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 UPRT SITE WEB\uprt.fr\ff-mickael-rabeau\"/>
    </mc:Choice>
  </mc:AlternateContent>
  <bookViews>
    <workbookView xWindow="0" yWindow="0" windowWidth="21600" windowHeight="9435" activeTab="1"/>
  </bookViews>
  <sheets>
    <sheet name="Nota" sheetId="31" r:id="rId1"/>
    <sheet name="Liste" sheetId="22" r:id="rId2"/>
    <sheet name="Décors-Aromatisation-Astuces" sheetId="1" r:id="rId3"/>
    <sheet name="Meringues" sheetId="20" r:id="rId4"/>
    <sheet name="Chocolat" sheetId="25" r:id="rId5"/>
    <sheet name="Biscuits-Genoises" sheetId="8" r:id="rId6"/>
    <sheet name="Gateaux et divers" sheetId="18" r:id="rId7"/>
    <sheet name="Crèmes et Garnitures" sheetId="2" r:id="rId8"/>
    <sheet name="Crèmes au beurre" sheetId="29" r:id="rId9"/>
    <sheet name="le Sucre" sheetId="9" r:id="rId10"/>
    <sheet name="les Pates d'Amandes" sheetId="10" r:id="rId11"/>
    <sheet name="Convertisseurs" sheetId="13" r:id="rId12"/>
    <sheet name="Formats-formules-pourcentages" sheetId="34" r:id="rId13"/>
    <sheet name="a finir" sheetId="11" r:id="rId14"/>
    <sheet name="qu'est-ce-qu'un-postit" sheetId="33" r:id="rId15"/>
  </sheets>
  <definedNames>
    <definedName name="_xlnm._FilterDatabase" localSheetId="0" hidden="1">Nota!#REF!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46" i="34" l="1"/>
  <c r="K846" i="34"/>
  <c r="L845" i="34"/>
  <c r="K845" i="34"/>
  <c r="L844" i="34"/>
  <c r="K844" i="34"/>
  <c r="L842" i="34"/>
  <c r="K842" i="34"/>
  <c r="L841" i="34"/>
  <c r="K841" i="34"/>
  <c r="L840" i="34"/>
  <c r="K840" i="34"/>
  <c r="L839" i="34"/>
  <c r="K839" i="34"/>
  <c r="K837" i="34"/>
  <c r="C826" i="34"/>
  <c r="K819" i="34"/>
  <c r="J819" i="34"/>
  <c r="I819" i="34"/>
  <c r="H819" i="34"/>
  <c r="G819" i="34"/>
  <c r="M818" i="34"/>
  <c r="K816" i="34"/>
  <c r="J816" i="34"/>
  <c r="I816" i="34"/>
  <c r="H816" i="34"/>
  <c r="G816" i="34"/>
  <c r="M815" i="34"/>
  <c r="K815" i="34"/>
  <c r="K818" i="34" s="1"/>
  <c r="J815" i="34"/>
  <c r="J818" i="34" s="1"/>
  <c r="I815" i="34"/>
  <c r="I818" i="34" s="1"/>
  <c r="H815" i="34"/>
  <c r="H818" i="34" s="1"/>
  <c r="G815" i="34"/>
  <c r="L815" i="34" s="1"/>
  <c r="L814" i="34"/>
  <c r="K808" i="34"/>
  <c r="J808" i="34"/>
  <c r="I808" i="34"/>
  <c r="H808" i="34"/>
  <c r="G808" i="34"/>
  <c r="L807" i="34"/>
  <c r="C790" i="34"/>
  <c r="K783" i="34"/>
  <c r="J783" i="34"/>
  <c r="I783" i="34"/>
  <c r="H783" i="34"/>
  <c r="G783" i="34"/>
  <c r="M782" i="34"/>
  <c r="K780" i="34"/>
  <c r="J780" i="34"/>
  <c r="I780" i="34"/>
  <c r="H780" i="34"/>
  <c r="G780" i="34"/>
  <c r="M779" i="34"/>
  <c r="K779" i="34"/>
  <c r="K782" i="34" s="1"/>
  <c r="J779" i="34"/>
  <c r="J782" i="34" s="1"/>
  <c r="I779" i="34"/>
  <c r="I782" i="34" s="1"/>
  <c r="H779" i="34"/>
  <c r="H782" i="34" s="1"/>
  <c r="G779" i="34"/>
  <c r="L778" i="34"/>
  <c r="L777" i="34"/>
  <c r="I757" i="34"/>
  <c r="G757" i="34"/>
  <c r="I756" i="34"/>
  <c r="H756" i="34"/>
  <c r="H757" i="34" s="1"/>
  <c r="G756" i="34"/>
  <c r="F756" i="34"/>
  <c r="F757" i="34" s="1"/>
  <c r="J753" i="34"/>
  <c r="G740" i="34"/>
  <c r="G739" i="34"/>
  <c r="G738" i="34"/>
  <c r="G737" i="34"/>
  <c r="G736" i="34"/>
  <c r="G735" i="34"/>
  <c r="G734" i="34"/>
  <c r="G733" i="34"/>
  <c r="G732" i="34"/>
  <c r="G731" i="34"/>
  <c r="G730" i="34"/>
  <c r="G729" i="34"/>
  <c r="G726" i="34"/>
  <c r="M720" i="34"/>
  <c r="L720" i="34"/>
  <c r="J720" i="34"/>
  <c r="M719" i="34"/>
  <c r="L719" i="34"/>
  <c r="J719" i="34"/>
  <c r="L713" i="34"/>
  <c r="L712" i="34"/>
  <c r="D703" i="34"/>
  <c r="J702" i="34"/>
  <c r="I702" i="34" s="1"/>
  <c r="E702" i="34"/>
  <c r="D702" i="34"/>
  <c r="C702" i="34"/>
  <c r="D701" i="34"/>
  <c r="J700" i="34"/>
  <c r="I700" i="34" s="1"/>
  <c r="D700" i="34"/>
  <c r="C700" i="34"/>
  <c r="E700" i="34" s="1"/>
  <c r="D699" i="34"/>
  <c r="G673" i="34"/>
  <c r="G671" i="34"/>
  <c r="G669" i="34"/>
  <c r="L667" i="34"/>
  <c r="K667" i="34"/>
  <c r="J667" i="34"/>
  <c r="I667" i="34"/>
  <c r="H667" i="34"/>
  <c r="G665" i="34"/>
  <c r="G664" i="34"/>
  <c r="G663" i="34"/>
  <c r="G662" i="34"/>
  <c r="G661" i="34"/>
  <c r="G658" i="34"/>
  <c r="J655" i="34"/>
  <c r="G655" i="34"/>
  <c r="C653" i="34"/>
  <c r="F646" i="34"/>
  <c r="K645" i="34"/>
  <c r="G645" i="34"/>
  <c r="H645" i="34" s="1"/>
  <c r="K643" i="34"/>
  <c r="G643" i="34"/>
  <c r="H643" i="34" s="1"/>
  <c r="K641" i="34"/>
  <c r="G641" i="34"/>
  <c r="H641" i="34" s="1"/>
  <c r="G639" i="34"/>
  <c r="H639" i="34" s="1"/>
  <c r="K639" i="34" s="1"/>
  <c r="G638" i="34"/>
  <c r="G642" i="34" s="1"/>
  <c r="H642" i="34" s="1"/>
  <c r="K642" i="34" s="1"/>
  <c r="G636" i="34"/>
  <c r="F601" i="34"/>
  <c r="H601" i="34" s="1"/>
  <c r="F600" i="34"/>
  <c r="H600" i="34" s="1"/>
  <c r="F599" i="34"/>
  <c r="H599" i="34" s="1"/>
  <c r="F598" i="34"/>
  <c r="H598" i="34" s="1"/>
  <c r="F597" i="34"/>
  <c r="H597" i="34" s="1"/>
  <c r="F596" i="34"/>
  <c r="H596" i="34" s="1"/>
  <c r="H595" i="34" s="1"/>
  <c r="B595" i="34"/>
  <c r="E594" i="34" s="1"/>
  <c r="G590" i="34"/>
  <c r="H590" i="34" s="1"/>
  <c r="H587" i="34"/>
  <c r="N580" i="34"/>
  <c r="M580" i="34"/>
  <c r="N577" i="34"/>
  <c r="M577" i="34"/>
  <c r="H577" i="34"/>
  <c r="H576" i="34"/>
  <c r="N570" i="34"/>
  <c r="N569" i="34"/>
  <c r="M573" i="34" s="1"/>
  <c r="N573" i="34" s="1"/>
  <c r="H569" i="34"/>
  <c r="H570" i="34" s="1"/>
  <c r="N568" i="34"/>
  <c r="L545" i="34"/>
  <c r="G545" i="34"/>
  <c r="E545" i="34"/>
  <c r="N544" i="34"/>
  <c r="N545" i="34" s="1"/>
  <c r="L544" i="34"/>
  <c r="J544" i="34"/>
  <c r="J545" i="34" s="1"/>
  <c r="G544" i="34"/>
  <c r="E544" i="34"/>
  <c r="C544" i="34"/>
  <c r="C545" i="34" s="1"/>
  <c r="N541" i="34"/>
  <c r="G541" i="34"/>
  <c r="G540" i="34" s="1"/>
  <c r="C541" i="34"/>
  <c r="N540" i="34"/>
  <c r="L540" i="34"/>
  <c r="L541" i="34" s="1"/>
  <c r="J540" i="34"/>
  <c r="J541" i="34" s="1"/>
  <c r="E540" i="34"/>
  <c r="E541" i="34" s="1"/>
  <c r="C540" i="34"/>
  <c r="G532" i="34"/>
  <c r="G531" i="34" s="1"/>
  <c r="J531" i="34"/>
  <c r="J532" i="34" s="1"/>
  <c r="D531" i="34"/>
  <c r="D532" i="34" s="1"/>
  <c r="G527" i="34"/>
  <c r="D527" i="34"/>
  <c r="J526" i="34"/>
  <c r="J527" i="34" s="1"/>
  <c r="G526" i="34"/>
  <c r="D526" i="34"/>
  <c r="K513" i="34"/>
  <c r="G513" i="34"/>
  <c r="B513" i="34"/>
  <c r="L512" i="34"/>
  <c r="J512" i="34"/>
  <c r="C512" i="34"/>
  <c r="M510" i="34"/>
  <c r="K512" i="34" s="1"/>
  <c r="M512" i="34" s="1"/>
  <c r="I510" i="34"/>
  <c r="G512" i="34" s="1"/>
  <c r="I512" i="34" s="1"/>
  <c r="D510" i="34"/>
  <c r="B512" i="34" s="1"/>
  <c r="D512" i="34" s="1"/>
  <c r="N509" i="34"/>
  <c r="J509" i="34"/>
  <c r="A503" i="34"/>
  <c r="B502" i="34"/>
  <c r="B498" i="34"/>
  <c r="F493" i="34"/>
  <c r="A477" i="34"/>
  <c r="B476" i="34"/>
  <c r="C469" i="34"/>
  <c r="M465" i="34"/>
  <c r="M468" i="34" s="1"/>
  <c r="K465" i="34"/>
  <c r="K468" i="34" s="1"/>
  <c r="I465" i="34"/>
  <c r="I468" i="34" s="1"/>
  <c r="N463" i="34"/>
  <c r="E462" i="34"/>
  <c r="E469" i="34" s="1"/>
  <c r="L441" i="34"/>
  <c r="K441" i="34"/>
  <c r="M440" i="34"/>
  <c r="K440" i="34"/>
  <c r="M439" i="34"/>
  <c r="L439" i="34"/>
  <c r="H431" i="34"/>
  <c r="G431" i="34"/>
  <c r="F431" i="34"/>
  <c r="G430" i="34"/>
  <c r="I429" i="34"/>
  <c r="H429" i="34"/>
  <c r="F429" i="34"/>
  <c r="H428" i="34"/>
  <c r="I428" i="34" s="1"/>
  <c r="G428" i="34"/>
  <c r="N418" i="34"/>
  <c r="M418" i="34"/>
  <c r="G418" i="34"/>
  <c r="F418" i="34"/>
  <c r="N417" i="34"/>
  <c r="M417" i="34"/>
  <c r="G417" i="34"/>
  <c r="F417" i="34"/>
  <c r="N416" i="34"/>
  <c r="M416" i="34"/>
  <c r="G416" i="34"/>
  <c r="F416" i="34"/>
  <c r="N415" i="34"/>
  <c r="M415" i="34"/>
  <c r="G415" i="34"/>
  <c r="F415" i="34"/>
  <c r="N414" i="34"/>
  <c r="M414" i="34"/>
  <c r="J414" i="34"/>
  <c r="F414" i="34"/>
  <c r="G414" i="34" s="1"/>
  <c r="C414" i="34"/>
  <c r="J386" i="34"/>
  <c r="H386" i="34"/>
  <c r="E361" i="34"/>
  <c r="L345" i="34" s="1"/>
  <c r="M349" i="34"/>
  <c r="I349" i="34"/>
  <c r="F349" i="34" s="1"/>
  <c r="H349" i="34"/>
  <c r="G349" i="34"/>
  <c r="E349" i="34"/>
  <c r="D349" i="34"/>
  <c r="C349" i="34"/>
  <c r="M347" i="34"/>
  <c r="C347" i="34"/>
  <c r="I341" i="34"/>
  <c r="H341" i="34"/>
  <c r="E341" i="34" s="1"/>
  <c r="L341" i="34" s="1"/>
  <c r="M342" i="34" s="1"/>
  <c r="G341" i="34"/>
  <c r="F341" i="34"/>
  <c r="D341" i="34"/>
  <c r="C341" i="34"/>
  <c r="M341" i="34" s="1"/>
  <c r="J320" i="34"/>
  <c r="K313" i="34"/>
  <c r="K309" i="34"/>
  <c r="I309" i="34" s="1"/>
  <c r="M299" i="34"/>
  <c r="F297" i="34"/>
  <c r="M295" i="34"/>
  <c r="K291" i="34"/>
  <c r="M291" i="34" s="1"/>
  <c r="M277" i="34"/>
  <c r="N277" i="34" s="1"/>
  <c r="N273" i="34" s="1"/>
  <c r="L277" i="34" s="1"/>
  <c r="K273" i="34"/>
  <c r="M273" i="34" s="1"/>
  <c r="E265" i="34"/>
  <c r="F265" i="34" s="1"/>
  <c r="I262" i="34"/>
  <c r="F262" i="34"/>
  <c r="E262" i="34"/>
  <c r="N260" i="34"/>
  <c r="F259" i="34"/>
  <c r="N258" i="34"/>
  <c r="F170" i="34"/>
  <c r="D170" i="34"/>
  <c r="D167" i="34"/>
  <c r="C119" i="34"/>
  <c r="C116" i="34"/>
  <c r="C113" i="34"/>
  <c r="D106" i="34"/>
  <c r="H104" i="34"/>
  <c r="E104" i="34"/>
  <c r="H102" i="34"/>
  <c r="E102" i="34"/>
  <c r="Q1" i="34"/>
  <c r="P1" i="34"/>
  <c r="O1" i="34"/>
  <c r="N1" i="34"/>
  <c r="M1" i="34"/>
  <c r="L1" i="34"/>
  <c r="K1" i="34"/>
  <c r="J1" i="34"/>
  <c r="I1" i="34"/>
  <c r="H1" i="34"/>
  <c r="G1" i="34"/>
  <c r="F1" i="34"/>
  <c r="E1" i="34"/>
  <c r="D1" i="34"/>
  <c r="C1" i="34"/>
  <c r="B1" i="34"/>
  <c r="A1" i="34"/>
  <c r="L465" i="34" l="1"/>
  <c r="L468" i="34" s="1"/>
  <c r="H465" i="34"/>
  <c r="H468" i="34" s="1"/>
  <c r="N468" i="34" s="1"/>
  <c r="J465" i="34"/>
  <c r="J468" i="34" s="1"/>
  <c r="E512" i="34"/>
  <c r="N512" i="34"/>
  <c r="J701" i="34"/>
  <c r="I701" i="34" s="1"/>
  <c r="C701" i="34" s="1"/>
  <c r="E701" i="34" s="1"/>
  <c r="J757" i="34"/>
  <c r="J758" i="34" s="1"/>
  <c r="J759" i="34" s="1"/>
  <c r="J756" i="34"/>
  <c r="L349" i="34"/>
  <c r="M350" i="34" s="1"/>
  <c r="M338" i="34" s="1"/>
  <c r="I430" i="34"/>
  <c r="F430" i="34"/>
  <c r="H512" i="34"/>
  <c r="D594" i="34"/>
  <c r="L779" i="34"/>
  <c r="O839" i="34"/>
  <c r="O844" i="34"/>
  <c r="J699" i="34"/>
  <c r="I699" i="34" s="1"/>
  <c r="C699" i="34" s="1"/>
  <c r="E699" i="34" s="1"/>
  <c r="J703" i="34"/>
  <c r="I703" i="34" s="1"/>
  <c r="C703" i="34" s="1"/>
  <c r="E703" i="34"/>
  <c r="G640" i="34"/>
  <c r="H640" i="34" s="1"/>
  <c r="K640" i="34" s="1"/>
  <c r="G644" i="34"/>
  <c r="H644" i="34" s="1"/>
  <c r="K644" i="34" s="1"/>
  <c r="G782" i="34"/>
  <c r="L782" i="34" s="1"/>
  <c r="G818" i="34"/>
  <c r="L818" i="34" s="1"/>
  <c r="N839" i="34"/>
  <c r="N840" i="34"/>
  <c r="O840" i="34" s="1"/>
  <c r="N841" i="34"/>
  <c r="O841" i="34" s="1"/>
  <c r="N842" i="34"/>
  <c r="O842" i="34" s="1"/>
  <c r="N844" i="34"/>
  <c r="N845" i="34"/>
  <c r="O845" i="34" s="1"/>
  <c r="N846" i="34"/>
  <c r="O846" i="34" s="1"/>
  <c r="S142" i="29"/>
  <c r="S120" i="29"/>
  <c r="S23" i="29"/>
  <c r="T647" i="2"/>
  <c r="S589" i="2"/>
  <c r="S367" i="2"/>
  <c r="R256" i="2"/>
  <c r="R846" i="34" l="1"/>
  <c r="S846" i="34" s="1"/>
  <c r="Q846" i="34"/>
  <c r="P846" i="34"/>
  <c r="R845" i="34"/>
  <c r="S845" i="34" s="1"/>
  <c r="Q845" i="34"/>
  <c r="P845" i="34"/>
  <c r="Q840" i="34"/>
  <c r="R840" i="34" s="1"/>
  <c r="S840" i="34" s="1"/>
  <c r="P840" i="34"/>
  <c r="L698" i="34"/>
  <c r="F699" i="34" s="1"/>
  <c r="R842" i="34"/>
  <c r="S842" i="34" s="1"/>
  <c r="Q842" i="34"/>
  <c r="P842" i="34"/>
  <c r="Q841" i="34"/>
  <c r="R841" i="34" s="1"/>
  <c r="S841" i="34" s="1"/>
  <c r="P841" i="34"/>
  <c r="F701" i="34"/>
  <c r="Q844" i="34"/>
  <c r="R844" i="34" s="1"/>
  <c r="S844" i="34" s="1"/>
  <c r="P844" i="34"/>
  <c r="F703" i="34"/>
  <c r="Q839" i="34"/>
  <c r="R839" i="34" s="1"/>
  <c r="S839" i="34" s="1"/>
  <c r="P839" i="34"/>
  <c r="L338" i="34"/>
  <c r="N1" i="33"/>
  <c r="M1" i="33"/>
  <c r="L1" i="33"/>
  <c r="K1" i="33"/>
  <c r="J1" i="33"/>
  <c r="I1" i="33"/>
  <c r="H1" i="33"/>
  <c r="G1" i="33"/>
  <c r="F1" i="33"/>
  <c r="E1" i="33"/>
  <c r="D1" i="33"/>
  <c r="C1" i="33"/>
  <c r="B1" i="33"/>
  <c r="A1" i="33"/>
  <c r="AR1" i="13"/>
  <c r="AQ1" i="13"/>
  <c r="AP1" i="13"/>
  <c r="AO1" i="13"/>
  <c r="AN1" i="13"/>
  <c r="AM1" i="13"/>
  <c r="AL1" i="13"/>
  <c r="AK1" i="13"/>
  <c r="AJ1" i="13"/>
  <c r="AI1" i="13"/>
  <c r="AH1" i="13"/>
  <c r="AG1" i="13"/>
  <c r="AF1" i="13"/>
  <c r="AE1" i="13"/>
  <c r="AC1" i="13"/>
  <c r="AB1" i="13"/>
  <c r="AA1" i="13"/>
  <c r="Z1" i="13"/>
  <c r="Y1" i="13"/>
  <c r="X1" i="13"/>
  <c r="W1" i="13"/>
  <c r="V1" i="13"/>
  <c r="U1" i="13"/>
  <c r="T1" i="13"/>
  <c r="S1" i="13"/>
  <c r="R1" i="13"/>
  <c r="Q1" i="13"/>
  <c r="P1" i="13"/>
  <c r="AC1" i="11"/>
  <c r="AB1" i="11"/>
  <c r="AA1" i="11"/>
  <c r="Z1" i="11"/>
  <c r="Y1" i="11"/>
  <c r="X1" i="11"/>
  <c r="W1" i="11"/>
  <c r="V1" i="11"/>
  <c r="U1" i="11"/>
  <c r="T1" i="11"/>
  <c r="S1" i="11"/>
  <c r="R1" i="11"/>
  <c r="Q1" i="11"/>
  <c r="P1" i="11"/>
  <c r="N1" i="11"/>
  <c r="M1" i="11"/>
  <c r="L1" i="11"/>
  <c r="K1" i="11"/>
  <c r="J1" i="11"/>
  <c r="I1" i="11"/>
  <c r="H1" i="11"/>
  <c r="G1" i="11"/>
  <c r="F1" i="11"/>
  <c r="E1" i="11"/>
  <c r="D1" i="11"/>
  <c r="C1" i="11"/>
  <c r="B1" i="11"/>
  <c r="A1" i="11"/>
  <c r="N1" i="13"/>
  <c r="M1" i="13"/>
  <c r="L1" i="13"/>
  <c r="K1" i="13"/>
  <c r="J1" i="13"/>
  <c r="I1" i="13"/>
  <c r="H1" i="13"/>
  <c r="G1" i="13"/>
  <c r="F1" i="13"/>
  <c r="E1" i="13"/>
  <c r="D1" i="13"/>
  <c r="C1" i="13"/>
  <c r="B1" i="13"/>
  <c r="A1" i="13"/>
  <c r="AC1" i="10"/>
  <c r="AB1" i="10"/>
  <c r="AA1" i="10"/>
  <c r="Z1" i="10"/>
  <c r="Y1" i="10"/>
  <c r="X1" i="10"/>
  <c r="W1" i="10"/>
  <c r="V1" i="10"/>
  <c r="U1" i="10"/>
  <c r="T1" i="10"/>
  <c r="S1" i="10"/>
  <c r="R1" i="10"/>
  <c r="Q1" i="10"/>
  <c r="P1" i="10"/>
  <c r="N1" i="10"/>
  <c r="M1" i="10"/>
  <c r="L1" i="10"/>
  <c r="K1" i="10"/>
  <c r="J1" i="10"/>
  <c r="I1" i="10"/>
  <c r="H1" i="10"/>
  <c r="G1" i="10"/>
  <c r="F1" i="10"/>
  <c r="E1" i="10"/>
  <c r="D1" i="10"/>
  <c r="C1" i="10"/>
  <c r="B1" i="10"/>
  <c r="A1" i="10"/>
  <c r="AC1" i="9"/>
  <c r="AB1" i="9"/>
  <c r="AA1" i="9"/>
  <c r="Z1" i="9"/>
  <c r="Y1" i="9"/>
  <c r="X1" i="9"/>
  <c r="W1" i="9"/>
  <c r="V1" i="9"/>
  <c r="U1" i="9"/>
  <c r="T1" i="9"/>
  <c r="S1" i="9"/>
  <c r="R1" i="9"/>
  <c r="Q1" i="9"/>
  <c r="P1" i="9"/>
  <c r="N1" i="9"/>
  <c r="M1" i="9"/>
  <c r="L1" i="9"/>
  <c r="K1" i="9"/>
  <c r="J1" i="9"/>
  <c r="I1" i="9"/>
  <c r="H1" i="9"/>
  <c r="G1" i="9"/>
  <c r="F1" i="9"/>
  <c r="E1" i="9"/>
  <c r="D1" i="9"/>
  <c r="C1" i="9"/>
  <c r="B1" i="9"/>
  <c r="A1" i="9"/>
  <c r="AC1" i="29"/>
  <c r="AB1" i="29"/>
  <c r="AA1" i="29"/>
  <c r="Z1" i="29"/>
  <c r="Y1" i="29"/>
  <c r="X1" i="29"/>
  <c r="W1" i="29"/>
  <c r="V1" i="29"/>
  <c r="U1" i="29"/>
  <c r="T1" i="29"/>
  <c r="S1" i="29"/>
  <c r="R1" i="29"/>
  <c r="Q1" i="29"/>
  <c r="P1" i="29"/>
  <c r="N1" i="29"/>
  <c r="M1" i="29"/>
  <c r="L1" i="29"/>
  <c r="K1" i="29"/>
  <c r="J1" i="29"/>
  <c r="I1" i="29"/>
  <c r="H1" i="29"/>
  <c r="G1" i="29"/>
  <c r="F1" i="29"/>
  <c r="E1" i="29"/>
  <c r="D1" i="29"/>
  <c r="C1" i="29"/>
  <c r="B1" i="29"/>
  <c r="A1" i="29"/>
  <c r="AC1" i="2"/>
  <c r="AB1" i="2"/>
  <c r="AA1" i="2"/>
  <c r="Z1" i="2"/>
  <c r="Y1" i="2"/>
  <c r="X1" i="2"/>
  <c r="W1" i="2"/>
  <c r="V1" i="2"/>
  <c r="U1" i="2"/>
  <c r="T1" i="2"/>
  <c r="S1" i="2"/>
  <c r="R1" i="2"/>
  <c r="Q1" i="2"/>
  <c r="P1" i="2"/>
  <c r="N1" i="2"/>
  <c r="M1" i="2"/>
  <c r="L1" i="2"/>
  <c r="K1" i="2"/>
  <c r="J1" i="2"/>
  <c r="I1" i="2"/>
  <c r="H1" i="2"/>
  <c r="G1" i="2"/>
  <c r="F1" i="2"/>
  <c r="E1" i="2"/>
  <c r="D1" i="2"/>
  <c r="C1" i="2"/>
  <c r="B1" i="2"/>
  <c r="A1" i="2"/>
  <c r="AC1" i="18"/>
  <c r="AB1" i="18"/>
  <c r="AA1" i="18"/>
  <c r="Z1" i="18"/>
  <c r="Y1" i="18"/>
  <c r="X1" i="18"/>
  <c r="W1" i="18"/>
  <c r="V1" i="18"/>
  <c r="U1" i="18"/>
  <c r="T1" i="18"/>
  <c r="S1" i="18"/>
  <c r="R1" i="18"/>
  <c r="Q1" i="18"/>
  <c r="P1" i="18"/>
  <c r="N1" i="18"/>
  <c r="M1" i="18"/>
  <c r="L1" i="18"/>
  <c r="K1" i="18"/>
  <c r="J1" i="18"/>
  <c r="I1" i="18"/>
  <c r="H1" i="18"/>
  <c r="G1" i="18"/>
  <c r="F1" i="18"/>
  <c r="E1" i="18"/>
  <c r="D1" i="18"/>
  <c r="C1" i="18"/>
  <c r="B1" i="18"/>
  <c r="A1" i="18"/>
  <c r="AC1" i="8"/>
  <c r="AB1" i="8"/>
  <c r="AA1" i="8"/>
  <c r="Z1" i="8"/>
  <c r="Y1" i="8"/>
  <c r="X1" i="8"/>
  <c r="W1" i="8"/>
  <c r="V1" i="8"/>
  <c r="U1" i="8"/>
  <c r="T1" i="8"/>
  <c r="S1" i="8"/>
  <c r="R1" i="8"/>
  <c r="Q1" i="8"/>
  <c r="P1" i="8"/>
  <c r="N1" i="8"/>
  <c r="M1" i="8"/>
  <c r="L1" i="8"/>
  <c r="K1" i="8"/>
  <c r="J1" i="8"/>
  <c r="I1" i="8"/>
  <c r="H1" i="8"/>
  <c r="G1" i="8"/>
  <c r="F1" i="8"/>
  <c r="E1" i="8"/>
  <c r="D1" i="8"/>
  <c r="C1" i="8"/>
  <c r="B1" i="8"/>
  <c r="A1" i="8"/>
  <c r="AC1" i="25"/>
  <c r="AB1" i="25"/>
  <c r="AA1" i="25"/>
  <c r="Z1" i="25"/>
  <c r="Y1" i="25"/>
  <c r="X1" i="25"/>
  <c r="W1" i="25"/>
  <c r="V1" i="25"/>
  <c r="U1" i="25"/>
  <c r="T1" i="25"/>
  <c r="S1" i="25"/>
  <c r="R1" i="25"/>
  <c r="Q1" i="25"/>
  <c r="P1" i="25"/>
  <c r="N1" i="25"/>
  <c r="M1" i="25"/>
  <c r="L1" i="25"/>
  <c r="K1" i="25"/>
  <c r="J1" i="25"/>
  <c r="I1" i="25"/>
  <c r="H1" i="25"/>
  <c r="G1" i="25"/>
  <c r="F1" i="25"/>
  <c r="E1" i="25"/>
  <c r="D1" i="25"/>
  <c r="C1" i="25"/>
  <c r="B1" i="25"/>
  <c r="A1" i="25"/>
  <c r="AC1" i="20"/>
  <c r="AB1" i="20"/>
  <c r="AA1" i="20"/>
  <c r="Z1" i="20"/>
  <c r="Y1" i="20"/>
  <c r="X1" i="20"/>
  <c r="W1" i="20"/>
  <c r="V1" i="20"/>
  <c r="U1" i="20"/>
  <c r="T1" i="20"/>
  <c r="S1" i="20"/>
  <c r="R1" i="20"/>
  <c r="Q1" i="20"/>
  <c r="P1" i="20"/>
  <c r="N1" i="20"/>
  <c r="M1" i="20"/>
  <c r="L1" i="20"/>
  <c r="K1" i="20"/>
  <c r="J1" i="20"/>
  <c r="I1" i="20"/>
  <c r="H1" i="20"/>
  <c r="G1" i="20"/>
  <c r="F1" i="20"/>
  <c r="E1" i="20"/>
  <c r="D1" i="20"/>
  <c r="C1" i="20"/>
  <c r="B1" i="20"/>
  <c r="A1" i="20"/>
  <c r="AC1" i="1"/>
  <c r="AB1" i="1"/>
  <c r="AA1" i="1"/>
  <c r="Z1" i="1"/>
  <c r="Y1" i="1"/>
  <c r="X1" i="1"/>
  <c r="W1" i="1"/>
  <c r="V1" i="1"/>
  <c r="U1" i="1"/>
  <c r="T1" i="1"/>
  <c r="S1" i="1"/>
  <c r="R1" i="1"/>
  <c r="Q1" i="1"/>
  <c r="P1" i="1"/>
  <c r="N1" i="1"/>
  <c r="M1" i="1"/>
  <c r="L1" i="1"/>
  <c r="K1" i="1"/>
  <c r="J1" i="1"/>
  <c r="I1" i="1"/>
  <c r="H1" i="1"/>
  <c r="G1" i="1"/>
  <c r="F1" i="1"/>
  <c r="E1" i="1"/>
  <c r="D1" i="1"/>
  <c r="C1" i="1"/>
  <c r="B1" i="1"/>
  <c r="A1" i="1"/>
  <c r="N1" i="22"/>
  <c r="M1" i="22"/>
  <c r="L1" i="22"/>
  <c r="K1" i="22"/>
  <c r="J1" i="22"/>
  <c r="I1" i="22"/>
  <c r="H1" i="22"/>
  <c r="G1" i="22"/>
  <c r="F1" i="22"/>
  <c r="E1" i="22"/>
  <c r="D1" i="22"/>
  <c r="C1" i="22"/>
  <c r="B1" i="22"/>
  <c r="A1" i="22"/>
  <c r="G699" i="34" l="1"/>
  <c r="K699" i="34"/>
  <c r="L699" i="34" s="1"/>
  <c r="G703" i="34"/>
  <c r="K703" i="34"/>
  <c r="L703" i="34" s="1"/>
  <c r="G701" i="34"/>
  <c r="K701" i="34"/>
  <c r="L701" i="34" s="1"/>
  <c r="F700" i="34"/>
  <c r="F702" i="34"/>
  <c r="Q144" i="29"/>
  <c r="H144" i="29"/>
  <c r="C144" i="29"/>
  <c r="G139" i="29" s="1"/>
  <c r="P131" i="29"/>
  <c r="A131" i="29"/>
  <c r="Q130" i="29"/>
  <c r="B130" i="29"/>
  <c r="Q123" i="29"/>
  <c r="H123" i="29"/>
  <c r="C123" i="29"/>
  <c r="G120" i="29" s="1"/>
  <c r="P108" i="29"/>
  <c r="A108" i="29"/>
  <c r="Q107" i="29"/>
  <c r="B107" i="29"/>
  <c r="Q100" i="29"/>
  <c r="D100" i="29"/>
  <c r="K97" i="29" s="1"/>
  <c r="C100" i="29"/>
  <c r="I98" i="29" s="1"/>
  <c r="B100" i="29"/>
  <c r="G95" i="29" s="1"/>
  <c r="G96" i="29"/>
  <c r="G94" i="29"/>
  <c r="K93" i="29"/>
  <c r="I93" i="29"/>
  <c r="G93" i="29"/>
  <c r="K91" i="29"/>
  <c r="P82" i="29"/>
  <c r="A82" i="29"/>
  <c r="Q81" i="29"/>
  <c r="B81" i="29"/>
  <c r="Q74" i="29"/>
  <c r="J74" i="29"/>
  <c r="H74" i="29"/>
  <c r="C74" i="29"/>
  <c r="I71" i="29" s="1"/>
  <c r="B74" i="29"/>
  <c r="G71" i="29" s="1"/>
  <c r="I69" i="29"/>
  <c r="G67" i="29"/>
  <c r="P58" i="29"/>
  <c r="A58" i="29"/>
  <c r="Q57" i="29"/>
  <c r="B57" i="29"/>
  <c r="Q50" i="29"/>
  <c r="H50" i="29"/>
  <c r="C50" i="29"/>
  <c r="G47" i="29" s="1"/>
  <c r="P35" i="29"/>
  <c r="A35" i="29"/>
  <c r="Q34" i="29"/>
  <c r="B34" i="29"/>
  <c r="Q27" i="29"/>
  <c r="H27" i="29"/>
  <c r="C27" i="29"/>
  <c r="G24" i="29" s="1"/>
  <c r="P11" i="29"/>
  <c r="A11" i="29"/>
  <c r="Q10" i="29"/>
  <c r="B10" i="29"/>
  <c r="Q5" i="29"/>
  <c r="A4" i="29"/>
  <c r="Q361" i="1"/>
  <c r="C361" i="1"/>
  <c r="G358" i="1" s="1"/>
  <c r="G356" i="1"/>
  <c r="G351" i="1"/>
  <c r="G350" i="1"/>
  <c r="G349" i="1"/>
  <c r="G348" i="1"/>
  <c r="P339" i="1"/>
  <c r="A339" i="1"/>
  <c r="Q338" i="1"/>
  <c r="B338" i="1"/>
  <c r="Q515" i="25"/>
  <c r="H509" i="25"/>
  <c r="C509" i="25"/>
  <c r="G507" i="25"/>
  <c r="G506" i="25"/>
  <c r="G505" i="25"/>
  <c r="G509" i="25" s="1"/>
  <c r="H497" i="25"/>
  <c r="C497" i="25"/>
  <c r="G493" i="25" s="1"/>
  <c r="G495" i="25"/>
  <c r="H485" i="25"/>
  <c r="C485" i="25"/>
  <c r="G483" i="25"/>
  <c r="G482" i="25"/>
  <c r="G481" i="25"/>
  <c r="G485" i="25" s="1"/>
  <c r="P473" i="25"/>
  <c r="A473" i="25"/>
  <c r="Q472" i="25"/>
  <c r="B472" i="25"/>
  <c r="Q465" i="25"/>
  <c r="H465" i="25"/>
  <c r="C465" i="25"/>
  <c r="G462" i="25" s="1"/>
  <c r="G463" i="25"/>
  <c r="G461" i="25"/>
  <c r="G460" i="25"/>
  <c r="P450" i="25"/>
  <c r="A450" i="25"/>
  <c r="Q449" i="25"/>
  <c r="B449" i="25"/>
  <c r="Q442" i="25"/>
  <c r="F441" i="25"/>
  <c r="B440" i="25"/>
  <c r="I437" i="25"/>
  <c r="G437" i="25"/>
  <c r="I436" i="25"/>
  <c r="G436" i="25"/>
  <c r="I435" i="25"/>
  <c r="G435" i="25"/>
  <c r="P425" i="25"/>
  <c r="A425" i="25"/>
  <c r="Q424" i="25"/>
  <c r="B424" i="25"/>
  <c r="Q417" i="25"/>
  <c r="H417" i="25"/>
  <c r="C417" i="25"/>
  <c r="G413" i="25" s="1"/>
  <c r="G412" i="25"/>
  <c r="G408" i="25"/>
  <c r="P400" i="25"/>
  <c r="A400" i="25"/>
  <c r="Q399" i="25"/>
  <c r="B399" i="25"/>
  <c r="Q392" i="25"/>
  <c r="H392" i="25"/>
  <c r="C392" i="25"/>
  <c r="G388" i="25" s="1"/>
  <c r="G390" i="25"/>
  <c r="P377" i="25"/>
  <c r="A377" i="25"/>
  <c r="Q376" i="25"/>
  <c r="B376" i="25"/>
  <c r="Q369" i="25"/>
  <c r="H369" i="25"/>
  <c r="C369" i="25"/>
  <c r="G367" i="25" s="1"/>
  <c r="G366" i="25"/>
  <c r="P357" i="25"/>
  <c r="A357" i="25"/>
  <c r="Q356" i="25"/>
  <c r="B356" i="25"/>
  <c r="Q349" i="25"/>
  <c r="H349" i="25"/>
  <c r="C349" i="25"/>
  <c r="G347" i="25"/>
  <c r="G346" i="25"/>
  <c r="G345" i="25"/>
  <c r="G349" i="25" s="1"/>
  <c r="G344" i="25"/>
  <c r="P336" i="25"/>
  <c r="A336" i="25"/>
  <c r="Q335" i="25"/>
  <c r="B335" i="25"/>
  <c r="Q328" i="25"/>
  <c r="H320" i="25"/>
  <c r="C320" i="25"/>
  <c r="G318" i="25"/>
  <c r="G317" i="25"/>
  <c r="G316" i="25"/>
  <c r="G320" i="25" s="1"/>
  <c r="G315" i="25"/>
  <c r="P307" i="25"/>
  <c r="A307" i="25"/>
  <c r="Q306" i="25"/>
  <c r="B306" i="25"/>
  <c r="Q299" i="25"/>
  <c r="H294" i="25"/>
  <c r="C294" i="25"/>
  <c r="G292" i="25"/>
  <c r="G291" i="25"/>
  <c r="G290" i="25"/>
  <c r="G289" i="25"/>
  <c r="G288" i="25"/>
  <c r="G294" i="25" s="1"/>
  <c r="P280" i="25"/>
  <c r="A280" i="25"/>
  <c r="Q279" i="25"/>
  <c r="B279" i="25"/>
  <c r="Q272" i="25"/>
  <c r="H267" i="25"/>
  <c r="C267" i="25"/>
  <c r="G262" i="25" s="1"/>
  <c r="G263" i="25" s="1"/>
  <c r="G260" i="25"/>
  <c r="P252" i="25"/>
  <c r="A252" i="25"/>
  <c r="Q251" i="25"/>
  <c r="B251" i="25"/>
  <c r="Q244" i="25"/>
  <c r="B243" i="25"/>
  <c r="G236" i="25" s="1"/>
  <c r="S239" i="25"/>
  <c r="I239" i="25"/>
  <c r="G239" i="25"/>
  <c r="B239" i="25"/>
  <c r="I237" i="25"/>
  <c r="G237" i="25"/>
  <c r="I236" i="25"/>
  <c r="I235" i="25"/>
  <c r="G235" i="25"/>
  <c r="I234" i="25"/>
  <c r="I241" i="25" s="1"/>
  <c r="P224" i="25"/>
  <c r="A224" i="25"/>
  <c r="Q223" i="25"/>
  <c r="B223" i="25"/>
  <c r="Q216" i="25"/>
  <c r="C208" i="25"/>
  <c r="G206" i="25"/>
  <c r="G205" i="25"/>
  <c r="G204" i="25"/>
  <c r="G203" i="25"/>
  <c r="G202" i="25"/>
  <c r="P194" i="25"/>
  <c r="A194" i="25"/>
  <c r="Q193" i="25"/>
  <c r="B193" i="25"/>
  <c r="Q186" i="25"/>
  <c r="H186" i="25"/>
  <c r="C186" i="25"/>
  <c r="G182" i="25" s="1"/>
  <c r="P172" i="25"/>
  <c r="A172" i="25"/>
  <c r="Q171" i="25"/>
  <c r="B171" i="25"/>
  <c r="Q164" i="25"/>
  <c r="H148" i="25"/>
  <c r="C144" i="25"/>
  <c r="I141" i="25" s="1"/>
  <c r="J126" i="25"/>
  <c r="C126" i="25"/>
  <c r="I131" i="25" s="1"/>
  <c r="C116" i="25"/>
  <c r="C148" i="25" s="1"/>
  <c r="P97" i="25"/>
  <c r="A97" i="25"/>
  <c r="Q96" i="25"/>
  <c r="B96" i="25"/>
  <c r="Q89" i="25"/>
  <c r="C86" i="25"/>
  <c r="C85" i="25"/>
  <c r="H81" i="25"/>
  <c r="C81" i="25"/>
  <c r="D89" i="25" s="1"/>
  <c r="P67" i="25"/>
  <c r="A67" i="25"/>
  <c r="Q66" i="25"/>
  <c r="B66" i="25"/>
  <c r="C60" i="25"/>
  <c r="Q59" i="25"/>
  <c r="C59" i="25"/>
  <c r="G52" i="25"/>
  <c r="C52" i="25"/>
  <c r="F48" i="25" s="1"/>
  <c r="P37" i="25"/>
  <c r="A37" i="25"/>
  <c r="Q36" i="25"/>
  <c r="B36" i="25"/>
  <c r="Q29" i="25"/>
  <c r="J29" i="25"/>
  <c r="H29" i="25"/>
  <c r="D29" i="25"/>
  <c r="I25" i="25" s="1"/>
  <c r="C29" i="25"/>
  <c r="G26" i="25" s="1"/>
  <c r="P11" i="25"/>
  <c r="A11" i="25"/>
  <c r="Q10" i="25"/>
  <c r="B10" i="25"/>
  <c r="Q5" i="25"/>
  <c r="A4" i="25"/>
  <c r="A4" i="22"/>
  <c r="Q246" i="1"/>
  <c r="H246" i="1"/>
  <c r="C246" i="1"/>
  <c r="G243" i="1" s="1"/>
  <c r="G241" i="1"/>
  <c r="P232" i="1"/>
  <c r="A232" i="1"/>
  <c r="Q231" i="1"/>
  <c r="B231" i="1"/>
  <c r="Q404" i="18"/>
  <c r="M385" i="18"/>
  <c r="E382" i="18"/>
  <c r="J381" i="18"/>
  <c r="H381" i="18"/>
  <c r="B381" i="18"/>
  <c r="G373" i="18" s="1"/>
  <c r="I379" i="18"/>
  <c r="I378" i="18"/>
  <c r="G378" i="18"/>
  <c r="B376" i="18"/>
  <c r="I374" i="18"/>
  <c r="G374" i="18"/>
  <c r="I373" i="18"/>
  <c r="I372" i="18"/>
  <c r="G372" i="18"/>
  <c r="I371" i="18"/>
  <c r="I370" i="18"/>
  <c r="G370" i="18"/>
  <c r="I369" i="18"/>
  <c r="I368" i="18"/>
  <c r="I381" i="18" s="1"/>
  <c r="P358" i="18"/>
  <c r="A358" i="18"/>
  <c r="Q357" i="18"/>
  <c r="B357" i="18"/>
  <c r="Q350" i="18"/>
  <c r="J347" i="18"/>
  <c r="H347" i="18"/>
  <c r="C347" i="18"/>
  <c r="I345" i="18" s="1"/>
  <c r="B347" i="18"/>
  <c r="G345" i="18" s="1"/>
  <c r="G344" i="18"/>
  <c r="G342" i="18"/>
  <c r="G340" i="18"/>
  <c r="P330" i="18"/>
  <c r="A330" i="18"/>
  <c r="Q329" i="18"/>
  <c r="B329" i="18"/>
  <c r="Q321" i="18"/>
  <c r="J316" i="18"/>
  <c r="H316" i="18"/>
  <c r="B316" i="18"/>
  <c r="G314" i="18" s="1"/>
  <c r="G313" i="18"/>
  <c r="G311" i="18"/>
  <c r="G309" i="18"/>
  <c r="P299" i="18"/>
  <c r="A299" i="18"/>
  <c r="Q298" i="18"/>
  <c r="B298" i="18"/>
  <c r="F286" i="18"/>
  <c r="F288" i="18" s="1"/>
  <c r="E286" i="18"/>
  <c r="E288" i="18" s="1"/>
  <c r="H278" i="18"/>
  <c r="J266" i="18"/>
  <c r="H266" i="18"/>
  <c r="C266" i="18"/>
  <c r="I262" i="18" s="1"/>
  <c r="B266" i="18"/>
  <c r="G264" i="18" s="1"/>
  <c r="I264" i="18"/>
  <c r="G263" i="18"/>
  <c r="I261" i="18"/>
  <c r="I260" i="18"/>
  <c r="G259" i="18"/>
  <c r="G258" i="18"/>
  <c r="I257" i="18"/>
  <c r="G257" i="18"/>
  <c r="Q255" i="18"/>
  <c r="P248" i="18"/>
  <c r="A248" i="18"/>
  <c r="Q247" i="18"/>
  <c r="B247" i="18"/>
  <c r="Q77" i="20"/>
  <c r="C67" i="20"/>
  <c r="G64" i="20" s="1"/>
  <c r="G73" i="20" s="1"/>
  <c r="P55" i="20"/>
  <c r="A55" i="20"/>
  <c r="Q54" i="20"/>
  <c r="B54" i="20"/>
  <c r="Q47" i="20"/>
  <c r="C47" i="20"/>
  <c r="G45" i="20" s="1"/>
  <c r="P35" i="20"/>
  <c r="A35" i="20"/>
  <c r="Q34" i="20"/>
  <c r="B34" i="20"/>
  <c r="Q27" i="20"/>
  <c r="H26" i="20"/>
  <c r="B24" i="20"/>
  <c r="F19" i="20" s="1"/>
  <c r="H22" i="20"/>
  <c r="H21" i="20"/>
  <c r="H20" i="20"/>
  <c r="H19" i="20"/>
  <c r="P11" i="20"/>
  <c r="A11" i="20"/>
  <c r="Q10" i="20"/>
  <c r="B10" i="20"/>
  <c r="Q5" i="20"/>
  <c r="A4" i="20"/>
  <c r="K700" i="34" l="1"/>
  <c r="L700" i="34" s="1"/>
  <c r="G700" i="34"/>
  <c r="K698" i="34"/>
  <c r="E691" i="34" s="1"/>
  <c r="C691" i="34" s="1"/>
  <c r="I691" i="34"/>
  <c r="K702" i="34"/>
  <c r="L702" i="34" s="1"/>
  <c r="G702" i="34"/>
  <c r="F691" i="34"/>
  <c r="D694" i="34" s="1"/>
  <c r="I258" i="18"/>
  <c r="I266" i="18" s="1"/>
  <c r="G261" i="18"/>
  <c r="I263" i="18"/>
  <c r="G339" i="18"/>
  <c r="G347" i="18" s="1"/>
  <c r="G343" i="18"/>
  <c r="G368" i="18"/>
  <c r="I259" i="18"/>
  <c r="G341" i="18"/>
  <c r="B382" i="18"/>
  <c r="I68" i="29"/>
  <c r="I70" i="29"/>
  <c r="G97" i="29"/>
  <c r="G98" i="29"/>
  <c r="K94" i="29"/>
  <c r="I91" i="29"/>
  <c r="K95" i="29"/>
  <c r="I94" i="29"/>
  <c r="G19" i="29"/>
  <c r="I19" i="29" s="1"/>
  <c r="G23" i="29"/>
  <c r="G68" i="29"/>
  <c r="G70" i="29"/>
  <c r="G91" i="29"/>
  <c r="I97" i="29"/>
  <c r="G118" i="29"/>
  <c r="G20" i="29"/>
  <c r="G69" i="29"/>
  <c r="G116" i="29"/>
  <c r="I116" i="29" s="1"/>
  <c r="G22" i="29"/>
  <c r="G117" i="29"/>
  <c r="G21" i="29"/>
  <c r="G45" i="29"/>
  <c r="G92" i="29"/>
  <c r="K96" i="29"/>
  <c r="K98" i="29"/>
  <c r="G119" i="29"/>
  <c r="K92" i="29"/>
  <c r="I95" i="29"/>
  <c r="I139" i="29"/>
  <c r="G43" i="29"/>
  <c r="G46" i="29"/>
  <c r="I67" i="29"/>
  <c r="I74" i="29" s="1"/>
  <c r="I92" i="29"/>
  <c r="I96" i="29"/>
  <c r="G140" i="29"/>
  <c r="G44" i="29"/>
  <c r="I44" i="29" s="1"/>
  <c r="S46" i="29" s="1"/>
  <c r="G141" i="29"/>
  <c r="G361" i="1"/>
  <c r="G359" i="1"/>
  <c r="G357" i="1"/>
  <c r="G385" i="25"/>
  <c r="G392" i="25" s="1"/>
  <c r="G389" i="25"/>
  <c r="G410" i="25"/>
  <c r="G414" i="25"/>
  <c r="G459" i="25"/>
  <c r="G494" i="25"/>
  <c r="G497" i="25" s="1"/>
  <c r="G386" i="25"/>
  <c r="G411" i="25"/>
  <c r="G417" i="25" s="1"/>
  <c r="G415" i="25"/>
  <c r="G387" i="25"/>
  <c r="G409" i="25"/>
  <c r="G458" i="25"/>
  <c r="G261" i="25"/>
  <c r="G267" i="25" s="1"/>
  <c r="G365" i="25"/>
  <c r="G369" i="25" s="1"/>
  <c r="G234" i="25"/>
  <c r="G241" i="25" s="1"/>
  <c r="G208" i="25"/>
  <c r="F45" i="25"/>
  <c r="H45" i="25" s="1"/>
  <c r="I124" i="25"/>
  <c r="G78" i="25"/>
  <c r="G75" i="25"/>
  <c r="G77" i="25"/>
  <c r="I77" i="25" s="1"/>
  <c r="I123" i="25"/>
  <c r="I126" i="25" s="1"/>
  <c r="I132" i="25" s="1"/>
  <c r="I130" i="25"/>
  <c r="G180" i="25"/>
  <c r="I23" i="25"/>
  <c r="I22" i="25"/>
  <c r="G25" i="25"/>
  <c r="I26" i="25"/>
  <c r="I21" i="25"/>
  <c r="I20" i="25" s="1"/>
  <c r="I24" i="25"/>
  <c r="G76" i="25"/>
  <c r="G79" i="25"/>
  <c r="I140" i="25"/>
  <c r="G181" i="25"/>
  <c r="I142" i="25"/>
  <c r="G183" i="25"/>
  <c r="G23" i="25"/>
  <c r="G184" i="25"/>
  <c r="G131" i="25"/>
  <c r="G114" i="25"/>
  <c r="G142" i="25"/>
  <c r="C149" i="25"/>
  <c r="F46" i="25"/>
  <c r="F49" i="25"/>
  <c r="C150" i="25"/>
  <c r="G129" i="25" s="1"/>
  <c r="G20" i="25"/>
  <c r="G22" i="25"/>
  <c r="G24" i="25"/>
  <c r="F47" i="25"/>
  <c r="H47" i="25" s="1"/>
  <c r="F50" i="25"/>
  <c r="I108" i="25"/>
  <c r="I110" i="25"/>
  <c r="I112" i="25"/>
  <c r="I114" i="25"/>
  <c r="I139" i="25"/>
  <c r="I109" i="25"/>
  <c r="I111" i="25"/>
  <c r="I113" i="25"/>
  <c r="G240" i="1"/>
  <c r="G244" i="1"/>
  <c r="G242" i="1"/>
  <c r="G379" i="18"/>
  <c r="G369" i="18"/>
  <c r="G371" i="18"/>
  <c r="I340" i="18"/>
  <c r="I342" i="18"/>
  <c r="I344" i="18"/>
  <c r="I339" i="18"/>
  <c r="I341" i="18"/>
  <c r="I343" i="18"/>
  <c r="B319" i="18"/>
  <c r="G310" i="18"/>
  <c r="G316" i="18" s="1"/>
  <c r="G312" i="18"/>
  <c r="H284" i="18"/>
  <c r="H282" i="18"/>
  <c r="H280" i="18"/>
  <c r="H283" i="18"/>
  <c r="H281" i="18"/>
  <c r="H279" i="18"/>
  <c r="H277" i="18"/>
  <c r="J284" i="18"/>
  <c r="J282" i="18"/>
  <c r="J280" i="18"/>
  <c r="J278" i="18"/>
  <c r="J281" i="18"/>
  <c r="J283" i="18"/>
  <c r="J279" i="18"/>
  <c r="J277" i="18"/>
  <c r="G260" i="18"/>
  <c r="G266" i="18" s="1"/>
  <c r="G262" i="18"/>
  <c r="H24" i="20"/>
  <c r="G43" i="20"/>
  <c r="F21" i="20"/>
  <c r="G44" i="20"/>
  <c r="G63" i="20"/>
  <c r="G65" i="20"/>
  <c r="F20" i="20"/>
  <c r="F22" i="20"/>
  <c r="Q240" i="18"/>
  <c r="C236" i="18"/>
  <c r="I234" i="18" s="1"/>
  <c r="I233" i="18"/>
  <c r="C224" i="18"/>
  <c r="I221" i="18" s="1"/>
  <c r="C210" i="18"/>
  <c r="I208" i="18" s="1"/>
  <c r="P189" i="18"/>
  <c r="A189" i="18"/>
  <c r="Q188" i="18"/>
  <c r="B188" i="18"/>
  <c r="B152" i="18"/>
  <c r="Q152" i="18"/>
  <c r="A153" i="18"/>
  <c r="P153" i="18"/>
  <c r="J165" i="18"/>
  <c r="S166" i="18" s="1"/>
  <c r="C171" i="18"/>
  <c r="H165" i="18" s="1"/>
  <c r="C180" i="18"/>
  <c r="Q181" i="18"/>
  <c r="Q145" i="18"/>
  <c r="H133" i="18"/>
  <c r="C133" i="18"/>
  <c r="G130" i="18" s="1"/>
  <c r="G131" i="18"/>
  <c r="B125" i="18"/>
  <c r="C127" i="18" s="1"/>
  <c r="P115" i="18"/>
  <c r="A115" i="18"/>
  <c r="Q114" i="18"/>
  <c r="B114" i="18"/>
  <c r="Q107" i="18"/>
  <c r="C98" i="18"/>
  <c r="I89" i="18" s="1"/>
  <c r="B98" i="18"/>
  <c r="C82" i="18"/>
  <c r="P62" i="18"/>
  <c r="A62" i="18"/>
  <c r="Q61" i="18"/>
  <c r="B61" i="18"/>
  <c r="Q57" i="18"/>
  <c r="P28" i="18"/>
  <c r="A28" i="18"/>
  <c r="Q27" i="18"/>
  <c r="B27" i="18"/>
  <c r="Q24" i="18"/>
  <c r="P12" i="18"/>
  <c r="A12" i="18"/>
  <c r="Q5" i="18"/>
  <c r="A4" i="18"/>
  <c r="Q678" i="8"/>
  <c r="G678" i="8"/>
  <c r="C678" i="8"/>
  <c r="F676" i="8" s="1"/>
  <c r="P663" i="8"/>
  <c r="A663" i="8"/>
  <c r="Q662" i="8"/>
  <c r="B662" i="8"/>
  <c r="Q655" i="8"/>
  <c r="G655" i="8"/>
  <c r="C655" i="8"/>
  <c r="F653" i="8" s="1"/>
  <c r="P640" i="8"/>
  <c r="A640" i="8"/>
  <c r="Q639" i="8"/>
  <c r="B639" i="8"/>
  <c r="Q632" i="8"/>
  <c r="G632" i="8"/>
  <c r="C632" i="8"/>
  <c r="F630" i="8" s="1"/>
  <c r="P617" i="8"/>
  <c r="A617" i="8"/>
  <c r="Q616" i="8"/>
  <c r="B616" i="8"/>
  <c r="Q609" i="8"/>
  <c r="I606" i="8"/>
  <c r="G606" i="8"/>
  <c r="C606" i="8"/>
  <c r="F603" i="8" s="1"/>
  <c r="H604" i="8"/>
  <c r="H603" i="8"/>
  <c r="H602" i="8"/>
  <c r="H601" i="8"/>
  <c r="H600" i="8"/>
  <c r="H599" i="8"/>
  <c r="H598" i="8"/>
  <c r="P590" i="8"/>
  <c r="A590" i="8"/>
  <c r="Q589" i="8"/>
  <c r="B589" i="8"/>
  <c r="P11" i="8"/>
  <c r="Q10" i="8"/>
  <c r="A11" i="8"/>
  <c r="B10" i="8"/>
  <c r="Q79" i="13"/>
  <c r="Q34" i="13"/>
  <c r="AF76" i="13"/>
  <c r="AF50" i="13"/>
  <c r="AF31" i="13"/>
  <c r="AF5" i="13"/>
  <c r="AE58" i="13"/>
  <c r="AF57" i="13"/>
  <c r="AE39" i="13"/>
  <c r="AF38" i="13"/>
  <c r="AE11" i="13"/>
  <c r="AF10" i="13"/>
  <c r="Q5" i="13"/>
  <c r="Q270" i="10"/>
  <c r="Q239" i="10"/>
  <c r="Q218" i="10"/>
  <c r="Q197" i="10"/>
  <c r="Q172" i="10"/>
  <c r="Q150" i="10"/>
  <c r="Q120" i="10"/>
  <c r="Q89" i="10"/>
  <c r="Q67" i="10"/>
  <c r="Q26" i="10"/>
  <c r="Q5" i="10"/>
  <c r="P247" i="10"/>
  <c r="Q246" i="10"/>
  <c r="P226" i="10"/>
  <c r="Q225" i="10"/>
  <c r="P205" i="10"/>
  <c r="Q204" i="10"/>
  <c r="P180" i="10"/>
  <c r="Q179" i="10"/>
  <c r="P158" i="10"/>
  <c r="Q157" i="10"/>
  <c r="P128" i="10"/>
  <c r="Q127" i="10"/>
  <c r="P97" i="10"/>
  <c r="Q96" i="10"/>
  <c r="P75" i="10"/>
  <c r="Q74" i="10"/>
  <c r="P34" i="10"/>
  <c r="Q33" i="10"/>
  <c r="P11" i="10"/>
  <c r="Q10" i="10"/>
  <c r="Q339" i="9"/>
  <c r="Q303" i="9"/>
  <c r="Q282" i="9"/>
  <c r="Q254" i="9"/>
  <c r="Q233" i="9"/>
  <c r="Q212" i="9"/>
  <c r="Q171" i="9"/>
  <c r="Q178" i="9"/>
  <c r="Q123" i="9"/>
  <c r="Q5" i="9"/>
  <c r="P311" i="9"/>
  <c r="Q310" i="9"/>
  <c r="P290" i="9"/>
  <c r="Q289" i="9"/>
  <c r="P262" i="9"/>
  <c r="Q261" i="9"/>
  <c r="P241" i="9"/>
  <c r="Q240" i="9"/>
  <c r="P220" i="9"/>
  <c r="Q219" i="9"/>
  <c r="P179" i="9"/>
  <c r="P131" i="9"/>
  <c r="Q130" i="9"/>
  <c r="P11" i="9"/>
  <c r="Q10" i="9"/>
  <c r="Q669" i="2"/>
  <c r="Q623" i="2"/>
  <c r="Q567" i="2"/>
  <c r="Q543" i="2"/>
  <c r="Q516" i="2"/>
  <c r="Q493" i="2"/>
  <c r="Q468" i="2"/>
  <c r="Q443" i="2"/>
  <c r="Q421" i="2"/>
  <c r="Q397" i="2"/>
  <c r="Q373" i="2"/>
  <c r="Q346" i="2"/>
  <c r="Q318" i="2"/>
  <c r="Q289" i="2"/>
  <c r="Q260" i="2"/>
  <c r="Q234" i="2"/>
  <c r="Q208" i="2"/>
  <c r="Q185" i="2"/>
  <c r="Q161" i="2"/>
  <c r="Q95" i="2"/>
  <c r="Q58" i="2"/>
  <c r="Q5" i="2"/>
  <c r="P631" i="2"/>
  <c r="Q630" i="2"/>
  <c r="P575" i="2"/>
  <c r="Q574" i="2"/>
  <c r="P551" i="2"/>
  <c r="Q550" i="2"/>
  <c r="P524" i="2"/>
  <c r="Q523" i="2"/>
  <c r="P501" i="2"/>
  <c r="Q500" i="2"/>
  <c r="P476" i="2"/>
  <c r="Q475" i="2"/>
  <c r="P451" i="2"/>
  <c r="Q450" i="2"/>
  <c r="P429" i="2"/>
  <c r="Q428" i="2"/>
  <c r="P405" i="2"/>
  <c r="Q404" i="2"/>
  <c r="P381" i="2"/>
  <c r="Q380" i="2"/>
  <c r="P354" i="2"/>
  <c r="Q353" i="2"/>
  <c r="P326" i="2"/>
  <c r="Q325" i="2"/>
  <c r="P297" i="2"/>
  <c r="Q296" i="2"/>
  <c r="P268" i="2"/>
  <c r="Q267" i="2"/>
  <c r="P242" i="2"/>
  <c r="Q241" i="2"/>
  <c r="P216" i="2"/>
  <c r="Q215" i="2"/>
  <c r="P193" i="2"/>
  <c r="Q192" i="2"/>
  <c r="P169" i="2"/>
  <c r="Q168" i="2"/>
  <c r="P103" i="2"/>
  <c r="Q102" i="2"/>
  <c r="P66" i="2"/>
  <c r="Q65" i="2"/>
  <c r="P11" i="2"/>
  <c r="Q10" i="2"/>
  <c r="Q586" i="8"/>
  <c r="Q554" i="8"/>
  <c r="Q466" i="8"/>
  <c r="Q389" i="8"/>
  <c r="Q360" i="8"/>
  <c r="Q291" i="8"/>
  <c r="Q260" i="8"/>
  <c r="Q229" i="8"/>
  <c r="Q179" i="8"/>
  <c r="Q154" i="8"/>
  <c r="Q123" i="8"/>
  <c r="Q95" i="8"/>
  <c r="Q67" i="8"/>
  <c r="Q38" i="8"/>
  <c r="Q331" i="1"/>
  <c r="Q310" i="1"/>
  <c r="Q290" i="1"/>
  <c r="Q270" i="1"/>
  <c r="Q224" i="1"/>
  <c r="Q198" i="1"/>
  <c r="Q177" i="1"/>
  <c r="Q150" i="1"/>
  <c r="Q120" i="1"/>
  <c r="Q100" i="1"/>
  <c r="Q75" i="1"/>
  <c r="Q55" i="1"/>
  <c r="Q33" i="1"/>
  <c r="Q396" i="8"/>
  <c r="P397" i="8"/>
  <c r="Q5" i="8"/>
  <c r="Q5" i="1"/>
  <c r="P562" i="8"/>
  <c r="P474" i="8"/>
  <c r="Q473" i="8"/>
  <c r="P368" i="8"/>
  <c r="Q367" i="8"/>
  <c r="P299" i="8"/>
  <c r="Q298" i="8"/>
  <c r="P268" i="8"/>
  <c r="Q267" i="8"/>
  <c r="P237" i="8"/>
  <c r="Q236" i="8"/>
  <c r="P206" i="8"/>
  <c r="Q205" i="8"/>
  <c r="P187" i="8"/>
  <c r="Q186" i="8"/>
  <c r="P162" i="8"/>
  <c r="Q161" i="8"/>
  <c r="P131" i="8"/>
  <c r="Q130" i="8"/>
  <c r="P103" i="8"/>
  <c r="Q102" i="8"/>
  <c r="P75" i="8"/>
  <c r="Q74" i="8"/>
  <c r="P46" i="8"/>
  <c r="Q45" i="8"/>
  <c r="J193" i="11"/>
  <c r="C193" i="11"/>
  <c r="I192" i="11"/>
  <c r="L192" i="11" s="1"/>
  <c r="C192" i="11"/>
  <c r="I191" i="11"/>
  <c r="K184" i="11"/>
  <c r="I183" i="11"/>
  <c r="C165" i="11"/>
  <c r="J162" i="11" s="1"/>
  <c r="J163" i="11"/>
  <c r="I162" i="11"/>
  <c r="I161" i="11"/>
  <c r="J160" i="11"/>
  <c r="I160" i="11"/>
  <c r="I165" i="11" s="1"/>
  <c r="C153" i="11"/>
  <c r="J147" i="11" s="1"/>
  <c r="I150" i="11"/>
  <c r="I149" i="11"/>
  <c r="I148" i="11"/>
  <c r="I147" i="11"/>
  <c r="I146" i="11"/>
  <c r="J145" i="11"/>
  <c r="I145" i="11"/>
  <c r="C138" i="11"/>
  <c r="J133" i="11" s="1"/>
  <c r="I136" i="11"/>
  <c r="I135" i="11"/>
  <c r="I134" i="11"/>
  <c r="I133" i="11"/>
  <c r="I132" i="11"/>
  <c r="J131" i="11"/>
  <c r="I131" i="11"/>
  <c r="I130" i="11"/>
  <c r="I129" i="11"/>
  <c r="P118" i="11"/>
  <c r="A118" i="11"/>
  <c r="Q117" i="11"/>
  <c r="B117" i="11"/>
  <c r="K694" i="34" l="1"/>
  <c r="D696" i="34"/>
  <c r="H694" i="34"/>
  <c r="C694" i="34"/>
  <c r="C696" i="34"/>
  <c r="I694" i="34"/>
  <c r="G694" i="34"/>
  <c r="E694" i="34" s="1"/>
  <c r="I231" i="18"/>
  <c r="G381" i="18"/>
  <c r="I218" i="18"/>
  <c r="H168" i="18"/>
  <c r="I219" i="18"/>
  <c r="G100" i="29"/>
  <c r="G123" i="29"/>
  <c r="K100" i="29"/>
  <c r="G27" i="29"/>
  <c r="K17" i="29" s="1"/>
  <c r="G74" i="29"/>
  <c r="G144" i="29"/>
  <c r="I100" i="29"/>
  <c r="G50" i="29"/>
  <c r="G465" i="25"/>
  <c r="G85" i="25"/>
  <c r="G86" i="25"/>
  <c r="I76" i="25"/>
  <c r="I29" i="25"/>
  <c r="G186" i="25"/>
  <c r="I144" i="25"/>
  <c r="F59" i="25"/>
  <c r="G81" i="25"/>
  <c r="G88" i="25" s="1"/>
  <c r="H89" i="25" s="1"/>
  <c r="F52" i="25"/>
  <c r="F60" i="25"/>
  <c r="G124" i="25"/>
  <c r="G109" i="25"/>
  <c r="G123" i="25"/>
  <c r="G141" i="25"/>
  <c r="G139" i="25"/>
  <c r="G112" i="25"/>
  <c r="G110" i="25"/>
  <c r="G108" i="25"/>
  <c r="G140" i="25"/>
  <c r="G113" i="25"/>
  <c r="G111" i="25"/>
  <c r="G21" i="25"/>
  <c r="G29" i="25"/>
  <c r="I116" i="25"/>
  <c r="G246" i="1"/>
  <c r="I347" i="18"/>
  <c r="I313" i="18"/>
  <c r="I311" i="18"/>
  <c r="I309" i="18"/>
  <c r="I314" i="18"/>
  <c r="I312" i="18"/>
  <c r="I310" i="18"/>
  <c r="J286" i="18"/>
  <c r="J288" i="18" s="1"/>
  <c r="H286" i="18"/>
  <c r="H288" i="18" s="1"/>
  <c r="G67" i="20"/>
  <c r="G72" i="20"/>
  <c r="G47" i="20"/>
  <c r="F24" i="20"/>
  <c r="F26" i="20" s="1"/>
  <c r="G75" i="20"/>
  <c r="G74" i="20" s="1"/>
  <c r="I90" i="18"/>
  <c r="I220" i="18"/>
  <c r="I217" i="18"/>
  <c r="F627" i="8"/>
  <c r="H606" i="8"/>
  <c r="H608" i="8" s="1"/>
  <c r="F601" i="8"/>
  <c r="F599" i="8"/>
  <c r="F673" i="8"/>
  <c r="I138" i="11"/>
  <c r="J135" i="11"/>
  <c r="I153" i="11"/>
  <c r="I203" i="18"/>
  <c r="I205" i="18"/>
  <c r="I207" i="18"/>
  <c r="I232" i="18"/>
  <c r="I236" i="18" s="1"/>
  <c r="C239" i="18"/>
  <c r="I204" i="18"/>
  <c r="I206" i="18"/>
  <c r="I91" i="18"/>
  <c r="I98" i="18" s="1"/>
  <c r="H166" i="18"/>
  <c r="H171" i="18" s="1"/>
  <c r="C106" i="18"/>
  <c r="G91" i="18" s="1"/>
  <c r="I96" i="18"/>
  <c r="H167" i="18"/>
  <c r="I94" i="18"/>
  <c r="G127" i="18"/>
  <c r="C126" i="18"/>
  <c r="G126" i="18" s="1"/>
  <c r="G128" i="18"/>
  <c r="C144" i="18"/>
  <c r="I95" i="18"/>
  <c r="G123" i="18"/>
  <c r="G90" i="18"/>
  <c r="I76" i="18"/>
  <c r="I78" i="18"/>
  <c r="I80" i="18"/>
  <c r="G125" i="18"/>
  <c r="C143" i="18"/>
  <c r="I77" i="18"/>
  <c r="I79" i="18"/>
  <c r="G124" i="18"/>
  <c r="G129" i="18"/>
  <c r="F671" i="8"/>
  <c r="F674" i="8"/>
  <c r="F675" i="8"/>
  <c r="F672" i="8"/>
  <c r="F648" i="8"/>
  <c r="F651" i="8"/>
  <c r="F650" i="8"/>
  <c r="F652" i="8"/>
  <c r="F649" i="8"/>
  <c r="F625" i="8"/>
  <c r="F628" i="8"/>
  <c r="F629" i="8"/>
  <c r="F626" i="8"/>
  <c r="F598" i="8"/>
  <c r="F600" i="8"/>
  <c r="F602" i="8"/>
  <c r="F604" i="8"/>
  <c r="J149" i="11"/>
  <c r="J134" i="11"/>
  <c r="C168" i="11"/>
  <c r="J132" i="11"/>
  <c r="J136" i="11"/>
  <c r="J146" i="11"/>
  <c r="J150" i="11"/>
  <c r="J161" i="11"/>
  <c r="J165" i="11" s="1"/>
  <c r="J130" i="11"/>
  <c r="J148" i="11"/>
  <c r="J129" i="11"/>
  <c r="P318" i="1"/>
  <c r="Q317" i="1"/>
  <c r="P298" i="1"/>
  <c r="Q297" i="1"/>
  <c r="P278" i="1"/>
  <c r="Q277" i="1"/>
  <c r="P254" i="1"/>
  <c r="Q253" i="1"/>
  <c r="P206" i="1"/>
  <c r="Q205" i="1"/>
  <c r="P185" i="1"/>
  <c r="Q184" i="1"/>
  <c r="P155" i="1"/>
  <c r="Q154" i="1"/>
  <c r="P128" i="1"/>
  <c r="Q127" i="1"/>
  <c r="P108" i="1"/>
  <c r="Q107" i="1"/>
  <c r="P83" i="1"/>
  <c r="Q82" i="1"/>
  <c r="P63" i="1"/>
  <c r="Q62" i="1"/>
  <c r="P41" i="1"/>
  <c r="Q40" i="1"/>
  <c r="P11" i="1"/>
  <c r="Q10" i="1"/>
  <c r="H331" i="1"/>
  <c r="C331" i="1"/>
  <c r="G328" i="1" s="1"/>
  <c r="A318" i="1"/>
  <c r="B317" i="1"/>
  <c r="H310" i="1"/>
  <c r="C310" i="1"/>
  <c r="G308" i="1"/>
  <c r="G307" i="1"/>
  <c r="G306" i="1"/>
  <c r="A298" i="1"/>
  <c r="B297" i="1"/>
  <c r="H290" i="1"/>
  <c r="C290" i="1"/>
  <c r="G288" i="1"/>
  <c r="G287" i="1"/>
  <c r="G286" i="1"/>
  <c r="A278" i="1"/>
  <c r="B277" i="1"/>
  <c r="H270" i="1"/>
  <c r="C270" i="1"/>
  <c r="G266" i="1" s="1"/>
  <c r="A254" i="1"/>
  <c r="B253" i="1"/>
  <c r="H219" i="1"/>
  <c r="C219" i="1"/>
  <c r="G216" i="1" s="1"/>
  <c r="A206" i="1"/>
  <c r="B205" i="1"/>
  <c r="H198" i="1"/>
  <c r="C198" i="1"/>
  <c r="G196" i="1" s="1"/>
  <c r="A185" i="1"/>
  <c r="B184" i="1"/>
  <c r="L210" i="9"/>
  <c r="L207" i="9"/>
  <c r="L208" i="9" s="1"/>
  <c r="L209" i="9" s="1"/>
  <c r="J208" i="9"/>
  <c r="J207" i="9"/>
  <c r="J206" i="9"/>
  <c r="J205" i="9"/>
  <c r="U74" i="13"/>
  <c r="P58" i="13"/>
  <c r="Q57" i="13"/>
  <c r="Z49" i="13"/>
  <c r="V49" i="13"/>
  <c r="Q49" i="13"/>
  <c r="AB46" i="13"/>
  <c r="Z48" i="13" s="1"/>
  <c r="X46" i="13"/>
  <c r="V48" i="13" s="1"/>
  <c r="S46" i="13"/>
  <c r="Q48" i="13" s="1"/>
  <c r="AC45" i="13"/>
  <c r="Y45" i="13"/>
  <c r="P39" i="13"/>
  <c r="Q38" i="13"/>
  <c r="Z31" i="13"/>
  <c r="Z32" i="13" s="1"/>
  <c r="W31" i="13"/>
  <c r="W32" i="13" s="1"/>
  <c r="Z30" i="13"/>
  <c r="W30" i="13"/>
  <c r="S30" i="13"/>
  <c r="S31" i="13" s="1"/>
  <c r="S32" i="13" s="1"/>
  <c r="X26" i="13"/>
  <c r="T26" i="13"/>
  <c r="AB25" i="13"/>
  <c r="AB26" i="13" s="1"/>
  <c r="X25" i="13"/>
  <c r="T25" i="13"/>
  <c r="AB20" i="13"/>
  <c r="AB19" i="13" s="1"/>
  <c r="X20" i="13"/>
  <c r="X19" i="13"/>
  <c r="T19" i="13"/>
  <c r="T20" i="13" s="1"/>
  <c r="P11" i="13"/>
  <c r="Q10" i="13"/>
  <c r="A155" i="13"/>
  <c r="B154" i="13"/>
  <c r="A138" i="13"/>
  <c r="B137" i="13"/>
  <c r="A115" i="13"/>
  <c r="B114" i="13"/>
  <c r="A92" i="13"/>
  <c r="B91" i="13"/>
  <c r="A70" i="13"/>
  <c r="B69" i="13"/>
  <c r="A49" i="13"/>
  <c r="B48" i="13"/>
  <c r="A30" i="13"/>
  <c r="B29" i="13"/>
  <c r="A11" i="13"/>
  <c r="B10" i="13"/>
  <c r="A4" i="13"/>
  <c r="J696" i="34" l="1"/>
  <c r="E696" i="34"/>
  <c r="I224" i="18"/>
  <c r="G126" i="25"/>
  <c r="G132" i="25" s="1"/>
  <c r="G144" i="25"/>
  <c r="G116" i="25"/>
  <c r="I316" i="18"/>
  <c r="G77" i="20"/>
  <c r="G80" i="18"/>
  <c r="G79" i="18"/>
  <c r="G89" i="18"/>
  <c r="G94" i="18" s="1"/>
  <c r="G78" i="18"/>
  <c r="J153" i="11"/>
  <c r="G221" i="18"/>
  <c r="G219" i="18"/>
  <c r="G217" i="18"/>
  <c r="G232" i="18"/>
  <c r="G233" i="18"/>
  <c r="G231" i="18"/>
  <c r="G208" i="18"/>
  <c r="G206" i="18"/>
  <c r="G204" i="18"/>
  <c r="G234" i="18"/>
  <c r="G205" i="18"/>
  <c r="G220" i="18"/>
  <c r="G218" i="18"/>
  <c r="G207" i="18"/>
  <c r="G203" i="18"/>
  <c r="I210" i="18"/>
  <c r="H178" i="18"/>
  <c r="H177" i="18"/>
  <c r="H180" i="18" s="1"/>
  <c r="G77" i="18"/>
  <c r="G76" i="18"/>
  <c r="G96" i="18"/>
  <c r="C145" i="18"/>
  <c r="G133" i="18"/>
  <c r="I82" i="18"/>
  <c r="G87" i="18"/>
  <c r="G98" i="18"/>
  <c r="H671" i="8"/>
  <c r="F678" i="8"/>
  <c r="H648" i="8"/>
  <c r="F655" i="8"/>
  <c r="H625" i="8"/>
  <c r="F632" i="8"/>
  <c r="F606" i="8"/>
  <c r="F608" i="8" s="1"/>
  <c r="G265" i="1"/>
  <c r="G264" i="1"/>
  <c r="G268" i="1"/>
  <c r="G310" i="1"/>
  <c r="J138" i="11"/>
  <c r="G160" i="11"/>
  <c r="G149" i="11"/>
  <c r="G145" i="11"/>
  <c r="G135" i="11"/>
  <c r="G136" i="11"/>
  <c r="G147" i="11"/>
  <c r="G129" i="11"/>
  <c r="G163" i="11"/>
  <c r="G148" i="11"/>
  <c r="G134" i="11"/>
  <c r="G130" i="11"/>
  <c r="G131" i="11"/>
  <c r="G161" i="11"/>
  <c r="G150" i="11"/>
  <c r="G146" i="11"/>
  <c r="G132" i="11"/>
  <c r="G162" i="11"/>
  <c r="G133" i="11"/>
  <c r="G326" i="1"/>
  <c r="G329" i="1"/>
  <c r="G327" i="1"/>
  <c r="G263" i="1"/>
  <c r="G267" i="1"/>
  <c r="G262" i="1"/>
  <c r="G290" i="1"/>
  <c r="G214" i="1"/>
  <c r="G194" i="1"/>
  <c r="G217" i="1"/>
  <c r="G193" i="1"/>
  <c r="G195" i="1"/>
  <c r="G215" i="1"/>
  <c r="S48" i="13"/>
  <c r="R48" i="13"/>
  <c r="T48" i="13"/>
  <c r="X48" i="13"/>
  <c r="W48" i="13"/>
  <c r="Y48" i="13"/>
  <c r="AB48" i="13"/>
  <c r="AA48" i="13"/>
  <c r="AC48" i="13"/>
  <c r="G696" i="34" l="1"/>
  <c r="K696" i="34" s="1"/>
  <c r="H696" i="34"/>
  <c r="I129" i="25"/>
  <c r="G149" i="25"/>
  <c r="G150" i="25"/>
  <c r="G148" i="25"/>
  <c r="G95" i="18"/>
  <c r="G82" i="18"/>
  <c r="G236" i="18"/>
  <c r="G229" i="18"/>
  <c r="G201" i="18"/>
  <c r="T212" i="18" s="1"/>
  <c r="G210" i="18"/>
  <c r="G224" i="18"/>
  <c r="G215" i="18"/>
  <c r="G74" i="18"/>
  <c r="G106" i="18"/>
  <c r="F87" i="18" s="1"/>
  <c r="G331" i="1"/>
  <c r="G127" i="11"/>
  <c r="G138" i="11"/>
  <c r="G143" i="11"/>
  <c r="G153" i="11"/>
  <c r="G165" i="11"/>
  <c r="G158" i="11"/>
  <c r="G270" i="1"/>
  <c r="G219" i="1"/>
  <c r="G198" i="1"/>
  <c r="G334" i="9"/>
  <c r="G333" i="9"/>
  <c r="G332" i="9"/>
  <c r="H337" i="9"/>
  <c r="C337" i="9"/>
  <c r="H324" i="9"/>
  <c r="C324" i="9"/>
  <c r="G321" i="9" s="1"/>
  <c r="A311" i="9"/>
  <c r="B310" i="9"/>
  <c r="H303" i="9"/>
  <c r="C303" i="9"/>
  <c r="G299" i="9" s="1"/>
  <c r="A290" i="9"/>
  <c r="B289" i="9"/>
  <c r="H275" i="9"/>
  <c r="C275" i="9"/>
  <c r="G272" i="9" s="1"/>
  <c r="A262" i="9"/>
  <c r="B261" i="9"/>
  <c r="H254" i="9"/>
  <c r="C254" i="9"/>
  <c r="G249" i="9" s="1"/>
  <c r="A241" i="9"/>
  <c r="B240" i="9"/>
  <c r="H233" i="9"/>
  <c r="C233" i="9"/>
  <c r="G230" i="9" s="1"/>
  <c r="A220" i="9"/>
  <c r="B219" i="9"/>
  <c r="G239" i="18" l="1"/>
  <c r="F215" i="18" s="1"/>
  <c r="F201" i="18"/>
  <c r="S212" i="18" s="1"/>
  <c r="F74" i="18"/>
  <c r="F127" i="11"/>
  <c r="G168" i="11"/>
  <c r="F143" i="11" s="1"/>
  <c r="G298" i="9"/>
  <c r="G335" i="9"/>
  <c r="G337" i="9" s="1"/>
  <c r="G339" i="9" s="1"/>
  <c r="G319" i="9"/>
  <c r="G322" i="9"/>
  <c r="G320" i="9"/>
  <c r="G228" i="9"/>
  <c r="G229" i="9"/>
  <c r="G231" i="9"/>
  <c r="G300" i="9"/>
  <c r="G301" i="9"/>
  <c r="G271" i="9"/>
  <c r="G273" i="9"/>
  <c r="G270" i="9"/>
  <c r="G250" i="9"/>
  <c r="G251" i="9"/>
  <c r="G252" i="9"/>
  <c r="D268" i="10"/>
  <c r="M262" i="10" s="1"/>
  <c r="D266" i="10"/>
  <c r="K262" i="10" s="1"/>
  <c r="C268" i="10"/>
  <c r="I262" i="10" s="1"/>
  <c r="C266" i="10"/>
  <c r="I258" i="10" s="1"/>
  <c r="K263" i="10"/>
  <c r="A247" i="10"/>
  <c r="B246" i="10"/>
  <c r="H239" i="10"/>
  <c r="C239" i="10"/>
  <c r="G236" i="10" s="1"/>
  <c r="B234" i="10"/>
  <c r="A226" i="10"/>
  <c r="B225" i="10"/>
  <c r="H218" i="10"/>
  <c r="C218" i="10"/>
  <c r="G215" i="10" s="1"/>
  <c r="A205" i="10"/>
  <c r="B204" i="10"/>
  <c r="H197" i="10"/>
  <c r="C197" i="10"/>
  <c r="G194" i="10" s="1"/>
  <c r="G193" i="10"/>
  <c r="G189" i="10"/>
  <c r="A180" i="10"/>
  <c r="B179" i="10"/>
  <c r="J170" i="10"/>
  <c r="B170" i="10"/>
  <c r="L170" i="10" s="1"/>
  <c r="J169" i="10"/>
  <c r="B169" i="10"/>
  <c r="L169" i="10" s="1"/>
  <c r="J168" i="10"/>
  <c r="B168" i="10"/>
  <c r="L168" i="10" s="1"/>
  <c r="J167" i="10"/>
  <c r="B167" i="10"/>
  <c r="L167" i="10" s="1"/>
  <c r="J166" i="10"/>
  <c r="B166" i="10"/>
  <c r="L166" i="10" s="1"/>
  <c r="J165" i="10"/>
  <c r="B165" i="10"/>
  <c r="L165" i="10" s="1"/>
  <c r="A158" i="10"/>
  <c r="B157" i="10"/>
  <c r="H150" i="10"/>
  <c r="C150" i="10"/>
  <c r="G147" i="10" s="1"/>
  <c r="H140" i="10"/>
  <c r="C140" i="10"/>
  <c r="G136" i="10" s="1"/>
  <c r="A128" i="10"/>
  <c r="B127" i="10"/>
  <c r="H177" i="1"/>
  <c r="C177" i="1"/>
  <c r="G174" i="1" s="1"/>
  <c r="H167" i="1"/>
  <c r="C167" i="1"/>
  <c r="G163" i="1" s="1"/>
  <c r="A155" i="1"/>
  <c r="B154" i="1"/>
  <c r="J106" i="11"/>
  <c r="C106" i="11"/>
  <c r="I105" i="11"/>
  <c r="L105" i="11" s="1"/>
  <c r="C105" i="11"/>
  <c r="I104" i="11"/>
  <c r="K97" i="11"/>
  <c r="I96" i="11"/>
  <c r="C76" i="11"/>
  <c r="J72" i="11" s="1"/>
  <c r="I73" i="11"/>
  <c r="I72" i="11"/>
  <c r="I71" i="11"/>
  <c r="I76" i="11" s="1"/>
  <c r="C63" i="11"/>
  <c r="J60" i="11" s="1"/>
  <c r="I60" i="11"/>
  <c r="I59" i="11"/>
  <c r="I58" i="11"/>
  <c r="I57" i="11"/>
  <c r="I56" i="11"/>
  <c r="I55" i="11"/>
  <c r="C47" i="11"/>
  <c r="J45" i="11" s="1"/>
  <c r="I45" i="11"/>
  <c r="I44" i="11"/>
  <c r="I43" i="11"/>
  <c r="I42" i="11"/>
  <c r="I41" i="11"/>
  <c r="I40" i="11"/>
  <c r="I39" i="11"/>
  <c r="I38" i="11"/>
  <c r="C31" i="11"/>
  <c r="C81" i="11" s="1"/>
  <c r="A12" i="11"/>
  <c r="B11" i="11"/>
  <c r="P4" i="11"/>
  <c r="A4" i="11"/>
  <c r="M23" i="10"/>
  <c r="L23" i="10"/>
  <c r="M20" i="10"/>
  <c r="L20" i="10"/>
  <c r="F229" i="18" l="1"/>
  <c r="J39" i="11"/>
  <c r="F158" i="11"/>
  <c r="G164" i="1"/>
  <c r="G165" i="1"/>
  <c r="G324" i="9"/>
  <c r="G275" i="9"/>
  <c r="G254" i="9"/>
  <c r="G233" i="9"/>
  <c r="G303" i="9"/>
  <c r="M261" i="10"/>
  <c r="G257" i="10"/>
  <c r="M257" i="10"/>
  <c r="G258" i="10"/>
  <c r="M258" i="10"/>
  <c r="M256" i="10"/>
  <c r="G213" i="10"/>
  <c r="K258" i="10"/>
  <c r="N166" i="10"/>
  <c r="N168" i="10"/>
  <c r="N170" i="10"/>
  <c r="G188" i="10"/>
  <c r="G216" i="10"/>
  <c r="G256" i="10"/>
  <c r="G262" i="10"/>
  <c r="N165" i="10"/>
  <c r="N167" i="10"/>
  <c r="N169" i="10"/>
  <c r="G191" i="10"/>
  <c r="G214" i="10"/>
  <c r="G234" i="10"/>
  <c r="K256" i="10"/>
  <c r="G259" i="10"/>
  <c r="G192" i="10"/>
  <c r="I257" i="10"/>
  <c r="G138" i="10"/>
  <c r="I256" i="10"/>
  <c r="G263" i="10"/>
  <c r="I261" i="10"/>
  <c r="G137" i="10"/>
  <c r="K257" i="10"/>
  <c r="K259" i="10"/>
  <c r="G235" i="10"/>
  <c r="G237" i="10"/>
  <c r="J43" i="11"/>
  <c r="J41" i="11"/>
  <c r="J38" i="11"/>
  <c r="J40" i="11"/>
  <c r="J42" i="11"/>
  <c r="J44" i="11"/>
  <c r="I47" i="11"/>
  <c r="J55" i="11"/>
  <c r="J57" i="11"/>
  <c r="J59" i="11"/>
  <c r="I63" i="11"/>
  <c r="J56" i="11"/>
  <c r="J58" i="11"/>
  <c r="G195" i="10"/>
  <c r="G190" i="10"/>
  <c r="G148" i="10"/>
  <c r="G146" i="10"/>
  <c r="G173" i="1"/>
  <c r="G175" i="1"/>
  <c r="C80" i="11"/>
  <c r="J71" i="11"/>
  <c r="J74" i="11"/>
  <c r="J73" i="11"/>
  <c r="H117" i="10"/>
  <c r="F116" i="10"/>
  <c r="A97" i="10"/>
  <c r="B96" i="10"/>
  <c r="H89" i="10"/>
  <c r="C89" i="10"/>
  <c r="G86" i="10" s="1"/>
  <c r="A75" i="10"/>
  <c r="B74" i="10"/>
  <c r="N23" i="10"/>
  <c r="L21" i="10"/>
  <c r="M21" i="10"/>
  <c r="L22" i="10"/>
  <c r="M22" i="10"/>
  <c r="L24" i="10"/>
  <c r="M24" i="10"/>
  <c r="M19" i="10"/>
  <c r="L19" i="10"/>
  <c r="A11" i="10"/>
  <c r="B10" i="10"/>
  <c r="C67" i="10"/>
  <c r="G63" i="10" s="1"/>
  <c r="C51" i="10"/>
  <c r="G49" i="10" s="1"/>
  <c r="A34" i="10"/>
  <c r="B33" i="10"/>
  <c r="A4" i="10"/>
  <c r="A179" i="9"/>
  <c r="B178" i="9"/>
  <c r="A131" i="9"/>
  <c r="B130" i="9"/>
  <c r="H109" i="9"/>
  <c r="C109" i="9"/>
  <c r="G107" i="9" s="1"/>
  <c r="H33" i="9"/>
  <c r="C33" i="9"/>
  <c r="G25" i="9" s="1"/>
  <c r="A11" i="9"/>
  <c r="B10" i="9"/>
  <c r="A4" i="9"/>
  <c r="A128" i="1"/>
  <c r="B127" i="1"/>
  <c r="H120" i="1"/>
  <c r="C120" i="1"/>
  <c r="G117" i="1" s="1"/>
  <c r="A108" i="1"/>
  <c r="B107" i="1"/>
  <c r="H95" i="1"/>
  <c r="C95" i="1"/>
  <c r="G92" i="1" s="1"/>
  <c r="A83" i="1"/>
  <c r="B82" i="1"/>
  <c r="J47" i="11" l="1"/>
  <c r="G167" i="1"/>
  <c r="G266" i="10"/>
  <c r="G218" i="10"/>
  <c r="G140" i="10"/>
  <c r="I266" i="10"/>
  <c r="M266" i="10"/>
  <c r="K266" i="10"/>
  <c r="G197" i="10"/>
  <c r="G84" i="10"/>
  <c r="G239" i="10"/>
  <c r="J63" i="11"/>
  <c r="G150" i="10"/>
  <c r="G177" i="1"/>
  <c r="J76" i="11"/>
  <c r="G74" i="11"/>
  <c r="G58" i="11"/>
  <c r="G43" i="11"/>
  <c r="G71" i="11"/>
  <c r="G59" i="11"/>
  <c r="G55" i="11"/>
  <c r="G44" i="11"/>
  <c r="G40" i="11"/>
  <c r="G73" i="11"/>
  <c r="G57" i="11"/>
  <c r="G42" i="11"/>
  <c r="G38" i="11"/>
  <c r="G39" i="11"/>
  <c r="G72" i="11"/>
  <c r="G60" i="11"/>
  <c r="G56" i="11"/>
  <c r="G45" i="11"/>
  <c r="G41" i="11"/>
  <c r="N24" i="10"/>
  <c r="N19" i="10"/>
  <c r="N20" i="10"/>
  <c r="N21" i="10"/>
  <c r="G83" i="10"/>
  <c r="G87" i="10"/>
  <c r="G85" i="10"/>
  <c r="N22" i="10"/>
  <c r="G42" i="10"/>
  <c r="G46" i="10"/>
  <c r="G64" i="10"/>
  <c r="G60" i="10"/>
  <c r="G43" i="10"/>
  <c r="G47" i="10"/>
  <c r="G65" i="10"/>
  <c r="G61" i="10"/>
  <c r="G44" i="10"/>
  <c r="G48" i="10"/>
  <c r="G58" i="10"/>
  <c r="G62" i="10"/>
  <c r="G45" i="10"/>
  <c r="G59" i="10"/>
  <c r="G27" i="9"/>
  <c r="G106" i="9"/>
  <c r="G109" i="9" s="1"/>
  <c r="G24" i="9"/>
  <c r="G31" i="9"/>
  <c r="G116" i="1"/>
  <c r="G91" i="1"/>
  <c r="G95" i="1" s="1"/>
  <c r="G47" i="11" l="1"/>
  <c r="G36" i="11"/>
  <c r="G76" i="11"/>
  <c r="G69" i="11"/>
  <c r="G63" i="11"/>
  <c r="G53" i="11"/>
  <c r="G51" i="10"/>
  <c r="G89" i="10"/>
  <c r="G67" i="10"/>
  <c r="G33" i="9"/>
  <c r="I116" i="1"/>
  <c r="G120" i="1"/>
  <c r="G80" i="11" l="1"/>
  <c r="F36" i="11" s="1"/>
  <c r="F69" i="11" l="1"/>
  <c r="F53" i="11"/>
  <c r="D659" i="2" l="1"/>
  <c r="C654" i="2"/>
  <c r="C645" i="2"/>
  <c r="H642" i="2" s="1"/>
  <c r="H665" i="2" s="1"/>
  <c r="A631" i="2"/>
  <c r="B630" i="2"/>
  <c r="D608" i="2"/>
  <c r="H640" i="2" l="1"/>
  <c r="H664" i="2" s="1"/>
  <c r="J640" i="2"/>
  <c r="H641" i="2"/>
  <c r="H654" i="2" s="1"/>
  <c r="H652" i="2" s="1"/>
  <c r="H662" i="2" s="1"/>
  <c r="H639" i="2"/>
  <c r="C598" i="2"/>
  <c r="C588" i="2"/>
  <c r="H585" i="2" s="1"/>
  <c r="H616" i="2" s="1"/>
  <c r="A575" i="2"/>
  <c r="B574" i="2"/>
  <c r="A562" i="8"/>
  <c r="H650" i="2" l="1"/>
  <c r="H649" i="2"/>
  <c r="H660" i="2" s="1"/>
  <c r="J664" i="2"/>
  <c r="T664" i="2" s="1"/>
  <c r="H584" i="2"/>
  <c r="H615" i="2" s="1"/>
  <c r="H651" i="2"/>
  <c r="H663" i="2"/>
  <c r="H645" i="2"/>
  <c r="H583" i="2"/>
  <c r="H598" i="2" s="1"/>
  <c r="H595" i="2" s="1"/>
  <c r="H612" i="2" s="1"/>
  <c r="C586" i="2"/>
  <c r="C589" i="2" s="1"/>
  <c r="K551" i="8"/>
  <c r="F551" i="8"/>
  <c r="C551" i="8"/>
  <c r="H551" i="8" s="1"/>
  <c r="F549" i="8"/>
  <c r="H544" i="8"/>
  <c r="H542" i="8"/>
  <c r="H537" i="8"/>
  <c r="F537" i="8"/>
  <c r="D537" i="8"/>
  <c r="H535" i="8"/>
  <c r="H549" i="8" s="1"/>
  <c r="F535" i="8"/>
  <c r="K530" i="8"/>
  <c r="F544" i="8" s="1"/>
  <c r="K528" i="8"/>
  <c r="I497" i="8"/>
  <c r="C492" i="8"/>
  <c r="C490" i="8"/>
  <c r="G489" i="8"/>
  <c r="C489" i="8"/>
  <c r="H497" i="8" s="1"/>
  <c r="I487" i="8"/>
  <c r="F487" i="8"/>
  <c r="I486" i="8"/>
  <c r="F486" i="8"/>
  <c r="I485" i="8"/>
  <c r="F485" i="8"/>
  <c r="I484" i="8"/>
  <c r="F484" i="8"/>
  <c r="I483" i="8"/>
  <c r="F483" i="8"/>
  <c r="A474" i="8"/>
  <c r="B473" i="8"/>
  <c r="I455" i="8"/>
  <c r="K453" i="8"/>
  <c r="I453" i="8"/>
  <c r="K451" i="8"/>
  <c r="I451" i="8"/>
  <c r="I449" i="8"/>
  <c r="K447" i="8"/>
  <c r="K455" i="8" s="1"/>
  <c r="J440" i="8"/>
  <c r="H440" i="8"/>
  <c r="C440" i="8"/>
  <c r="I436" i="8" s="1"/>
  <c r="B440" i="8"/>
  <c r="G438" i="8" s="1"/>
  <c r="I412" i="8"/>
  <c r="G412" i="8"/>
  <c r="C412" i="8"/>
  <c r="L417" i="8" s="1"/>
  <c r="H410" i="8"/>
  <c r="H409" i="8"/>
  <c r="H408" i="8"/>
  <c r="H407" i="8"/>
  <c r="H406" i="8"/>
  <c r="H405" i="8"/>
  <c r="A397" i="8"/>
  <c r="B396" i="8"/>
  <c r="I383" i="8"/>
  <c r="G383" i="8"/>
  <c r="C383" i="8"/>
  <c r="L388" i="8" s="1"/>
  <c r="H381" i="8"/>
  <c r="H380" i="8"/>
  <c r="H379" i="8"/>
  <c r="H378" i="8"/>
  <c r="H377" i="8"/>
  <c r="H376" i="8"/>
  <c r="A368" i="8"/>
  <c r="B367" i="8"/>
  <c r="J354" i="8"/>
  <c r="G354" i="8"/>
  <c r="I341" i="8"/>
  <c r="M339" i="8"/>
  <c r="M337" i="8"/>
  <c r="K337" i="8"/>
  <c r="I337" i="8"/>
  <c r="I335" i="8"/>
  <c r="I333" i="8"/>
  <c r="K329" i="8"/>
  <c r="K339" i="8" s="1"/>
  <c r="I329" i="8"/>
  <c r="I339" i="8" s="1"/>
  <c r="I327" i="8"/>
  <c r="M325" i="8"/>
  <c r="M341" i="8" s="1"/>
  <c r="K325" i="8"/>
  <c r="K341" i="8" s="1"/>
  <c r="C314" i="8"/>
  <c r="E316" i="8" s="1"/>
  <c r="F316" i="8" s="1"/>
  <c r="H312" i="8"/>
  <c r="H311" i="8"/>
  <c r="H310" i="8"/>
  <c r="H309" i="8"/>
  <c r="H308" i="8"/>
  <c r="I308" i="8" s="1"/>
  <c r="A299" i="8"/>
  <c r="B298" i="8"/>
  <c r="H661" i="2" l="1"/>
  <c r="F376" i="8"/>
  <c r="J596" i="2"/>
  <c r="I613" i="2" s="1"/>
  <c r="K613" i="2" s="1"/>
  <c r="J595" i="2"/>
  <c r="I612" i="2" s="1"/>
  <c r="K549" i="8"/>
  <c r="F378" i="8"/>
  <c r="L486" i="8"/>
  <c r="L483" i="8"/>
  <c r="H667" i="2"/>
  <c r="G311" i="8"/>
  <c r="F409" i="8"/>
  <c r="K537" i="8"/>
  <c r="G309" i="8"/>
  <c r="F407" i="8"/>
  <c r="C500" i="8"/>
  <c r="I500" i="8" s="1"/>
  <c r="F380" i="8"/>
  <c r="F405" i="8"/>
  <c r="G433" i="8"/>
  <c r="K544" i="8"/>
  <c r="I434" i="8"/>
  <c r="G310" i="8"/>
  <c r="G312" i="8"/>
  <c r="F406" i="8"/>
  <c r="F408" i="8"/>
  <c r="F410" i="8"/>
  <c r="G435" i="8"/>
  <c r="D544" i="8"/>
  <c r="H383" i="8"/>
  <c r="H412" i="8"/>
  <c r="H417" i="8"/>
  <c r="G437" i="8"/>
  <c r="L484" i="8"/>
  <c r="L487" i="8"/>
  <c r="K335" i="8"/>
  <c r="I432" i="8"/>
  <c r="I437" i="8"/>
  <c r="F489" i="8"/>
  <c r="F492" i="8" s="1"/>
  <c r="F490" i="8"/>
  <c r="C504" i="8"/>
  <c r="I504" i="8" s="1"/>
  <c r="F381" i="8"/>
  <c r="K333" i="8"/>
  <c r="F377" i="8"/>
  <c r="F379" i="8"/>
  <c r="I435" i="8"/>
  <c r="I438" i="8"/>
  <c r="I490" i="8"/>
  <c r="I433" i="8"/>
  <c r="H594" i="2"/>
  <c r="H611" i="2" s="1"/>
  <c r="H593" i="2"/>
  <c r="H610" i="2" s="1"/>
  <c r="H588" i="2"/>
  <c r="J584" i="2" s="1"/>
  <c r="H586" i="2"/>
  <c r="I489" i="8"/>
  <c r="I492" i="8" s="1"/>
  <c r="K535" i="8"/>
  <c r="F542" i="8"/>
  <c r="K542" i="8" s="1"/>
  <c r="L485" i="8"/>
  <c r="G432" i="8"/>
  <c r="G434" i="8"/>
  <c r="G436" i="8"/>
  <c r="H388" i="8"/>
  <c r="H314" i="8"/>
  <c r="M327" i="8"/>
  <c r="M335" i="8"/>
  <c r="G308" i="8"/>
  <c r="M333" i="8"/>
  <c r="F504" i="8" l="1"/>
  <c r="F500" i="8"/>
  <c r="S596" i="2"/>
  <c r="S595" i="2"/>
  <c r="H618" i="2"/>
  <c r="F412" i="8"/>
  <c r="F413" i="8" s="1"/>
  <c r="L489" i="8"/>
  <c r="L492" i="8" s="1"/>
  <c r="I615" i="2"/>
  <c r="H413" i="8"/>
  <c r="F383" i="8"/>
  <c r="F384" i="8" s="1"/>
  <c r="L490" i="8"/>
  <c r="L504" i="8" s="1"/>
  <c r="I440" i="8"/>
  <c r="H384" i="8"/>
  <c r="H589" i="2"/>
  <c r="H614" i="2"/>
  <c r="H619" i="2" s="1"/>
  <c r="G440" i="8"/>
  <c r="G314" i="8"/>
  <c r="F308" i="8"/>
  <c r="C284" i="8"/>
  <c r="G282" i="8" s="1"/>
  <c r="A268" i="8"/>
  <c r="B267" i="8"/>
  <c r="G253" i="8"/>
  <c r="C253" i="8"/>
  <c r="F248" i="8" s="1"/>
  <c r="A237" i="8"/>
  <c r="B236" i="8"/>
  <c r="I222" i="8"/>
  <c r="G222" i="8"/>
  <c r="C222" i="8"/>
  <c r="H228" i="8" s="1"/>
  <c r="H220" i="8"/>
  <c r="H219" i="8"/>
  <c r="H218" i="8"/>
  <c r="H217" i="8"/>
  <c r="H216" i="8"/>
  <c r="H215" i="8"/>
  <c r="H214" i="8"/>
  <c r="A206" i="8"/>
  <c r="B205" i="8"/>
  <c r="H198" i="8"/>
  <c r="C198" i="8"/>
  <c r="G197" i="8" s="1"/>
  <c r="A187" i="8"/>
  <c r="B186" i="8"/>
  <c r="H179" i="8"/>
  <c r="J177" i="8"/>
  <c r="J174" i="8"/>
  <c r="J171" i="8"/>
  <c r="J170" i="8"/>
  <c r="J169" i="8"/>
  <c r="J168" i="8"/>
  <c r="A162" i="8"/>
  <c r="B161" i="8"/>
  <c r="H75" i="1"/>
  <c r="C75" i="1"/>
  <c r="G72" i="1" s="1"/>
  <c r="A63" i="1"/>
  <c r="B62" i="1"/>
  <c r="H55" i="1"/>
  <c r="C55" i="1"/>
  <c r="G49" i="1" s="1"/>
  <c r="A41" i="1"/>
  <c r="B40" i="1"/>
  <c r="L500" i="8" l="1"/>
  <c r="G195" i="8"/>
  <c r="F215" i="8"/>
  <c r="F219" i="8"/>
  <c r="G279" i="8"/>
  <c r="H222" i="8"/>
  <c r="H223" i="8" s="1"/>
  <c r="H224" i="8" s="1"/>
  <c r="F217" i="8"/>
  <c r="G278" i="8"/>
  <c r="G74" i="1"/>
  <c r="G196" i="8"/>
  <c r="G198" i="8" s="1"/>
  <c r="G280" i="8"/>
  <c r="F214" i="8"/>
  <c r="F216" i="8"/>
  <c r="F218" i="8"/>
  <c r="F220" i="8"/>
  <c r="G276" i="8"/>
  <c r="G52" i="1"/>
  <c r="G277" i="8"/>
  <c r="G281" i="8"/>
  <c r="F250" i="8"/>
  <c r="F245" i="8"/>
  <c r="F249" i="8"/>
  <c r="F246" i="8"/>
  <c r="F247" i="8"/>
  <c r="F251" i="8"/>
  <c r="J179" i="8"/>
  <c r="G71" i="1"/>
  <c r="G50" i="1"/>
  <c r="G51" i="1"/>
  <c r="I147" i="8"/>
  <c r="G147" i="8"/>
  <c r="C147" i="8"/>
  <c r="H153" i="8" s="1"/>
  <c r="H145" i="8"/>
  <c r="H144" i="8"/>
  <c r="H143" i="8"/>
  <c r="H142" i="8"/>
  <c r="H141" i="8"/>
  <c r="H140" i="8"/>
  <c r="H139" i="8"/>
  <c r="A131" i="8"/>
  <c r="B130" i="8"/>
  <c r="C122" i="8"/>
  <c r="C121" i="8"/>
  <c r="C117" i="8"/>
  <c r="F111" i="8" s="1"/>
  <c r="A103" i="8"/>
  <c r="B102" i="8"/>
  <c r="C94" i="8"/>
  <c r="C93" i="8"/>
  <c r="C89" i="8"/>
  <c r="F86" i="8" s="1"/>
  <c r="A75" i="8"/>
  <c r="B74" i="8"/>
  <c r="F87" i="8" l="1"/>
  <c r="G75" i="1"/>
  <c r="F140" i="8"/>
  <c r="F112" i="8"/>
  <c r="F84" i="8"/>
  <c r="F114" i="8"/>
  <c r="F222" i="8"/>
  <c r="F223" i="8" s="1"/>
  <c r="F224" i="8" s="1"/>
  <c r="G55" i="1"/>
  <c r="F115" i="8"/>
  <c r="H147" i="8"/>
  <c r="H148" i="8" s="1"/>
  <c r="H149" i="8" s="1"/>
  <c r="F85" i="8"/>
  <c r="H85" i="8" s="1"/>
  <c r="F113" i="8"/>
  <c r="H113" i="8" s="1"/>
  <c r="G284" i="8"/>
  <c r="G286" i="8" s="1"/>
  <c r="F253" i="8"/>
  <c r="F139" i="8"/>
  <c r="F141" i="8"/>
  <c r="F143" i="8"/>
  <c r="F145" i="8"/>
  <c r="F142" i="8"/>
  <c r="F144" i="8"/>
  <c r="H111" i="8"/>
  <c r="F83" i="8"/>
  <c r="F93" i="8" l="1"/>
  <c r="F121" i="8"/>
  <c r="F117" i="8"/>
  <c r="F122" i="8"/>
  <c r="K260" i="8"/>
  <c r="H260" i="8"/>
  <c r="F147" i="8"/>
  <c r="F148" i="8" s="1"/>
  <c r="F149" i="8" s="1"/>
  <c r="H83" i="8"/>
  <c r="F94" i="8"/>
  <c r="F89" i="8"/>
  <c r="G61" i="8"/>
  <c r="B61" i="8"/>
  <c r="E59" i="8" s="1"/>
  <c r="I53" i="8"/>
  <c r="I61" i="8" s="1"/>
  <c r="H53" i="8"/>
  <c r="H61" i="8" s="1"/>
  <c r="A46" i="8"/>
  <c r="B45" i="8"/>
  <c r="H54" i="8" l="1"/>
  <c r="E56" i="8"/>
  <c r="H58" i="8"/>
  <c r="E57" i="8"/>
  <c r="E58" i="8"/>
  <c r="H55" i="8"/>
  <c r="H57" i="8"/>
  <c r="H59" i="8"/>
  <c r="D65" i="8"/>
  <c r="I65" i="8" s="1"/>
  <c r="D66" i="8"/>
  <c r="I66" i="8" s="1"/>
  <c r="E54" i="8"/>
  <c r="E55" i="8" s="1"/>
  <c r="H56" i="8"/>
  <c r="G59" i="8"/>
  <c r="I59" i="8"/>
  <c r="I58" i="8"/>
  <c r="I57" i="8"/>
  <c r="I56" i="8"/>
  <c r="I55" i="8"/>
  <c r="I54" i="8"/>
  <c r="G54" i="8"/>
  <c r="G55" i="8"/>
  <c r="G56" i="8"/>
  <c r="G57" i="8"/>
  <c r="G58" i="8"/>
  <c r="E61" i="8" l="1"/>
  <c r="C30" i="8"/>
  <c r="K26" i="8" s="1"/>
  <c r="B30" i="8"/>
  <c r="J26" i="8" s="1"/>
  <c r="I26" i="8"/>
  <c r="H26" i="8"/>
  <c r="G26" i="8"/>
  <c r="F26" i="8"/>
  <c r="I25" i="8"/>
  <c r="H25" i="8"/>
  <c r="G25" i="8"/>
  <c r="F25" i="8"/>
  <c r="I24" i="8"/>
  <c r="H24" i="8"/>
  <c r="G24" i="8"/>
  <c r="F24" i="8"/>
  <c r="I23" i="8"/>
  <c r="H23" i="8"/>
  <c r="G23" i="8"/>
  <c r="F23" i="8"/>
  <c r="I22" i="8"/>
  <c r="H22" i="8"/>
  <c r="G22" i="8"/>
  <c r="F22" i="8"/>
  <c r="J23" i="8" l="1"/>
  <c r="K25" i="8"/>
  <c r="K23" i="8"/>
  <c r="J25" i="8"/>
  <c r="H30" i="8"/>
  <c r="I30" i="8"/>
  <c r="G30" i="8"/>
  <c r="F30" i="8"/>
  <c r="J22" i="8"/>
  <c r="J24" i="8"/>
  <c r="K22" i="8"/>
  <c r="K24" i="8"/>
  <c r="J30" i="8" l="1"/>
  <c r="K30" i="8"/>
  <c r="A4" i="8" l="1"/>
  <c r="H23" i="1" l="1"/>
  <c r="C23" i="1"/>
  <c r="G20" i="1" s="1"/>
  <c r="A11" i="1"/>
  <c r="B10" i="1"/>
  <c r="G19" i="1" l="1"/>
  <c r="G29" i="1" s="1"/>
  <c r="G28" i="1" s="1"/>
  <c r="J567" i="2"/>
  <c r="H567" i="2"/>
  <c r="C567" i="2"/>
  <c r="I562" i="2" s="1"/>
  <c r="B567" i="2"/>
  <c r="G560" i="2" s="1"/>
  <c r="I564" i="2"/>
  <c r="G564" i="2"/>
  <c r="G563" i="2"/>
  <c r="G562" i="2"/>
  <c r="G561" i="2"/>
  <c r="A551" i="2"/>
  <c r="B550" i="2"/>
  <c r="B540" i="2"/>
  <c r="I537" i="2"/>
  <c r="I536" i="2"/>
  <c r="I535" i="2"/>
  <c r="I534" i="2"/>
  <c r="A524" i="2"/>
  <c r="B523" i="2"/>
  <c r="H516" i="2"/>
  <c r="C516" i="2"/>
  <c r="G513" i="2" s="1"/>
  <c r="I513" i="2" s="1"/>
  <c r="S513" i="2" s="1"/>
  <c r="A501" i="2"/>
  <c r="B500" i="2"/>
  <c r="H493" i="2"/>
  <c r="C493" i="2"/>
  <c r="G490" i="2" s="1"/>
  <c r="A476" i="2"/>
  <c r="B475" i="2"/>
  <c r="H467" i="2"/>
  <c r="C467" i="2"/>
  <c r="G463" i="2" s="1"/>
  <c r="I463" i="2" s="1"/>
  <c r="S462" i="2" s="1"/>
  <c r="G465" i="2"/>
  <c r="A451" i="2"/>
  <c r="B450" i="2"/>
  <c r="H443" i="2"/>
  <c r="C443" i="2"/>
  <c r="G439" i="2" s="1"/>
  <c r="I439" i="2" s="1"/>
  <c r="S440" i="2" s="1"/>
  <c r="A429" i="2"/>
  <c r="B428" i="2"/>
  <c r="H421" i="2"/>
  <c r="C421" i="2"/>
  <c r="G418" i="2" s="1"/>
  <c r="A405" i="2"/>
  <c r="B404" i="2"/>
  <c r="J397" i="2"/>
  <c r="H397" i="2"/>
  <c r="C397" i="2"/>
  <c r="I392" i="2" s="1"/>
  <c r="B397" i="2"/>
  <c r="G392" i="2" s="1"/>
  <c r="I394" i="2"/>
  <c r="G394" i="2"/>
  <c r="A381" i="2"/>
  <c r="B380" i="2"/>
  <c r="H372" i="2"/>
  <c r="C372" i="2"/>
  <c r="G369" i="2" s="1"/>
  <c r="A354" i="2"/>
  <c r="B353" i="2"/>
  <c r="H345" i="2"/>
  <c r="C345" i="2"/>
  <c r="G342" i="2" s="1"/>
  <c r="A326" i="2"/>
  <c r="B325" i="2"/>
  <c r="I563" i="2" l="1"/>
  <c r="I393" i="2"/>
  <c r="I561" i="2"/>
  <c r="G510" i="2"/>
  <c r="G393" i="2"/>
  <c r="I540" i="2"/>
  <c r="G537" i="2"/>
  <c r="F542" i="2"/>
  <c r="G484" i="2"/>
  <c r="G437" i="2"/>
  <c r="G491" i="2"/>
  <c r="G440" i="2"/>
  <c r="G485" i="2"/>
  <c r="G511" i="2"/>
  <c r="G536" i="2"/>
  <c r="G462" i="2"/>
  <c r="G488" i="2"/>
  <c r="G534" i="2"/>
  <c r="G567" i="2"/>
  <c r="G438" i="2"/>
  <c r="G460" i="2"/>
  <c r="G464" i="2"/>
  <c r="G486" i="2"/>
  <c r="G489" i="2"/>
  <c r="G512" i="2"/>
  <c r="G461" i="2"/>
  <c r="G487" i="2"/>
  <c r="I487" i="2" s="1"/>
  <c r="S487" i="2" s="1"/>
  <c r="G509" i="2"/>
  <c r="G535" i="2"/>
  <c r="I560" i="2"/>
  <c r="G459" i="2"/>
  <c r="G23" i="1"/>
  <c r="I390" i="2"/>
  <c r="G416" i="2"/>
  <c r="I416" i="2" s="1"/>
  <c r="S417" i="2" s="1"/>
  <c r="G337" i="2"/>
  <c r="G340" i="2"/>
  <c r="G362" i="2"/>
  <c r="I391" i="2"/>
  <c r="G419" i="2"/>
  <c r="G366" i="2"/>
  <c r="G368" i="2"/>
  <c r="G415" i="2"/>
  <c r="G413" i="2"/>
  <c r="G417" i="2"/>
  <c r="G334" i="2"/>
  <c r="G364" i="2"/>
  <c r="I364" i="2" s="1"/>
  <c r="G391" i="2"/>
  <c r="G414" i="2"/>
  <c r="G390" i="2"/>
  <c r="G338" i="2"/>
  <c r="G363" i="2"/>
  <c r="G367" i="2"/>
  <c r="G336" i="2"/>
  <c r="G341" i="2"/>
  <c r="G365" i="2"/>
  <c r="G335" i="2"/>
  <c r="G339" i="2"/>
  <c r="I339" i="2" s="1"/>
  <c r="R340" i="2" s="1"/>
  <c r="H318" i="2"/>
  <c r="C318" i="2"/>
  <c r="G314" i="2" s="1"/>
  <c r="A297" i="2"/>
  <c r="B296" i="2"/>
  <c r="H289" i="2"/>
  <c r="C289" i="2"/>
  <c r="G285" i="2" s="1"/>
  <c r="A268" i="2"/>
  <c r="B267" i="2"/>
  <c r="H260" i="2"/>
  <c r="C260" i="2"/>
  <c r="G256" i="2" s="1"/>
  <c r="A242" i="2"/>
  <c r="B241" i="2"/>
  <c r="H234" i="2"/>
  <c r="C234" i="2"/>
  <c r="G230" i="2" s="1"/>
  <c r="A216" i="2"/>
  <c r="B215" i="2"/>
  <c r="H208" i="2"/>
  <c r="C208" i="2"/>
  <c r="G204" i="2" s="1"/>
  <c r="I204" i="2" s="1"/>
  <c r="A193" i="2"/>
  <c r="B192" i="2"/>
  <c r="I567" i="2" l="1"/>
  <c r="G443" i="2"/>
  <c r="G540" i="2"/>
  <c r="G516" i="2"/>
  <c r="G493" i="2"/>
  <c r="G467" i="2"/>
  <c r="I397" i="2"/>
  <c r="G279" i="2"/>
  <c r="G397" i="2"/>
  <c r="G312" i="2"/>
  <c r="G201" i="2"/>
  <c r="G202" i="2"/>
  <c r="G205" i="2"/>
  <c r="G308" i="2"/>
  <c r="G421" i="2"/>
  <c r="G372" i="2"/>
  <c r="G252" i="2"/>
  <c r="I252" i="2" s="1"/>
  <c r="R255" i="2" s="1"/>
  <c r="G203" i="2"/>
  <c r="G255" i="2"/>
  <c r="I255" i="2" s="1"/>
  <c r="G251" i="2"/>
  <c r="G257" i="2"/>
  <c r="G309" i="2"/>
  <c r="G254" i="2"/>
  <c r="G305" i="2"/>
  <c r="G315" i="2"/>
  <c r="G345" i="2"/>
  <c r="G306" i="2"/>
  <c r="G310" i="2"/>
  <c r="G313" i="2"/>
  <c r="G307" i="2"/>
  <c r="G311" i="2"/>
  <c r="I311" i="2" s="1"/>
  <c r="R312" i="2" s="1"/>
  <c r="G283" i="2"/>
  <c r="G278" i="2"/>
  <c r="G282" i="2"/>
  <c r="G286" i="2"/>
  <c r="G276" i="2"/>
  <c r="G280" i="2"/>
  <c r="G284" i="2"/>
  <c r="G277" i="2"/>
  <c r="G281" i="2"/>
  <c r="G250" i="2"/>
  <c r="G253" i="2"/>
  <c r="G226" i="2"/>
  <c r="G229" i="2"/>
  <c r="G224" i="2"/>
  <c r="G228" i="2"/>
  <c r="I228" i="2" s="1"/>
  <c r="R230" i="2" s="1"/>
  <c r="G231" i="2"/>
  <c r="G225" i="2"/>
  <c r="G227" i="2"/>
  <c r="C185" i="2"/>
  <c r="G181" i="2" s="1"/>
  <c r="A169" i="2"/>
  <c r="B168" i="2"/>
  <c r="E159" i="2"/>
  <c r="G157" i="2"/>
  <c r="G156" i="2"/>
  <c r="C145" i="2"/>
  <c r="G142" i="2" s="1"/>
  <c r="I123" i="2"/>
  <c r="B123" i="2"/>
  <c r="I122" i="2"/>
  <c r="B122" i="2"/>
  <c r="I121" i="2"/>
  <c r="B121" i="2"/>
  <c r="I120" i="2"/>
  <c r="B120" i="2"/>
  <c r="B119" i="2"/>
  <c r="I118" i="2"/>
  <c r="B118" i="2"/>
  <c r="B117" i="2"/>
  <c r="I116" i="2"/>
  <c r="B116" i="2"/>
  <c r="A103" i="2"/>
  <c r="B102" i="2"/>
  <c r="G208" i="2" l="1"/>
  <c r="G318" i="2"/>
  <c r="G289" i="2"/>
  <c r="G260" i="2"/>
  <c r="G234" i="2"/>
  <c r="G138" i="2"/>
  <c r="G179" i="2"/>
  <c r="G140" i="2"/>
  <c r="G183" i="2"/>
  <c r="G139" i="2"/>
  <c r="G159" i="2"/>
  <c r="G180" i="2"/>
  <c r="G137" i="2"/>
  <c r="G143" i="2"/>
  <c r="G178" i="2"/>
  <c r="G182" i="2"/>
  <c r="G177" i="2"/>
  <c r="G141" i="2"/>
  <c r="B125" i="2"/>
  <c r="H119" i="2" s="1"/>
  <c r="I119" i="2" s="1"/>
  <c r="L134" i="2" l="1"/>
  <c r="J134" i="2"/>
  <c r="G145" i="2"/>
  <c r="G185" i="2"/>
  <c r="H121" i="2"/>
  <c r="H117" i="2"/>
  <c r="I117" i="2" s="1"/>
  <c r="H122" i="2"/>
  <c r="H118" i="2"/>
  <c r="H116" i="2"/>
  <c r="H120" i="2"/>
  <c r="H123" i="2"/>
  <c r="L111" i="2" l="1"/>
  <c r="J111" i="2"/>
  <c r="H125" i="2"/>
  <c r="A4" i="2" l="1"/>
  <c r="I92" i="2"/>
  <c r="I91" i="2"/>
  <c r="I90" i="2"/>
  <c r="J81" i="2"/>
  <c r="H81" i="2"/>
  <c r="C81" i="2"/>
  <c r="I77" i="2" s="1"/>
  <c r="B81" i="2"/>
  <c r="G77" i="2" s="1"/>
  <c r="I79" i="2"/>
  <c r="G79" i="2"/>
  <c r="A66" i="2"/>
  <c r="B65" i="2"/>
  <c r="I75" i="2" l="1"/>
  <c r="G78" i="2"/>
  <c r="I78" i="2"/>
  <c r="I76" i="2"/>
  <c r="G76" i="2"/>
  <c r="J94" i="2"/>
  <c r="G75" i="2"/>
  <c r="A11" i="2"/>
  <c r="B10" i="2"/>
  <c r="I81" i="2" l="1"/>
  <c r="G81" i="2"/>
  <c r="B54" i="2"/>
  <c r="H52" i="2" s="1"/>
  <c r="L52" i="2"/>
  <c r="L51" i="2"/>
  <c r="J25" i="2"/>
  <c r="H25" i="2"/>
  <c r="B25" i="2"/>
  <c r="K29" i="2" s="1"/>
  <c r="I23" i="2"/>
  <c r="I22" i="2"/>
  <c r="I21" i="2"/>
  <c r="I20" i="2"/>
  <c r="G20" i="2"/>
  <c r="I19" i="2"/>
  <c r="L54" i="2" l="1"/>
  <c r="H51" i="2"/>
  <c r="H54" i="2" s="1"/>
  <c r="I25" i="2"/>
  <c r="G22" i="2"/>
  <c r="G19" i="2"/>
  <c r="G21" i="2"/>
  <c r="G23" i="2"/>
  <c r="G25" i="2" l="1"/>
  <c r="A4" i="1" l="1"/>
</calcChain>
</file>

<file path=xl/sharedStrings.xml><?xml version="1.0" encoding="utf-8"?>
<sst xmlns="http://schemas.openxmlformats.org/spreadsheetml/2006/main" count="7604" uniqueCount="2372">
  <si>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</si>
  <si>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DIVERS</t>
  </si>
  <si>
    <t>CRÈMES ET GARNITURES</t>
  </si>
  <si>
    <t>ICI</t>
  </si>
  <si>
    <t>u</t>
  </si>
  <si>
    <t>❷</t>
  </si>
  <si>
    <t>❶</t>
  </si>
  <si>
    <t>PHASES ESSENTIELLES  DE PROGRESSION</t>
  </si>
  <si>
    <t xml:space="preserve">POIDS RECETTE </t>
  </si>
  <si>
    <t>gomme</t>
  </si>
  <si>
    <t>si vous n'êtes pas d'accord avec les valeurs saisies - saisissez ce qui vous convient</t>
  </si>
  <si>
    <t>Quels poids voulez vous faire à vous de saisir un poids</t>
  </si>
  <si>
    <t>Adaptation : Joël Leboucher..UPRT "Union des Personnels de la Restauration Territoriale"  membre du réseau RESTAU'CO</t>
  </si>
  <si>
    <t>Feuilletage : 2 x 200 g ; Crème d'amandes: 300</t>
  </si>
  <si>
    <t>Poudre d'amandes</t>
  </si>
  <si>
    <t>Sucre glace</t>
  </si>
  <si>
    <t>Colorant rouge</t>
  </si>
  <si>
    <t>QS</t>
  </si>
  <si>
    <t>Cuire à 200°c puis 180°C</t>
  </si>
  <si>
    <t>Mickaël Rabeau Formateur AFPA Rochefort sur mer 2016</t>
  </si>
  <si>
    <t>Recette n°1</t>
  </si>
  <si>
    <t>Recette n°2</t>
  </si>
  <si>
    <t>Pour mémoire</t>
  </si>
  <si>
    <t>Blancs d'œufs (pièces)</t>
  </si>
  <si>
    <t>Blancs d'œufs (poids)</t>
  </si>
  <si>
    <t>Bordures or  fiches duplicables</t>
  </si>
  <si>
    <t>Bordures vertes recommandations - indications - suggestions- conseils</t>
  </si>
  <si>
    <t>Mélanger, et ajouter les blancs à consistance</t>
  </si>
  <si>
    <t>Feuilletage</t>
  </si>
  <si>
    <t>Crème d'amandes</t>
  </si>
  <si>
    <t>Nombre de pièces</t>
  </si>
  <si>
    <t>Combien de Pithiviers ou pain hollandais voulez vous faire ?</t>
  </si>
  <si>
    <t>Crème d'amandes pour Pithiviers ou pain hollandais</t>
  </si>
  <si>
    <t>Combien de Kg de Crème d'amande  voulez vous faire</t>
  </si>
  <si>
    <t>Total Feuilletage</t>
  </si>
  <si>
    <t>saisissez le nombre à faire</t>
  </si>
  <si>
    <t>Pithiviers ou pain hollandais</t>
  </si>
  <si>
    <t>La pâte à crêpes</t>
  </si>
  <si>
    <t>Lait tiède</t>
  </si>
  <si>
    <t>Mélanger les ingrédients dans l'ordre</t>
  </si>
  <si>
    <t>Bière</t>
  </si>
  <si>
    <t xml:space="preserve"> </t>
  </si>
  <si>
    <t>Farine</t>
  </si>
  <si>
    <t>Sel</t>
  </si>
  <si>
    <t>Sucre</t>
  </si>
  <si>
    <t>Huile ou beurre</t>
  </si>
  <si>
    <t>Rhum</t>
  </si>
  <si>
    <t>Ceufs (6)</t>
  </si>
  <si>
    <t>Combien de Kg de pate à crèpes  voulez vous faire</t>
  </si>
  <si>
    <t>Ceufs</t>
  </si>
  <si>
    <t>saisissez le nombre de crêpes à faire</t>
  </si>
  <si>
    <t>Poids d'une crêpe</t>
  </si>
  <si>
    <t>Nombre de crêpes</t>
  </si>
  <si>
    <t>Combien de crêpes voulez vous faire ?</t>
  </si>
  <si>
    <t>une crêpe poids moyen de pâte : 0.040 Kg (adaptable) -tout dépend du diamètre de la crépière</t>
  </si>
  <si>
    <t>Huile</t>
  </si>
  <si>
    <t>Huiler la surface de la pâte</t>
  </si>
  <si>
    <t>Ajouter au dernier moment</t>
  </si>
  <si>
    <t>Frire à 180°C</t>
  </si>
  <si>
    <t>Jaunes (3 =60g)</t>
  </si>
  <si>
    <t>Blancs montés (3 =90g)</t>
  </si>
  <si>
    <t xml:space="preserve">La pâte à beignet </t>
  </si>
  <si>
    <t>Poids d'un beignet</t>
  </si>
  <si>
    <t>Nombre de beignet</t>
  </si>
  <si>
    <t>Combien de beignets  voulez vous faire</t>
  </si>
  <si>
    <t>un beignet poids moyen de pâte : 0.050 Kg</t>
  </si>
  <si>
    <t>❸</t>
  </si>
  <si>
    <t>Combien de Kg de pâte à beignet  voulez vous faire</t>
  </si>
  <si>
    <t>Pâte à pain</t>
  </si>
  <si>
    <t>Beurre</t>
  </si>
  <si>
    <t>Mélanger et pétrir</t>
  </si>
  <si>
    <t>Pointage 20 minutes</t>
  </si>
  <si>
    <t>Levure</t>
  </si>
  <si>
    <t>Eau</t>
  </si>
  <si>
    <t>Donner 2 tours simples puis 2 autres dans le sucre</t>
  </si>
  <si>
    <t>Recette pour 1 moule 17,5-19,5 de diamètre (450 g de pâte) et 5 moules à millason</t>
  </si>
  <si>
    <t>Combien de Kg de pate à Kuinaman  voulez vous faire</t>
  </si>
  <si>
    <t>Beurrer la pâte à pain et porter à 3 tours dans le sucre</t>
  </si>
  <si>
    <t xml:space="preserve">Beurrer et porter à 3 tours dans le sucre
</t>
  </si>
  <si>
    <t>Faire une détrempe</t>
  </si>
  <si>
    <t>Farine T45 (gruau) ou mélange T45 + T55</t>
  </si>
  <si>
    <t>Dans un laboratoire de 21/23°C, pour</t>
  </si>
  <si>
    <t>obtenir une pâte entre 25/26°C en utilisant</t>
  </si>
  <si>
    <t>un batteur TB: 54°C</t>
  </si>
  <si>
    <t>Calculer la température de l'eau</t>
  </si>
  <si>
    <t>Pétrissage :</t>
  </si>
  <si>
    <t>frasage 1' V: 3 à 5 min (eau + levure) +</t>
  </si>
  <si>
    <t>farine + sel + sucre + oeuf</t>
  </si>
  <si>
    <t>(consistance ferme) puis ajouter le beurre</t>
  </si>
  <si>
    <r>
      <t>2</t>
    </r>
    <r>
      <rPr>
        <vertAlign val="superscript"/>
        <sz val="11.5"/>
        <color rgb="FF000000"/>
        <rFont val="Arial"/>
        <family val="2"/>
      </rPr>
      <t>e</t>
    </r>
    <r>
      <rPr>
        <sz val="11.5"/>
        <color rgb="FF000000"/>
        <rFont val="Arial"/>
        <family val="2"/>
      </rPr>
      <t xml:space="preserve"> V 5 à 10min</t>
    </r>
  </si>
  <si>
    <t>Œufs</t>
  </si>
  <si>
    <t>Beurre mou</t>
  </si>
  <si>
    <t>Beurre pommade</t>
  </si>
  <si>
    <t>Mélange sucre/cannelle</t>
  </si>
  <si>
    <t xml:space="preserve">Façonnage : </t>
  </si>
  <si>
    <t>Étaler 1mm de beurre pommade</t>
  </si>
  <si>
    <t>Saupoudrer sucre/cannelle QS</t>
  </si>
  <si>
    <t>Couper l'abaisse sur toute la largeur (2 x 25cm)</t>
  </si>
  <si>
    <t>Faire 2 rouleaux 5 à 6 cm de diamètre</t>
  </si>
  <si>
    <t>Couper en trapèze</t>
  </si>
  <si>
    <t>Pincer le rouleau en son centre puis disposer sur feuille de papier cuisson</t>
  </si>
  <si>
    <t xml:space="preserve">Apprêt : </t>
  </si>
  <si>
    <t>1 h environ à 26/27 °C à l'abri des courants d'air</t>
  </si>
  <si>
    <t>Mise au four : (sans dorure)</t>
  </si>
  <si>
    <t>Four à sole : 220°C, 8 à 10 min.</t>
  </si>
  <si>
    <t>Roulés cannelle (Finlande)</t>
  </si>
  <si>
    <t>qs</t>
  </si>
  <si>
    <t>POIDS</t>
  </si>
  <si>
    <t>Nombre de roulés par personne</t>
  </si>
  <si>
    <t>Poids 1 portion</t>
  </si>
  <si>
    <t>Poids 1 roulé</t>
  </si>
  <si>
    <t>Combien de Kg de pâte à Roulés  voulez vous faire</t>
  </si>
  <si>
    <t>Combien de Roulés  voulez vous faire</t>
  </si>
  <si>
    <t xml:space="preserve">Roulés cannelle de </t>
  </si>
  <si>
    <t>Pointage: 30 min à T° ambiante</t>
  </si>
  <si>
    <r>
      <t xml:space="preserve">Abaisser un demi pâton à 45-50 cm en largeur et 50 cm en hauteur et </t>
    </r>
    <r>
      <rPr>
        <b/>
        <sz val="11.5"/>
        <color rgb="FF000000"/>
        <rFont val="Arial"/>
        <family val="2"/>
      </rPr>
      <t xml:space="preserve">4 </t>
    </r>
    <r>
      <rPr>
        <sz val="11.5"/>
        <color rgb="FF000000"/>
        <rFont val="Arial"/>
        <family val="2"/>
      </rPr>
      <t>mm d'épaisseur</t>
    </r>
  </si>
  <si>
    <t>La crème à flan</t>
  </si>
  <si>
    <t>Lait</t>
  </si>
  <si>
    <t>Vanille liquide</t>
  </si>
  <si>
    <t>Poudre à crème</t>
  </si>
  <si>
    <t>Tamiser puis incorporer au mélange oeufs + sucre</t>
  </si>
  <si>
    <t>Recette pour 3 cercles de 0 22cm H3 cm.</t>
  </si>
  <si>
    <t>La technique de fabrication est identique à celle de la crème pâtissière sauf</t>
  </si>
  <si>
    <t>Remplir à la louche, laisser refroidir avant la mise au four, cuire, laisser</t>
  </si>
  <si>
    <t>refroidir puis napper (si flan aux fruits).</t>
  </si>
  <si>
    <t>Œufs (8)</t>
  </si>
  <si>
    <t>Combien de Kg de crème à flan  voulez vous faire</t>
  </si>
  <si>
    <t>Nombre de cercles de 22cm de diam.</t>
  </si>
  <si>
    <t>de crème à flan par cercle</t>
  </si>
  <si>
    <t>Combien de Cercles  voulez vous faire</t>
  </si>
  <si>
    <t>Mettre la vanille dans le lait + 1/2 sucre Mettre 1/2 sucre dans les œufs</t>
  </si>
  <si>
    <t>Pour 1l de lait entier mettre : 905 g d'eau + 125 g de poudre de lait à 26% de MG</t>
  </si>
  <si>
    <t>eau</t>
  </si>
  <si>
    <t>de poudre de lait à 26% de MG</t>
  </si>
  <si>
    <t>qu'il faut juste faire épaissir l'appareil quelques instants sur le feu sans faire bouillir.</t>
  </si>
  <si>
    <t>litre</t>
  </si>
  <si>
    <t>Quel poids de lait entier voulez vous reconstituer</t>
  </si>
  <si>
    <t>Combien de litres de lait entier voulez vous reconstituer</t>
  </si>
  <si>
    <t>Mickaël RABEAU - Formateur AFPA - Rochefort sur mer</t>
  </si>
  <si>
    <t>fond bleu : VALEURS DE RÉFÉRENCE  ces valeurs de référence commandent le fonctionnement de la fiche</t>
  </si>
  <si>
    <t>si vous n'êtes pas d'accord avec les valeurs de référence saisies - saisissez ce qui vous convient</t>
  </si>
  <si>
    <t>Kouign Amann</t>
  </si>
  <si>
    <t>q</t>
  </si>
  <si>
    <t>❹</t>
  </si>
  <si>
    <t>MODE D'EMPLOI</t>
  </si>
  <si>
    <t>Beurre fondu froid</t>
  </si>
  <si>
    <t>Combien de Kg  voulez vous faire</t>
  </si>
  <si>
    <t>Faire comme une crème d'amandes</t>
  </si>
  <si>
    <t>Gel Rhum</t>
  </si>
  <si>
    <t>Crème pâtissière</t>
  </si>
  <si>
    <t>Pâte d'amandes crue</t>
  </si>
  <si>
    <t>Crème</t>
  </si>
  <si>
    <t>Ajouter la crème pâtissière</t>
  </si>
  <si>
    <t>Mettre % sucre dans les oeufs (ou jaunes)</t>
  </si>
  <si>
    <t>Incorporer en fin de cuisson</t>
  </si>
  <si>
    <t>Mettre 1/2 sucre dans le lait + la vanille</t>
  </si>
  <si>
    <t>AVANT de saisir quoique ce soit dans une cellule vérifiez bien qu'il n'y ait pas de formule en cliquant dessus</t>
  </si>
  <si>
    <t>les produits à la pièce - œufs - batons de vanille etc. doivent être saisis dans les colonnes - Nb d'unité et Poids Unitaire -ne pas saisir leur poids dans la colonne Quant.</t>
  </si>
  <si>
    <t>ingrédients</t>
  </si>
  <si>
    <t xml:space="preserve">Quant. </t>
  </si>
  <si>
    <t>Nb d'unités</t>
  </si>
  <si>
    <t>Poids unitaire</t>
  </si>
  <si>
    <t>Œufs jaunes</t>
  </si>
  <si>
    <t>Saisissez votre recette ci-dessous</t>
  </si>
  <si>
    <t>Pour obtenir 1 litre de lait entier :</t>
  </si>
  <si>
    <t>poudre de lait à 26% de MG</t>
  </si>
  <si>
    <t>Poids</t>
  </si>
  <si>
    <t>RECETTE N° 1- Combien de Kg  voulez vous faire</t>
  </si>
  <si>
    <t>RECETTE N° 1</t>
  </si>
  <si>
    <t>Vanille gousses</t>
  </si>
  <si>
    <t>Unités</t>
  </si>
  <si>
    <t>CRÈME PATISSIÈRE    RECETTE N° 2</t>
  </si>
  <si>
    <t>Œufs entiers (4x50g=0.200 kg)</t>
  </si>
  <si>
    <t>Ceufs (32 x 50g = 1600 g)</t>
  </si>
  <si>
    <t xml:space="preserve">Lien Vanille de Madagascar </t>
  </si>
  <si>
    <t>http://xalamaepices.jimdo.com/vanille/</t>
  </si>
  <si>
    <t>Quels poids (ou volume)  voulez vous faire à vous de saisir une valeur</t>
  </si>
  <si>
    <t>La gomme sert à effacer et formater les cellules</t>
  </si>
  <si>
    <t>copiez le mot gomme …collez le dans les cellules à effacer puis supprimez le mot</t>
  </si>
  <si>
    <t>gomme  = police Calibri- taille 10 - fond blanc sans bordures - alignement gauche centré</t>
  </si>
  <si>
    <t xml:space="preserve">PARFUMS : pour 1 litre de crème </t>
  </si>
  <si>
    <t>Chocolat de couverture 58%</t>
  </si>
  <si>
    <t>Cacao pâte</t>
  </si>
  <si>
    <t>Extrait de Café dans crème chaude</t>
  </si>
  <si>
    <t>Café lyophilisé dans le lait</t>
  </si>
  <si>
    <t>Chocolat : pâte de cacao</t>
  </si>
  <si>
    <t>OU FAIRE UNE GANACHE</t>
  </si>
  <si>
    <t>Combien de L de crème  voulez vous parfumer</t>
  </si>
  <si>
    <t>Alcool divers dans crème froide</t>
  </si>
  <si>
    <t xml:space="preserve">PARFUMS : pour aromatiser de la crème  </t>
  </si>
  <si>
    <t>grosses pièces</t>
  </si>
  <si>
    <t>fours frais</t>
  </si>
  <si>
    <t>Avec 1 l de lait (base patissière) on peut garnir (20/28 arrondi à 25) grosses pièces ou (120/140 arrondi à 130) fours frais</t>
  </si>
  <si>
    <t>La crème Bichon</t>
  </si>
  <si>
    <t>Mettre 1/3 de sucre dans les jaunes</t>
  </si>
  <si>
    <t>Zestes de citrons</t>
  </si>
  <si>
    <t>Amidon de maïs</t>
  </si>
  <si>
    <t>Tamiser puis incorporer au mélange jaune + sucre</t>
  </si>
  <si>
    <t>Jaunes (1 jaune = 20g)</t>
  </si>
  <si>
    <t>Mettre les zestes et 2/3 de sucre dans le lait</t>
  </si>
  <si>
    <t>zestes</t>
  </si>
  <si>
    <t>Pour simplifier j'ai arrondi le poids d'1 litre de lait à 1 Kg</t>
  </si>
  <si>
    <t>lien internet :</t>
  </si>
  <si>
    <t>http://users.skynet.be/daniel.boen/Poids_mesures.htm</t>
  </si>
  <si>
    <t>La crème mousseline</t>
  </si>
  <si>
    <t>Mettre 1/4 de sucre dans les jaunes et 3/4 de sucre dans le lait + la vanille.</t>
  </si>
  <si>
    <t>Poudre à flan</t>
  </si>
  <si>
    <t>Tamiser puis incorporer au mélange jaunes + sucre</t>
  </si>
  <si>
    <t>Beurre à chaud</t>
  </si>
  <si>
    <t>Beurre à froid</t>
  </si>
  <si>
    <t>Mélanger à la crème et monter</t>
  </si>
  <si>
    <t>Jaunes d'œufs (8x20g=160 g)</t>
  </si>
  <si>
    <t>gousses</t>
  </si>
  <si>
    <t>ou 1 gousse de vanille</t>
  </si>
  <si>
    <t>La crème Saint-honoré</t>
  </si>
  <si>
    <t>Faire une crème pâtissière</t>
  </si>
  <si>
    <t>Vanille gousse</t>
  </si>
  <si>
    <t>Gélatine feuilles</t>
  </si>
  <si>
    <t>En dehors du feu, ajouter la gélatine ramollie</t>
  </si>
  <si>
    <t>Blancs d'oeufs</t>
  </si>
  <si>
    <t>Faire une meringue française et mélanger à la crème chaude</t>
  </si>
  <si>
    <t>Jaunes (12x20g=240g)</t>
  </si>
  <si>
    <t>Gélatine feuilles (6x2.5g=15g)</t>
  </si>
  <si>
    <t>Blancs d'œufs</t>
  </si>
  <si>
    <t>II faut utiliser la crème aussitôt le mélange terminé.</t>
  </si>
  <si>
    <t>Jus de citron jaune</t>
  </si>
  <si>
    <t>Porter le jus de citron, zestes, jus d'orange à ébullition, ajouter la crème</t>
  </si>
  <si>
    <t>Jus d'orange</t>
  </si>
  <si>
    <t>Zestes d'oranges</t>
  </si>
  <si>
    <t>Jaunes d'ceufs</t>
  </si>
  <si>
    <t>Gelée bavaroise</t>
  </si>
  <si>
    <t>En dehors du feu, ajouter la gelée</t>
  </si>
  <si>
    <t>Blancs d'ceufs</t>
  </si>
  <si>
    <t>Il faut utiliser la crème dès la fin du mélange.</t>
  </si>
  <si>
    <t>La crème Chiboust au citron</t>
  </si>
  <si>
    <t>Porter le jus de citron et les zestes à ébullition, ajouter la crème</t>
  </si>
  <si>
    <t>Cuire le sucre à 119-121°C faire une meringue Italienne et mélanger à la crème chaude</t>
  </si>
  <si>
    <t xml:space="preserve">La crème Chiboust </t>
  </si>
  <si>
    <t>II faut utiliser la crème dès la fin du mélange..</t>
  </si>
  <si>
    <t>La crème Saint-honoré orange- citron</t>
  </si>
  <si>
    <t>La crème mousseline praliné</t>
  </si>
  <si>
    <t>Mélanger puis ajouter à la crème et monter.</t>
  </si>
  <si>
    <t>Praliné</t>
  </si>
  <si>
    <t>Pâte de noisettes</t>
  </si>
  <si>
    <t>Jaunes d'œufs (8x20g=160g)</t>
  </si>
  <si>
    <t>La crème Paris - Brest</t>
  </si>
  <si>
    <t>Crème pâtissière froide</t>
  </si>
  <si>
    <t>Mélanger et monter avec le beurre puis incorporer les autres ingrédients.</t>
  </si>
  <si>
    <t>Beurre assoupli</t>
  </si>
  <si>
    <t>La crème au beurre légère au praliné</t>
  </si>
  <si>
    <t>Faire une meringue italienne 118-120°C</t>
  </si>
  <si>
    <t>Peser 1100 g de meringue.</t>
  </si>
  <si>
    <t>Eau froide</t>
  </si>
  <si>
    <t>Mélanger avec la meringue italienne.</t>
  </si>
  <si>
    <t>Blancs d'œufs (15x30g=450g)</t>
  </si>
  <si>
    <t>Mélanger le beurre avec le praliné et la pâte de noisettes</t>
  </si>
  <si>
    <t>La crème d'amandes</t>
  </si>
  <si>
    <t>Mélanger à la feuille.</t>
  </si>
  <si>
    <t>Incorporer progressivement</t>
  </si>
  <si>
    <t>Farine tamisée</t>
  </si>
  <si>
    <t>Incorporer à la fin</t>
  </si>
  <si>
    <t>Rhum (facultatif)</t>
  </si>
  <si>
    <t>Monter 5 à 6 minutes maxi</t>
  </si>
  <si>
    <t>succès de diamètre 180</t>
  </si>
  <si>
    <t xml:space="preserve">Recette pour </t>
  </si>
  <si>
    <t>1/3 crème fragipanne - 2/3 crème d'amandes</t>
  </si>
  <si>
    <t>La crème au beurre à l'Anglaise</t>
  </si>
  <si>
    <t>Mettre 1/3 sucre dans les jaunes et 2/3 sucre dans le lait</t>
  </si>
  <si>
    <t>Cuire comme une crème anglaise (82-85°C), et refroidir au batteur à grande vitesse.</t>
  </si>
  <si>
    <t>Au batteur avec un fouet, foisonner le beurre, ajouter la crème anglaise, mélanger</t>
  </si>
  <si>
    <t>Meringue italienne</t>
  </si>
  <si>
    <t>Incorporer la meringue italienne à la main.</t>
  </si>
  <si>
    <t>Jaunes d'œufs (7x20g=140g)</t>
  </si>
  <si>
    <t>Reconstitution du lait</t>
  </si>
  <si>
    <t>La crème au beurre spéciale</t>
  </si>
  <si>
    <t>Faire bouillir le lait et la demi-gousse de vanille fendue et grattée, monter en incorporant le beurre pommade au batteur</t>
  </si>
  <si>
    <t>Glucose</t>
  </si>
  <si>
    <t>Gousse de vanille</t>
  </si>
  <si>
    <t>La crème anglaise</t>
  </si>
  <si>
    <t>Mettre 2/3 sucre dans le lait et 1/3 sucre dans les jaunes Cuire comme une crème anglaise (82-85°C)</t>
  </si>
  <si>
    <t>Vanille en gousse</t>
  </si>
  <si>
    <t>Jaunes (15x20=300g)</t>
  </si>
  <si>
    <t>La sauce vanille</t>
  </si>
  <si>
    <t>Mettre 1/2 sucre dans le lait et la crème et la gousse de vanille</t>
  </si>
  <si>
    <t>Poudre de lait</t>
  </si>
  <si>
    <t>Crème épaisse</t>
  </si>
  <si>
    <t>(facultatif)</t>
  </si>
  <si>
    <t>Pour acidifier et affiner le goût.</t>
  </si>
  <si>
    <t>Jaunes (10x20g=200g)</t>
  </si>
  <si>
    <t>Monter au batteur les jaunes 1/2 sucre et Porter à ébullition puis chinoiser</t>
  </si>
  <si>
    <t>Les extraits secs évitent que le produit tranche en décongélation</t>
  </si>
  <si>
    <t>La crème d'amandes pour fonds cuits</t>
  </si>
  <si>
    <t>Mélanger à la feuille</t>
  </si>
  <si>
    <t>Incorporer</t>
  </si>
  <si>
    <t>Incorporer en fin de mélange</t>
  </si>
  <si>
    <t>Oeufs (4x50g=200g)</t>
  </si>
  <si>
    <t>Cuisson</t>
  </si>
  <si>
    <t>110°C</t>
  </si>
  <si>
    <t>114°C</t>
  </si>
  <si>
    <t>118°C</t>
  </si>
  <si>
    <t>Recette n°3</t>
  </si>
  <si>
    <t>Eau froide (30%)</t>
  </si>
  <si>
    <t>Jaunes d'œufs (20g)</t>
  </si>
  <si>
    <t>Oeufs (50g)</t>
  </si>
  <si>
    <t>Verser le sucre cuit sur les oeufs ou les jaunes puis chinoiser pour éviter les coquilles et les oeufs coagulés. Monter au batteur puis incorporer le beurre</t>
  </si>
  <si>
    <t>La crème au beurre aux blancs</t>
  </si>
  <si>
    <t>Faire une meringue</t>
  </si>
  <si>
    <t>Cuire à 119/121°C</t>
  </si>
  <si>
    <t>Blancs d'ceufs (16x30g=480g)</t>
  </si>
  <si>
    <t>La crème au beurre au sirop</t>
  </si>
  <si>
    <t>Pocher à 70°C Monter</t>
  </si>
  <si>
    <t>Sirop D1.260</t>
  </si>
  <si>
    <t>Jaunes d'œufs (12x20g=240g)</t>
  </si>
  <si>
    <t>La crème brulée vanille</t>
  </si>
  <si>
    <t>Ajouter les jaunes blanchis avec I/2 sucre, chinoiser et écumer puis mouler et cuire à 90°C.</t>
  </si>
  <si>
    <t>Jaunes (8x20g=160g)</t>
  </si>
  <si>
    <t>Mettre 1/2 sucre dans le lait et la crème et la gousse de vanille   Porter à ébullition</t>
  </si>
  <si>
    <t>La crème de marrons</t>
  </si>
  <si>
    <t>Crème de marrons</t>
  </si>
  <si>
    <t>Pâte de marrons</t>
  </si>
  <si>
    <t>Incorporer à la fin (tiède)</t>
  </si>
  <si>
    <t>pour</t>
  </si>
  <si>
    <t>de</t>
  </si>
  <si>
    <t>Combien de Kg de crème de marrons  voulez vous faire</t>
  </si>
  <si>
    <t>Combien d'unités  voulez vous faire à vous de saisir un nombre</t>
  </si>
  <si>
    <t>Glaçage chocolat</t>
  </si>
  <si>
    <t>fondre</t>
  </si>
  <si>
    <t>Chocolat de couverture noire</t>
  </si>
  <si>
    <t>Pâte à glacer brune</t>
  </si>
  <si>
    <t>cm</t>
  </si>
  <si>
    <t>?</t>
  </si>
  <si>
    <t>ajouter</t>
  </si>
  <si>
    <t>La crème Chantilly</t>
  </si>
  <si>
    <t>Lait froid</t>
  </si>
  <si>
    <t>QG</t>
  </si>
  <si>
    <t>La ganache montée (façon Chantilly)</t>
  </si>
  <si>
    <t>Mettre dans une casserole</t>
  </si>
  <si>
    <t>Sucre inverti</t>
  </si>
  <si>
    <t>Chocolat de couverture Araguani 72% (43,5% MG)</t>
  </si>
  <si>
    <t>Verser sur le chocolat, puis mixer en fin de mélange</t>
  </si>
  <si>
    <t>Crème liquide</t>
  </si>
  <si>
    <t>(= poids de la ganache)</t>
  </si>
  <si>
    <t>SAVARINS</t>
  </si>
  <si>
    <t>Combien de savarins voulez vous faire</t>
  </si>
  <si>
    <t>Combien de Kg de ganache  voulez vous faire</t>
  </si>
  <si>
    <t>La génoise chocolat</t>
  </si>
  <si>
    <t>Chauffer à 45°C puis monter au ruban</t>
  </si>
  <si>
    <t>Incorporer tous les ingrédients tamisés ensemble</t>
  </si>
  <si>
    <t>Fécule</t>
  </si>
  <si>
    <t>Poudre levante</t>
  </si>
  <si>
    <t>Cacao poudre</t>
  </si>
  <si>
    <t>Œufs de 50g</t>
  </si>
  <si>
    <t>Nb d'œufs</t>
  </si>
  <si>
    <t>Nb feuilles</t>
  </si>
  <si>
    <t>Nb jaunes</t>
  </si>
  <si>
    <t>Nb pièces</t>
  </si>
  <si>
    <t>Nb blancs</t>
  </si>
  <si>
    <t>Oeufs (16x50g=800g)</t>
  </si>
  <si>
    <t>Matière grasse pour "graisser" les moules et cercles</t>
  </si>
  <si>
    <t>Margarine clarifiée</t>
  </si>
  <si>
    <t xml:space="preserve">Comment faire un beurre clarifié sans écumoire ? </t>
  </si>
  <si>
    <t>https://www.youtube.com/watch?v=IClm_YLFEbM</t>
  </si>
  <si>
    <t xml:space="preserve">Le beurre clarifié </t>
  </si>
  <si>
    <t>https://www.youtube.com/watch?v=Lmr_hxkk1hw</t>
  </si>
  <si>
    <t>farine</t>
  </si>
  <si>
    <t>Police de couleur pour saisir vos valeurs    Noir = formules</t>
  </si>
  <si>
    <t>POIDS NET</t>
  </si>
  <si>
    <t>POIDS BRUT</t>
  </si>
  <si>
    <t xml:space="preserve"> POIDS DE PERTE</t>
  </si>
  <si>
    <t>%  de PERTE</t>
  </si>
  <si>
    <t>POIDS de PERTE</t>
  </si>
  <si>
    <t xml:space="preserve"> POIDS BRUT</t>
  </si>
  <si>
    <t>margarine quel % de perte à la clarification</t>
  </si>
  <si>
    <t>poids de margarine à commander</t>
  </si>
  <si>
    <t xml:space="preserve"> POIDS NET</t>
  </si>
  <si>
    <t>Clarifier</t>
  </si>
  <si>
    <t>puis mélanger avec la farine</t>
  </si>
  <si>
    <t>se servir de ce mélange pour graisser moules et cercles</t>
  </si>
  <si>
    <t>Prévoir environ 1/3 de margarine supplémentaire selon composition pour obtenir le poids clarifié</t>
  </si>
  <si>
    <t>GELATINE en feuille</t>
  </si>
  <si>
    <t>feuilles</t>
  </si>
  <si>
    <t>gr</t>
  </si>
  <si>
    <t>Liens internet 2013</t>
  </si>
  <si>
    <t>feuilles de gélatine - Le Salon du Blog Culinaire</t>
  </si>
  <si>
    <t>Gélatine et agar-agar : principes et utilisations</t>
  </si>
  <si>
    <t>Agar Agar</t>
  </si>
  <si>
    <t>Glaçage brillant au chocolat - Fiche recette ... - Meilleur du Chef</t>
  </si>
  <si>
    <t>CONVERSIONS sur une  Base de   1L = 1Kg   ou   1Kg = 1L</t>
  </si>
  <si>
    <t>Litre</t>
  </si>
  <si>
    <t>L</t>
  </si>
  <si>
    <t>Kg</t>
  </si>
  <si>
    <t>Kilogramme</t>
  </si>
  <si>
    <t>dl</t>
  </si>
  <si>
    <t>hg</t>
  </si>
  <si>
    <t>cl</t>
  </si>
  <si>
    <t>dag</t>
  </si>
  <si>
    <t>ml</t>
  </si>
  <si>
    <t>décilitre</t>
  </si>
  <si>
    <t>hectogramme</t>
  </si>
  <si>
    <t>centilitre</t>
  </si>
  <si>
    <t>décagramme</t>
  </si>
  <si>
    <t>millilitre</t>
  </si>
  <si>
    <t>gramme</t>
  </si>
  <si>
    <t>SAISISSEZ VOS QUANTITÉS DANS LES CELLULUES FOND JAUNE</t>
  </si>
  <si>
    <t>ŒUFS poids et %</t>
  </si>
  <si>
    <t>Protéines</t>
  </si>
  <si>
    <t>M.Grasse</t>
  </si>
  <si>
    <t>Œufs 101 - Introduction aux œufs » Lesoeufs.ca</t>
  </si>
  <si>
    <t>POIDS NETS &gt; &gt; Poids bruts</t>
  </si>
  <si>
    <t>POIDS BRUTS &gt;  &gt; poids nets</t>
  </si>
  <si>
    <t>Pourcentages NET / BRUT   et  CONVERSIONS sur une  Base de   1L = 1Kg   ou   1Kg = 1L</t>
  </si>
  <si>
    <t>Jaunes d'œufs ( 1 =</t>
  </si>
  <si>
    <t>Blancs d'œufs  ( 1 =</t>
  </si>
  <si>
    <t>Œuf entier  ( 1 =</t>
  </si>
  <si>
    <t>blancs =</t>
  </si>
  <si>
    <t>jaunes =</t>
  </si>
  <si>
    <t>œufs =</t>
  </si>
  <si>
    <t>Combien d'œufs - de jaunes ou de blancs - à vous de saisir un nombre</t>
  </si>
  <si>
    <t>si vous n'êtes pas d'accord avec les grammages saisis - saisissez ce qui vous convient</t>
  </si>
  <si>
    <t>Lien internet :</t>
  </si>
  <si>
    <t>Feuille entière (1 =</t>
  </si>
  <si>
    <t>Combien de feuilles - à vous de saisir un nombre</t>
  </si>
  <si>
    <t>si vous n'êtes pas d'accord avec le poids d'une feuille - saisissez ce qui vous convient</t>
  </si>
  <si>
    <t>Blancs</t>
  </si>
  <si>
    <t>Mettre 1/3 du sucre dans les jaunes</t>
  </si>
  <si>
    <t xml:space="preserve">(blanchir), faire une meringue avec les 2/3 </t>
  </si>
  <si>
    <t>de sucre et les blancs</t>
  </si>
  <si>
    <t>Ajouter la farine tamisée</t>
  </si>
  <si>
    <t>Jaunes (3x20g=60g)</t>
  </si>
  <si>
    <t>Blancs (3x30g=90g)</t>
  </si>
  <si>
    <t>Nb unités</t>
  </si>
  <si>
    <t xml:space="preserve">PRODUITS SECS </t>
  </si>
  <si>
    <t xml:space="preserve">LIQUIDE </t>
  </si>
  <si>
    <t>plaques</t>
  </si>
  <si>
    <t>Tracer une ligne parallèle sur</t>
  </si>
  <si>
    <t>Cacao pour la moitié de la recette</t>
  </si>
  <si>
    <t>incorporer le cacao à la moitié de la recette</t>
  </si>
  <si>
    <t>coucher Poche douille de 0 10</t>
  </si>
  <si>
    <t>Cuisson 200°C (plaque doublée)</t>
  </si>
  <si>
    <t xml:space="preserve"> Pour obtenir un beau « perlage », mettre 2 à 3 fois de sucre glace sur le biscuit à quelques minutes d'intervalle puis cuire</t>
  </si>
  <si>
    <t>hors cacao</t>
  </si>
  <si>
    <t>Biscuit cuillère « spécial »</t>
  </si>
  <si>
    <t>Ajouter les poudres tamisées</t>
  </si>
  <si>
    <t>Farine type 45</t>
  </si>
  <si>
    <t>BISCUITS - GÉNOISES</t>
  </si>
  <si>
    <t>1000 g</t>
  </si>
  <si>
    <t>Incorporer la farine tamisée</t>
  </si>
  <si>
    <t>Facultatif</t>
  </si>
  <si>
    <t>Café lyophilisé</t>
  </si>
  <si>
    <t>Mettre avec les oeufs (pour la génoise au café)</t>
  </si>
  <si>
    <t>T° de cuisson des moules : 190-200°C clé tirée.</t>
  </si>
  <si>
    <t>T° de cuisson des feuilles : 220-230°C clé fermée</t>
  </si>
  <si>
    <t>LA GÉNOISE</t>
  </si>
  <si>
    <t xml:space="preserve"> moules de 8 pers.</t>
  </si>
  <si>
    <t>cercles de diam 180</t>
  </si>
  <si>
    <t>feuilles de 600 g</t>
  </si>
  <si>
    <t>caisses à génoise 30/40 cm</t>
  </si>
  <si>
    <t>Poids recette N°1</t>
  </si>
  <si>
    <t>Poids recette N°2</t>
  </si>
  <si>
    <t>Que voulez vous faire Nb d'unités ou Poids</t>
  </si>
  <si>
    <t>Quantités de références</t>
  </si>
  <si>
    <t>Combien de moules-cercles-feuilles ou caisses voulez vous faire</t>
  </si>
  <si>
    <t>Quels poids voulez vous fabriquer Recettes 1 ou 2 de référence</t>
  </si>
  <si>
    <t>Quantités ou Recettes de référence si vous n'êtes pas d'accord avec les valeurs saisies - saisissez ce qui vous convient</t>
  </si>
  <si>
    <t>Conseils  - suggestions - indications de  Mickaël RABEAU - Formateur AFPA - Rochefort sur mer</t>
  </si>
  <si>
    <t>Biscuit cuillère Mi - Cacao</t>
  </si>
  <si>
    <t>La génoise (feuilles)</t>
  </si>
  <si>
    <t>Incorporer la farine avec la poudre levante tamisées</t>
  </si>
  <si>
    <t>Nombre d'œufs</t>
  </si>
  <si>
    <t>Feuilles de</t>
  </si>
  <si>
    <t>Avec la recette de référence vous pouvez faire :</t>
  </si>
  <si>
    <t xml:space="preserve">Combien de feuilles voulez vous faire : </t>
  </si>
  <si>
    <t>de :</t>
  </si>
  <si>
    <t>T° de cuisson des feuilles : 220-230°C clé fermée.</t>
  </si>
  <si>
    <t>Quels poids ou combien de feuilles voulez vous faire à vous de saisir une valeur</t>
  </si>
  <si>
    <t>X</t>
  </si>
  <si>
    <t>Recette N° 1</t>
  </si>
  <si>
    <t>Recette N° 2</t>
  </si>
  <si>
    <t>Combien de Kg de crème à flan  voulez vous faire à vous de saisir un poids</t>
  </si>
  <si>
    <t>Combien de Cercles  voulez vous faire à vous de saisir un nombre</t>
  </si>
  <si>
    <t>Quels poids ou volume voulez vous parfumer à vous de saisir une valeur</t>
  </si>
  <si>
    <t>jaunes</t>
  </si>
  <si>
    <t>blancs</t>
  </si>
  <si>
    <t>Combien de gâteaux  voulez vous faire</t>
  </si>
  <si>
    <t>tartes</t>
  </si>
  <si>
    <t>poids de crème de marrons à garnir dans chaque fond en pâte sucrée</t>
  </si>
  <si>
    <t>à vous de décider du diamètre</t>
  </si>
  <si>
    <t>entremets de diamètre</t>
  </si>
  <si>
    <t>poids de glaçage par entremet</t>
  </si>
  <si>
    <t>Biscuit cuillère</t>
  </si>
  <si>
    <t>Jaunes (3 de 20g)</t>
  </si>
  <si>
    <t>Blancs (3 de 30g)</t>
  </si>
  <si>
    <t>Cacao</t>
  </si>
  <si>
    <t>PRODUITS SECS</t>
  </si>
  <si>
    <t>LIQUIDES</t>
  </si>
  <si>
    <t>Mettre 1/3 du sucre dans les jaunes (blanchir)</t>
  </si>
  <si>
    <t>faire une meringue avec les 2/3 de sucre et les blancs</t>
  </si>
  <si>
    <t>Tracer une ligne parallèle sur 2 plaques, incorporer le cacao à la moitié de la recette</t>
  </si>
  <si>
    <t>Poche douille de diamètre 10. Pour obtenir un beau « perlage », mettre 2 à 3 fois de sucre glace sur le biscuit à quelques minutes d'intervalle puis cuire. Cuisson 200°C (plaque doublée)</t>
  </si>
  <si>
    <t>Jaunes (20 de 20g)</t>
  </si>
  <si>
    <t>Blancs (24 de 30g)</t>
  </si>
  <si>
    <t>Ajouter la farine et l'amidon tamisés</t>
  </si>
  <si>
    <t>Biscuit cuillère chocolat</t>
  </si>
  <si>
    <t>Fonds de Succès</t>
  </si>
  <si>
    <t>Poudre de noisettes</t>
  </si>
  <si>
    <t>Ajouter</t>
  </si>
  <si>
    <t>Cuisson : 190-200°C</t>
  </si>
  <si>
    <t>Tamiser ensemble puis mélanger à la meringue</t>
  </si>
  <si>
    <t>fonds diamètre 180</t>
  </si>
  <si>
    <t>(douille de 10)  Cuisson : 190-200°C</t>
  </si>
  <si>
    <t>fonds</t>
  </si>
  <si>
    <t>Combien de Kg ou de fonds voulez vous faire</t>
  </si>
  <si>
    <t>Combien de fonds voulez vous fabriquer à vous de saisir une quantité</t>
  </si>
  <si>
    <t>Fonds de Dacquoise</t>
  </si>
  <si>
    <t>Blancs (11 de 30g)</t>
  </si>
  <si>
    <t>Dacquoise coco</t>
  </si>
  <si>
    <t>Mélanger puis ajouter à la meringue</t>
  </si>
  <si>
    <t>Noix de coco râpée</t>
  </si>
  <si>
    <t>Cuisson : 190°C 15 min</t>
  </si>
  <si>
    <t>Blancs (10 de 30g)</t>
  </si>
  <si>
    <t>Dacquoise pistache</t>
  </si>
  <si>
    <t>Poudre d'amande</t>
  </si>
  <si>
    <t>Pâte de pistaches</t>
  </si>
  <si>
    <t>Pistache concassées</t>
  </si>
  <si>
    <t>Biscuit Joconde</t>
  </si>
  <si>
    <t>Ajouter progressivement au batteur les oeufs à la poudre d'amandes+ sucre glace. Monter l'appareil</t>
  </si>
  <si>
    <t>Ajouter la meringue</t>
  </si>
  <si>
    <t>Beurre (fondu froid)</t>
  </si>
  <si>
    <t>Œufs (15 de 50g)</t>
  </si>
  <si>
    <t>Blancs(18 de 30g)</t>
  </si>
  <si>
    <t xml:space="preserve">feuilles de biscuits de </t>
  </si>
  <si>
    <t>poids d'une feuille cuite</t>
  </si>
  <si>
    <t>Nombre de feuilles</t>
  </si>
  <si>
    <t>POIDS CUIT</t>
  </si>
  <si>
    <t>Combien de feuilles voulez vous fabriquer à vous de saisir une quantité</t>
  </si>
  <si>
    <t>Combien de Kg ou de feuilles voulez vous faire</t>
  </si>
  <si>
    <t>Appareil cigarette couleur (pour biscuit)</t>
  </si>
  <si>
    <t>Beurre fondu</t>
  </si>
  <si>
    <t>Faire un crémage</t>
  </si>
  <si>
    <t>Ajouter 3/4 des blancs, puis la farine tamisée et le colorant poudre puis le restant des blancs si nécessaire</t>
  </si>
  <si>
    <t>Colorant poudre</t>
  </si>
  <si>
    <t>Appareil cigarette chocolat (pour biscuit)</t>
  </si>
  <si>
    <t>Ajouter les blancs, puis la farine tamisée avec le cacao poudre.</t>
  </si>
  <si>
    <t>Confiture pour Joconde</t>
  </si>
  <si>
    <t>Nappage</t>
  </si>
  <si>
    <t>Colorant</t>
  </si>
  <si>
    <t>Faire le mélange à la spatule, puis mettre sur le biscuit avec une poche</t>
  </si>
  <si>
    <t xml:space="preserve">Poids des feuilles de biscuit </t>
  </si>
  <si>
    <t>Biscuits Joconde</t>
  </si>
  <si>
    <t xml:space="preserve">Gros entremets (feuilles 40x60cm) </t>
  </si>
  <si>
    <t>Petits gâteaux (feuilles 40x60cm</t>
  </si>
  <si>
    <t>Petits fours (feuilles 40x60cm)</t>
  </si>
  <si>
    <t>Feuilles 40x60 cm (fonds cadre)</t>
  </si>
  <si>
    <t>Génoise, biscuit cuillère</t>
  </si>
  <si>
    <t>feuilles de biscuits</t>
  </si>
  <si>
    <t>Macarons</t>
  </si>
  <si>
    <t xml:space="preserve">QUANTITÉS ET POIDS  </t>
  </si>
  <si>
    <t>Beurre de cacao</t>
  </si>
  <si>
    <t>Beurre clarifié</t>
  </si>
  <si>
    <t>combien de feuilles voulez vous faire à vous de saisir un nombre</t>
  </si>
  <si>
    <t>Mélanger</t>
  </si>
  <si>
    <t>Faire une cuisson de sucre à 118-121°C et verser sur les blancs pour faire une meringue</t>
  </si>
  <si>
    <t>POIDS FINI après cuisson (évaporation eau)</t>
  </si>
  <si>
    <t>Quels poids voulez vous mettre en oeuvre à vous de saisir un poids</t>
  </si>
  <si>
    <t>Quel poids fini voulez vous obtenir - à vous de saisir un poids</t>
  </si>
  <si>
    <t>Quelspoids voulez vous mettre en oeuvre à vous de saisir un poids</t>
  </si>
  <si>
    <t>Mélanger puis chauffer à 50°C au bain- marie puis monter</t>
  </si>
  <si>
    <t>Quel poids voulez vous mettre en oeuvre à vous de saisir un poids</t>
  </si>
  <si>
    <t>Tamiser puis ajouter</t>
  </si>
  <si>
    <t>On peut remplacer une partie du sucre glace par 10% de farine</t>
  </si>
  <si>
    <t>Cuisson : 120°C 30 min puis —100°C 2 heures</t>
  </si>
  <si>
    <t>Biscuit classique aux amandes</t>
  </si>
  <si>
    <t>Jaunes</t>
  </si>
  <si>
    <t>Monter au ruban</t>
  </si>
  <si>
    <t>Recette pour une feuille 40x60cm d'1 cm épaisseur si vous n'êtes pas d'accord avec les valeurs saisies - saisissez ce qui vous convient</t>
  </si>
  <si>
    <t>feuille 40x60cm d'1 cm épaisseur cuisson 210°C. Ou en cercles non beurrés cuisson180-190°C</t>
  </si>
  <si>
    <t>Biscuit capucine nature</t>
  </si>
  <si>
    <t>Blancs secs</t>
  </si>
  <si>
    <t>Farine T 45</t>
  </si>
  <si>
    <t>Dresser à la poche, cuisson 170-180°C clé fermée.</t>
  </si>
  <si>
    <t>Pour obtenir une croûte appétissante, saupoudrer avant la cuisson de sucre glace puis cuire clé ouverte.</t>
  </si>
  <si>
    <t>Combien de Kg voulez vous faire</t>
  </si>
  <si>
    <t>Biscuit capucine au citron</t>
  </si>
  <si>
    <t>Ajouter à la recette de base (biscuit capucine nature) 2 zestes de citrons jaunes râpés fins.</t>
  </si>
  <si>
    <t>Zestes de citrons jaunes râpés fins</t>
  </si>
  <si>
    <t>zestes pour</t>
  </si>
  <si>
    <t>de biscuits</t>
  </si>
  <si>
    <t>Biscuit capucine à la noix de coco</t>
  </si>
  <si>
    <t>Poudre de noix de coco grillée</t>
  </si>
  <si>
    <t>Cercles à Entremets</t>
  </si>
  <si>
    <t>Sirop cacao</t>
  </si>
  <si>
    <t>Faire bouillir</t>
  </si>
  <si>
    <t>https://patisserieblin.files.wordpress.com/2010/10/8-2-les-cuissons-du-sucre-et-sirops.pdf</t>
  </si>
  <si>
    <t>Lien internet</t>
  </si>
  <si>
    <t>Litre de Sirop D1.260</t>
  </si>
  <si>
    <t>POIDS d' 1 Litre de sirop</t>
  </si>
  <si>
    <t>Litres de Sirop D1.260</t>
  </si>
  <si>
    <t>La chaleur dilatant les corps, un sirop chaud est plus volumineux donc moins dense qu’un sirop froid</t>
  </si>
  <si>
    <t>http://roseandcook.canalblog.com/archives/2013/04/28/27028426.html</t>
  </si>
  <si>
    <t>Bûchettes</t>
  </si>
  <si>
    <t>Génoise</t>
  </si>
  <si>
    <t xml:space="preserve">Montage </t>
  </si>
  <si>
    <t>Lierre en crème au beurre vert.</t>
  </si>
  <si>
    <t>Pourtours: douille chemin de fer crème au beurre du parfum.</t>
  </si>
  <si>
    <t>Embouts: douille cannelée crème au beurre blanche + 1 point de cacao poudre</t>
  </si>
  <si>
    <t>Combien de Kg  ou de feuilles voulez vous faire</t>
  </si>
  <si>
    <t xml:space="preserve">feuilles de </t>
  </si>
  <si>
    <t>Oeufs (32 de 50g)</t>
  </si>
  <si>
    <t>Nb œufs</t>
  </si>
  <si>
    <t>feuilles de génoise</t>
  </si>
  <si>
    <t xml:space="preserve">fois </t>
  </si>
  <si>
    <t>Buchettes (33-35 X 80 mm) =</t>
  </si>
  <si>
    <t>de crème au beurre (café, chocolat, Grand Marnier)</t>
  </si>
  <si>
    <t>par feuille</t>
  </si>
  <si>
    <t>de crème au beurre pour la finition</t>
  </si>
  <si>
    <t>Finition</t>
  </si>
  <si>
    <t>Sur gaufrettes ou pâte sucrée 45x 95 mm</t>
  </si>
  <si>
    <t>cadres</t>
  </si>
  <si>
    <t>Boule de houx, 1 champignon; pailleté chocolat ; sucre glace ; cacao poudre</t>
  </si>
  <si>
    <t>Combien de BUCHETTES voulez vous fabriquer à vous de saisir une quantité</t>
  </si>
  <si>
    <t>Combien de CAISSES voulez vous fabriquer à vous de saisir une quantité</t>
  </si>
  <si>
    <t xml:space="preserve"> =   1 L 1/4 de sirop D 1.260 parfumé </t>
  </si>
  <si>
    <t>ou alcoolisé à</t>
  </si>
  <si>
    <t xml:space="preserve">de farine </t>
  </si>
  <si>
    <t>Avec le poids de farine vous obtiendrez le nombre de cadres à vous de saisir un poids</t>
  </si>
  <si>
    <t>Avec le nombre de cadres vous obtiendrez le poids de farine à vous de saisir une quantité</t>
  </si>
  <si>
    <t xml:space="preserve">caisse de 60X40 cm </t>
  </si>
  <si>
    <t>Combien de FEUILLES voulez vous utiliser à vous de saisir une quantité</t>
  </si>
  <si>
    <t>Chauffer à 45°c puis monter au ruban</t>
  </si>
  <si>
    <t>Bûches aux marrons ( Génoise )</t>
  </si>
  <si>
    <t>Œufs (32 de 50g)</t>
  </si>
  <si>
    <t>Eau tiède</t>
  </si>
  <si>
    <t>Puis incorporer</t>
  </si>
  <si>
    <t>Meringue Italienne</t>
  </si>
  <si>
    <t>Combien de Kg de Crème de Marrons  voulez vous faire</t>
  </si>
  <si>
    <t>Champignons</t>
  </si>
  <si>
    <t>Sujets en pâte d'amandes fondante (père noël ou bonhomme de neige)</t>
  </si>
  <si>
    <t>Feuilles de houx en chocolat</t>
  </si>
  <si>
    <t>Mini marron déguisé</t>
  </si>
  <si>
    <t>Sujets en couverture (scie, sapin etc.)</t>
  </si>
  <si>
    <t>Dresser sur carton doré</t>
  </si>
  <si>
    <t>de crème de marrons + brisures de marrons</t>
  </si>
  <si>
    <t>de crème au beurre pour la finition ou de ganache</t>
  </si>
  <si>
    <t>personnes</t>
  </si>
  <si>
    <t>nœud</t>
  </si>
  <si>
    <t>feuille 40 x 60</t>
  </si>
  <si>
    <t>0.425 Kg par feuille de sirop D 1.260 parfumé</t>
  </si>
  <si>
    <t>sirop D 1.260 parfumé</t>
  </si>
  <si>
    <t>Combien de FEUILLES voulez vous fabriquer à vous de saisir une quantité</t>
  </si>
  <si>
    <t>Quel poids de CREME DE MARRONS voulez vous utiliser à vous de saisir une quantité</t>
  </si>
  <si>
    <t>Bûches aux marrons ( Génoise + Crème de Marrons )</t>
  </si>
  <si>
    <t>Petits Mokas en bandes</t>
  </si>
  <si>
    <t>1 demi-caisse = 3 bandes de 8 parts</t>
  </si>
  <si>
    <t>pailleté chocolat (dans une caisse à génoise) sur toute la longueur de la bande.</t>
  </si>
  <si>
    <t xml:space="preserve"> tournée de génoise</t>
  </si>
  <si>
    <t>poids des œufs</t>
  </si>
  <si>
    <t>œufs de</t>
  </si>
  <si>
    <t>bandes de</t>
  </si>
  <si>
    <t>parts</t>
  </si>
  <si>
    <t>Nb de parts</t>
  </si>
  <si>
    <t>bandes</t>
  </si>
  <si>
    <t>bandes de moka il faut</t>
  </si>
  <si>
    <t xml:space="preserve">de crème au beurre </t>
  </si>
  <si>
    <t>œufs (16 de 50g)</t>
  </si>
  <si>
    <t>beurre</t>
  </si>
  <si>
    <t>litres de sirop à 1260 D</t>
  </si>
  <si>
    <t>d'alcool</t>
  </si>
  <si>
    <t>de rhum, Cointreau ou Grand-Marnier pour Moka chocolat</t>
  </si>
  <si>
    <t xml:space="preserve">de sirop café + rhum pour Moka café </t>
  </si>
  <si>
    <t>Nombre de tournées</t>
  </si>
  <si>
    <t>tournée de Génoise</t>
  </si>
  <si>
    <t>tournées</t>
  </si>
  <si>
    <t xml:space="preserve">Recette de base pour </t>
  </si>
  <si>
    <t>Poids recette sans alcool</t>
  </si>
  <si>
    <t>Combien de bandes voulez vous faire - saisissez un nombre</t>
  </si>
  <si>
    <t>Combien de tournées voulez vous fabriquer à vous de saisir une quantité</t>
  </si>
  <si>
    <t>Quel poids voulez vous fabriquer - saisissez un poids</t>
  </si>
  <si>
    <t>Couper la bande en deux et la déposer sur une barre de plexiglas imbiber la 1 ère couche sur le dessus puis garnir à la palette ou à la douille.</t>
  </si>
  <si>
    <t>Poser la 2e couche de biscuit en ayant imbibé le dessus et le dessous.</t>
  </si>
  <si>
    <t>Masquer une 1 ère fois à la palette, réserver au frigo.</t>
  </si>
  <si>
    <t>Masquer une 2e fois à la palette et rayer le dessus au couteau scie, puis disposer du</t>
  </si>
  <si>
    <t>Marquer les huit parts de la bande puis les couper au couteau (bahut avec eau chaude)</t>
  </si>
  <si>
    <t>Décorer à la poche avec une douille cannelée fine et mettre en caissettes.</t>
  </si>
  <si>
    <t>Combien de bandes - de tournées ou quel poids voulez vous faire</t>
  </si>
  <si>
    <t>Prévoir 1 tournée de génoise de 32 oeufs pour 12 élèves + prof. (4 demi caisses 30 x 40)</t>
  </si>
  <si>
    <t>Base</t>
  </si>
  <si>
    <t xml:space="preserve">demi-caisse </t>
  </si>
  <si>
    <t xml:space="preserve"> tournées de génoise</t>
  </si>
  <si>
    <t>Combien de TOURNÉES voulez vous fabriquer à vous de saisir une quantité</t>
  </si>
  <si>
    <t>Quel NOMBRE DE PARTS avez-vous besoin à vous de saisir une quantité</t>
  </si>
  <si>
    <t>Nombre de parts</t>
  </si>
  <si>
    <t>Nombre de bandes</t>
  </si>
  <si>
    <t xml:space="preserve">bandes </t>
  </si>
  <si>
    <t>Combien de BANDES voulez vous fabriquer à vous de saisir une quantité</t>
  </si>
  <si>
    <t>Petits Mokas en cercles</t>
  </si>
  <si>
    <t xml:space="preserve">Crème anglaise </t>
  </si>
  <si>
    <t>Mettre 1/2sucre dans le lait et 1/2 sucre dans les jaunes</t>
  </si>
  <si>
    <t>Cuire comme une crème anglaise (82-85°C)</t>
  </si>
  <si>
    <t>Jaunes (6 de 20 g)</t>
  </si>
  <si>
    <t>Vanille (1 demi gousse)</t>
  </si>
  <si>
    <t>Crème anglaise</t>
  </si>
  <si>
    <t>Crème montée</t>
  </si>
  <si>
    <t>Ajouter à froid</t>
  </si>
  <si>
    <t>Arôme 10% du poids</t>
  </si>
  <si>
    <t>POIDS RECETTE hors Arome</t>
  </si>
  <si>
    <t>POIDS RECETTE avec Arome</t>
  </si>
  <si>
    <t>Cercle de diam. 18 cm et de 4.5 cm de hauteur + ou — 2 barquettes à baba Montage sur carton et sur plaque</t>
  </si>
  <si>
    <t>Bande de biscuit-cuillère de 3.5 cm de haut, fonds de diam 16 cm + sirop vanille ou rhum</t>
  </si>
  <si>
    <t>Combien de Kg  de BAVAROIS voulez vous faire</t>
  </si>
  <si>
    <t>Mousse aux fruits</t>
  </si>
  <si>
    <t>Pulpe de fruits</t>
  </si>
  <si>
    <t>Mettre à ramollir la gélatine dans de l'eau froide puis l'égoutter et la liquéfier sur le gaz</t>
  </si>
  <si>
    <t>Incorporer la gélatine fondue dans la pulpe tempérée</t>
  </si>
  <si>
    <t>A 25°c mélanger la meringue italienne avec la crème montée puis l'incorporer délicatement avec une maryse à la pulpe</t>
  </si>
  <si>
    <t>Gélatine 200 bloom (3 feuilles de 2 g)</t>
  </si>
  <si>
    <t>Gélatine 200 bloom (3 feuilles 2 g)</t>
  </si>
  <si>
    <t>Attention pour les pulpes de Kiwi, ananas, papaye : cuire les pulpes à 60°C pour détruire l'enzyme qu'elles contiennent.</t>
  </si>
  <si>
    <t>La gélatine prend 5-6 fois son poids en eau (10 g de gélatine et 50- 60 g d'eau)</t>
  </si>
  <si>
    <t>Pour la crème Anglaise également 1/4 de litre = 0.250 Kg</t>
  </si>
  <si>
    <t>pour :</t>
  </si>
  <si>
    <t>d'appareil à Bavarois il vous faut :</t>
  </si>
  <si>
    <t>Vanille (demi gousses)</t>
  </si>
  <si>
    <t>Gélatine 200 bloom (feuilles de 2 g)</t>
  </si>
  <si>
    <t>Jaunes (de 20 g)</t>
  </si>
  <si>
    <t>(gousses)</t>
  </si>
  <si>
    <t>Combien de Kg  de MOUSSE voulez vous faire</t>
  </si>
  <si>
    <t>d'appareil à Mousse il vous faut :</t>
  </si>
  <si>
    <t>Gélatine 200 bloom (feuilles 2 g)</t>
  </si>
  <si>
    <t>Économat</t>
  </si>
  <si>
    <t xml:space="preserve">Blancs d'œufs </t>
  </si>
  <si>
    <t>Obtenue par hydrolyse du collagène contenu dans les peaux et os des animaux. Se vend en feuilles ou en poudre.</t>
  </si>
  <si>
    <t>Gélatine feuille</t>
  </si>
  <si>
    <t>Une feuille pèse environ 2 g ou 2,5 g</t>
  </si>
  <si>
    <t>Gélatine alimentaire</t>
  </si>
  <si>
    <t>La gélatine gonfle dans l'eau froide, se dissout dans l'eau chaude et se prend en gelée en refroidissant.</t>
  </si>
  <si>
    <t>Emplois  : Sert à la préparation de certains entremets, pour la confection de gelées et la stabilisation des glaces. Pastillage.</t>
  </si>
  <si>
    <t>A titre indicatif, 10 g de gélatine correspondent à 35-45 g de gelée dessert.</t>
  </si>
  <si>
    <t>C'est une préparation non aromatisée pour mousses aux fruits ou bavaroise qui est utilisée en remplacement de la gélatine</t>
  </si>
  <si>
    <t>et de produits amylacés (10 à 25%) : Ce sont des produits fabriqués à partir de l'amidon.</t>
  </si>
  <si>
    <t>Gelée dessert et gelée bavaroise</t>
  </si>
  <si>
    <t>Une gelée dessert est composée sucre glace (50 à 60%), de gélatine (25 à 35%)</t>
  </si>
  <si>
    <t>Génoise 22 cm (8 à 10 personnes), imbibage sirop rhum, génoise coupée en 3, garniture crème au beurre praliné.</t>
  </si>
  <si>
    <t>Crème au beurre praliné</t>
  </si>
  <si>
    <t>Beurre pomade</t>
  </si>
  <si>
    <t>Blancs (25 de 30g)</t>
  </si>
  <si>
    <t>Mélanger le beurre avec le praliné puis incorporer délicatement la meringue</t>
  </si>
  <si>
    <t>Décors et finition : nougatine (ailes de moulin), bordure au cornet à la glace royale, motif floral.</t>
  </si>
  <si>
    <t>Amandes</t>
  </si>
  <si>
    <t>Entremet praliné</t>
  </si>
  <si>
    <t>Montage traditionnel avec des brisures de nougatine. masquer et disposer à la base des amandes effilées grillées</t>
  </si>
  <si>
    <t>Fraisier</t>
  </si>
  <si>
    <t>Ganache</t>
  </si>
  <si>
    <t>Mélanger et faire bouillir</t>
  </si>
  <si>
    <t>Chocolat de laboratoire</t>
  </si>
  <si>
    <t>Verser sur le chocolat</t>
  </si>
  <si>
    <t>Ajouter à 35°C</t>
  </si>
  <si>
    <t>Coller la génoise sur le carton avec un peu de ganache.</t>
  </si>
  <si>
    <t>Garder 1/3 de la ganache pour le glaçage</t>
  </si>
  <si>
    <t>Ou faire une finition avec un glaçage chocolat.</t>
  </si>
  <si>
    <t>Monter la ganache et masquer une lere fois l'entremets, mettre au froid, si nécessaire remasquer.</t>
  </si>
  <si>
    <t>Faire un liseré de pailleté chocolat et faire un décors à la crème au beurre + un parchemin avec 50 g de pâte d'amande.</t>
  </si>
  <si>
    <t>Miroir de Bourgogne</t>
  </si>
  <si>
    <t xml:space="preserve">Composition : </t>
  </si>
  <si>
    <t>Biscuit macaron +pommes sautées au beurre et flambées calvados, mousse pommes et mousse cassis</t>
  </si>
  <si>
    <t>Mousse pomme</t>
  </si>
  <si>
    <t>Pulpe pomme</t>
  </si>
  <si>
    <t>Chauffer une partie de la pulpe avec la gelée dessert puis mélanger avec le restant de la pulpe et le sucre</t>
  </si>
  <si>
    <t>Jus de citron</t>
  </si>
  <si>
    <t>Gelée dessert</t>
  </si>
  <si>
    <t>Mousse cassis</t>
  </si>
  <si>
    <t>Pulpe cassis</t>
  </si>
  <si>
    <t>Crème de cassis</t>
  </si>
  <si>
    <t>POIDS TOTAL DES 3 RECETTES</t>
  </si>
  <si>
    <t>t</t>
  </si>
  <si>
    <t>Poids TOTAL des 3 recettes</t>
  </si>
  <si>
    <t>Poids de la mousse Cassis</t>
  </si>
  <si>
    <t>Poids de la meringue</t>
  </si>
  <si>
    <t>Poids de la mousse de Pommes</t>
  </si>
  <si>
    <t>Combien de Kg  de meringue voulez vous faire</t>
  </si>
  <si>
    <t>Combien de Kg  de mousse cassis voulez vous faire</t>
  </si>
  <si>
    <t>Combien de Kg  mousse de pommes voulez vous faire</t>
  </si>
  <si>
    <t>Quels poids total des 3 recettes voulez vous faire à vous de saisir un poids</t>
  </si>
  <si>
    <t>Quels poids de chaque elément de la recette voulez vous faire à vous de saisir un poids</t>
  </si>
  <si>
    <t>Génoise nature, mousse framboise et imbibage framboise</t>
  </si>
  <si>
    <t>Mousse framboise</t>
  </si>
  <si>
    <t>Pulpe framboise</t>
  </si>
  <si>
    <t>Alcool de framboise</t>
  </si>
  <si>
    <t>Pulpe de framboise</t>
  </si>
  <si>
    <t>Miroir framboise</t>
  </si>
  <si>
    <t>Imbibage framboise</t>
  </si>
  <si>
    <t>Proportions de sucre (par densité désirée):</t>
  </si>
  <si>
    <t>1110 D: 100 g d'eau + 45 g de sucre</t>
  </si>
  <si>
    <t>1130 D: 100 g d'eau + 50 g de sucre</t>
  </si>
  <si>
    <t>1320 D: 100 g d'eau + 150 g de sucre</t>
  </si>
  <si>
    <t>1350 D: 100 g d'eau + 200 g de sucre</t>
  </si>
  <si>
    <t>http://chezfanchon.overblog.com/sirop-de-sucre-par-densite</t>
  </si>
  <si>
    <t>Poids d'imbibage framboise</t>
  </si>
  <si>
    <t>Poids de la mousse framboise</t>
  </si>
  <si>
    <t>Combien de Kg  mousse framboise voulez vous faire</t>
  </si>
  <si>
    <t>quel poids d'imbibage framboise voulez vous faire</t>
  </si>
  <si>
    <t>Sirop :  Il suffit de faire fondre le sucre dans l'eau, en donnant un premier bouillon)  ne pas laisser trop faire évaporer le sirop, cela changerait la densité…</t>
  </si>
  <si>
    <t>Composition du sirop</t>
  </si>
  <si>
    <t>Quels poids total des 2 recettes voulez vous faire à vous de saisir un poids</t>
  </si>
  <si>
    <t>Poids TOTAL des 2 recettes</t>
  </si>
  <si>
    <t>POIDS TOTAL DES 2 RECETTES</t>
  </si>
  <si>
    <t>Le mille feuilles praliné</t>
  </si>
  <si>
    <t>Mettre 1/4 de sucre dans les jaunes et 3/4 de sucre dans le lait + la vanille</t>
  </si>
  <si>
    <t>Mélanger puis ajouter à la crème et monter</t>
  </si>
  <si>
    <t>Jaunes (8 de 20g)</t>
  </si>
  <si>
    <t xml:space="preserve">Insert croustillant praliné </t>
  </si>
  <si>
    <t>Couverture</t>
  </si>
  <si>
    <t>Feuilletine</t>
  </si>
  <si>
    <t>Noisettes grillées concassées</t>
  </si>
  <si>
    <t>Faire fondre la couverture, puis incorporer le beurre.</t>
  </si>
  <si>
    <t>Incorporer la feuilletine puis les noisettes puis plaquer sur une feuille « silpât »dans un cadre 60x40.</t>
  </si>
  <si>
    <t>Mélanger la pâte de noisettes, le praliné, puis mélanger avec le premier mélange.</t>
  </si>
  <si>
    <t>Mettre une grille, cuire à 190°C.</t>
  </si>
  <si>
    <t>Puis retourner mettre du sucre glace et passer au four à 250°C</t>
  </si>
  <si>
    <t>Dimension d'une part de mille-feuille 10,5 x 4,5 cm</t>
  </si>
  <si>
    <t xml:space="preserve">Noisettes ou amandes caramélisées </t>
  </si>
  <si>
    <t>Amandes émondées</t>
  </si>
  <si>
    <t xml:space="preserve">Poids des Noisettes ou amandes caramélisées </t>
  </si>
  <si>
    <t>Combien de Kg  de Noisettes ou amandes caramélisées voulez vous faire</t>
  </si>
  <si>
    <t>Combien de Kg  d' Insert croustillant praliné  voulez vous faire</t>
  </si>
  <si>
    <t>Combien de Kg  crème mousseline praliné voulez vous faire</t>
  </si>
  <si>
    <t>Il faut</t>
  </si>
  <si>
    <t xml:space="preserve">de pâte feuilletée </t>
  </si>
  <si>
    <t>plaque 40x60 (piquer l'abaisse)</t>
  </si>
  <si>
    <t>de sucre par feuille</t>
  </si>
  <si>
    <t xml:space="preserve">il faut </t>
  </si>
  <si>
    <t>pour la couche supérieure</t>
  </si>
  <si>
    <t xml:space="preserve">mettre </t>
  </si>
  <si>
    <t>de sucre pour les feuilles</t>
  </si>
  <si>
    <t>de crème mousseline</t>
  </si>
  <si>
    <t xml:space="preserve"> puis</t>
  </si>
  <si>
    <t>plaques 40x60 (piquer l'abaisse)</t>
  </si>
  <si>
    <t>demi mille-feuille (30 cm)</t>
  </si>
  <si>
    <t>Dimension du palet 11 x 30 cm</t>
  </si>
  <si>
    <t>Combien de plaques voulez vous faire à vous de saisir un nombre</t>
  </si>
  <si>
    <t>Forêt noire</t>
  </si>
  <si>
    <t>Chantilly chocolat</t>
  </si>
  <si>
    <t>Incorpore la crème dans le chocolat</t>
  </si>
  <si>
    <t>Chocolat de couverture 55%</t>
  </si>
  <si>
    <t>Garniture</t>
  </si>
  <si>
    <t>Combien de Kg  de génoise chocolat voulez vous faire</t>
  </si>
  <si>
    <t>Oeufs (3 de 50g)</t>
  </si>
  <si>
    <t>Combien de Kg  de Chantilly chocolat  voulez vous faire</t>
  </si>
  <si>
    <t>OU</t>
  </si>
  <si>
    <t>ganache montée</t>
  </si>
  <si>
    <t>Griottes</t>
  </si>
  <si>
    <t>Chantilly</t>
  </si>
  <si>
    <t>Combien de Kg   de Chantilly voulez vous faire</t>
  </si>
  <si>
    <t>POIDS DE CHANTILLY CHOCOLAT</t>
  </si>
  <si>
    <t xml:space="preserve">POIDS DE CHANTILLY </t>
  </si>
  <si>
    <t>AVEC CHANTILLY CHOCOLAT</t>
  </si>
  <si>
    <t>AVEC GANACHE</t>
  </si>
  <si>
    <t>POIDS  de la génoise chocolat</t>
  </si>
  <si>
    <t>Finitions : Copeaux chocolat, sucre glace griottes</t>
  </si>
  <si>
    <t>La glace royale</t>
  </si>
  <si>
    <t>Combien de plaques ?</t>
  </si>
  <si>
    <t>Pour le montage de</t>
  </si>
  <si>
    <t>Valeurs de référence sur fond bleu</t>
  </si>
  <si>
    <t xml:space="preserve">Recette de référence prévue pour </t>
  </si>
  <si>
    <t xml:space="preserve">❹ </t>
  </si>
  <si>
    <t>plaque de feuilletage ce qui donne 1  demi mille-feuille (30 cm)</t>
  </si>
  <si>
    <t>Combien de demi-plaques de-Mille-feuilles voulez vous faire</t>
  </si>
  <si>
    <t>Combien de demi-plaques de-Mille-feuilles voulez vous faire  à vous de saisir une quantité</t>
  </si>
  <si>
    <t>Il faut 700 g de pâte feuilletée par plaque 60x40 (piquer l'abaisse)</t>
  </si>
  <si>
    <t>montage d'une demi plaque de mille-feuille (30x40 cm)  = 1 plaque (60x40) coupée en deux</t>
  </si>
  <si>
    <t>Important :  1 plaque (60 cm )= 1  demi mille-feuille (30 cm)</t>
  </si>
  <si>
    <t>1  demi mille-feuille (30 cm) = 1 plaque de feuilletage (60x40)</t>
  </si>
  <si>
    <t>(2 demi plaque = 1 plaque de feuilletage 60x40)</t>
  </si>
  <si>
    <t>Faire un beurre manié</t>
  </si>
  <si>
    <t>Feulletage inversé</t>
  </si>
  <si>
    <t>POIDS D'UNE PLAQUE DE FEUILLETAGE POUR 1 DEMI PLAQUE DE MILLE-FEUILLES</t>
  </si>
  <si>
    <t>Citron ou vinaigre blanc</t>
  </si>
  <si>
    <t>Chinoiser et peser les blancs, mettre dans un batteur puis monter avec le sucre, glace tamisé</t>
  </si>
  <si>
    <t>L'acide se met lorsque la glace royale est presque montée</t>
  </si>
  <si>
    <t>Le cacao décors</t>
  </si>
  <si>
    <t>Huile de palme</t>
  </si>
  <si>
    <t>Poudre de cacao</t>
  </si>
  <si>
    <t>750 g</t>
  </si>
  <si>
    <t>Mettre au point au four micro-ondes à consistance voulue dans une petite bassine.</t>
  </si>
  <si>
    <t>Faire le sirop, laisser refroidir</t>
  </si>
  <si>
    <t>mettre simultanément la matière grasse à fondre au bain marie, la mélanger avec le cacao tamisé dans une bassine,</t>
  </si>
  <si>
    <t>puis verser le sirop tiède en plusieurs fois pour éviter que la masse ne bloque, chinoiser avec un chinois étamine.</t>
  </si>
  <si>
    <t>Réserver dans un récipient propre et sec, couvercle non fermé (vapeur), mettre au réfrigérateur une fois froid.</t>
  </si>
  <si>
    <t>Le sirop à entremets</t>
  </si>
  <si>
    <t>Densité (à froid): 1.260 D Utilisations : 1 I de sirop (1260 g) + 80 à 100g d'alcool</t>
  </si>
  <si>
    <t>Mettre le sucre dans de l'eau froide, mélanger puis porter le sirop à ébullition pendant 1 min</t>
  </si>
  <si>
    <t>Blancs d'ceufs(7x30g)</t>
  </si>
  <si>
    <t>Ananas confit</t>
  </si>
  <si>
    <t xml:space="preserve">Lorsque nous soumettons à l'action de la chaleur un mélange de sucre et d'eau, </t>
  </si>
  <si>
    <t>nous obtenons un sirop de plus en plus épais au fur et à mesure que l'eau s'évapore.</t>
  </si>
  <si>
    <t>Les divers états obtenus sont utilisés pour de multiples préparations et il est bon de pouvoir déterminer avec un minimum</t>
  </si>
  <si>
    <t>de précision l'état du sirop nécessaire pour une préparation donnée.</t>
  </si>
  <si>
    <t>La cuisson du sucre</t>
  </si>
  <si>
    <t>Citron ou vinaigre 10 gouttes</t>
  </si>
  <si>
    <t>gouttes</t>
  </si>
  <si>
    <t>Nettoyer le poêlon au sel et au vinaigre.</t>
  </si>
  <si>
    <t>Mesurer deux décilitres d'eau et les mettre dans le poêlon.</t>
  </si>
  <si>
    <t>Peser 500g de sucre et les tenir hors de tout contact de la farine.</t>
  </si>
  <si>
    <t>Poser un bol inox sur le plateau de la balance et peser le glucose.</t>
  </si>
  <si>
    <t>Mettre les 10 gouttes d'acide et réunir le tout dans le poêlon. (facultatif)</t>
  </si>
  <si>
    <t>Préparer une bassine d'eau froide et un pinceau.</t>
  </si>
  <si>
    <t>Ralentir le feu, attendre que le sucre se clarifie par lui-même.</t>
  </si>
  <si>
    <t>Écumer et laver les bords avec soins.</t>
  </si>
  <si>
    <t>Poser le poêlon sur le feu et remuer son contenu avec une cuillère jusqu'à ce que la surface se recouvre d'une pellicule blanche avant ébullition.</t>
  </si>
  <si>
    <t>Les particules de sucre non fondues à ébullition ne fondront plus après. C'est la raison pour laquelle il faut respecter la proportion d'eau et de sucre et remuer en cours de fonte.</t>
  </si>
  <si>
    <t>Ajouter le glucose dans le sirop et le mélanger.</t>
  </si>
  <si>
    <t>Observer par la lecture du thermomètre l'évolution de la température correspondant aux degrés de concentration.</t>
  </si>
  <si>
    <t>La cuisson</t>
  </si>
  <si>
    <t>Lorsque l'on fait une cuisson de sucre, (sucre, eau, glucose), plus la quantité de sucre est importante,</t>
  </si>
  <si>
    <t>moins il faut mettre de glucose, car lors de la cuisson, la chaleur sert de catalyseur et transforme</t>
  </si>
  <si>
    <t xml:space="preserve"> une partie du saccharose en glucose (hydrolyse).</t>
  </si>
  <si>
    <t xml:space="preserve">Attention, après ébullition, il est important de monter rapidement le sucre à la température désirée pour éviter le phénomène d'hydrolyse. </t>
  </si>
  <si>
    <t xml:space="preserve"> Avant, lorsque l'on faisait des cuissons de sucre sans glucose, on mettait un jus de citron (hydrolyse acide) ce qui évitait au sucre de cristalliser.</t>
  </si>
  <si>
    <t>Il est important de faire attention lorsque l'on cuit un sucre au caramel (pour les croques en bouche),</t>
  </si>
  <si>
    <r>
      <t xml:space="preserve"> à ne pas le réchauffer trop souvent. En effet, il y a formation de sucres invertis ; le sucre a donc, de ce fait, </t>
    </r>
    <r>
      <rPr>
        <b/>
        <sz val="11"/>
        <color theme="1"/>
        <rFont val="Calibri"/>
        <family val="2"/>
        <scheme val="minor"/>
      </rPr>
      <t>du mal à durcir</t>
    </r>
  </si>
  <si>
    <t>La cuisson du sucre peut être appréciée de façon différente :</t>
  </si>
  <si>
    <t>Au pèse sirop ou densimètre</t>
  </si>
  <si>
    <t>Plus la solution et sucrée, moins le densimètre s'enfonce et il ne reste plus qu'à lire la graduation se trouvant juste à la surface du sirop.</t>
  </si>
  <si>
    <t>La cuisson au densimètre ne permet pas ou difficilement de faire des estimations au-dessus de 1.319 densité</t>
  </si>
  <si>
    <t xml:space="preserve">Un densimètre et un instrument qui sert à mesurer la densité des liquides. </t>
  </si>
  <si>
    <t xml:space="preserve">Il est composé d'un tube de verre fermé et gradué de 1.000 à 1.500 densité. </t>
  </si>
  <si>
    <t>On découvre à l'extrémité inférieure une partie plus épaisse ressemblant à une ampoule dans laquelle se trouvent des billes de plomb.</t>
  </si>
  <si>
    <t>Pour mesurer, on utilise une éprouvette étroite et assez haute pour permettre au densimètre de flotter sans toucher le fond.</t>
  </si>
  <si>
    <t>Si on plonge le densimètre dans l'eau, le densimètre s'enfonce et sa graduation 1.000 se trouve juste à la surface de l'eau.</t>
  </si>
  <si>
    <t>Au thermomètre</t>
  </si>
  <si>
    <t xml:space="preserve">Un thermomètre est un instrument qui sert à mesurer les températures allant des plus basses aux plus hautes. </t>
  </si>
  <si>
    <t>Il est composé d'un tube de verre fermé sous vide, à l'extrémité inférieure duquel se trouve une boule remplie d'alcool.</t>
  </si>
  <si>
    <t>L'alcool a été choisi pour sa facilité de contraction et de dilatation.</t>
  </si>
  <si>
    <t>Le thermomètre à degré centigrade ou Celsius a été inventé par le savant suédois Anders Celsius (1701-1744).</t>
  </si>
  <si>
    <t>L'échelle de graduation comprend 100 divisions : 0°C correspond au point de solidification de l'eau en glace et 100°C correspond au point d'ébullition.</t>
  </si>
  <si>
    <t>Au doigt</t>
  </si>
  <si>
    <t>On  ne peut reconnaître le stade de cuisson du sucre soit entre deux doigts mouillés, soit à l'aide d'une écumoire. Cette méthode requiert de l'habileté et une grande habitude.</t>
  </si>
  <si>
    <t>Au réfractomètre</t>
  </si>
  <si>
    <t>Il détermine par exemple :</t>
  </si>
  <si>
    <t>En pourcentage la teneur en sucre (pour un sirop).</t>
  </si>
  <si>
    <t>En pourcentage la teneur en matière sèches solubles des solutions.</t>
  </si>
  <si>
    <t xml:space="preserve">Selon ses proportions, un mélange homogène de 2 composants ne réfracte pas la lumière de la même manière. </t>
  </si>
  <si>
    <t xml:space="preserve"> La mesure est facile, immédiate et précise sur une échelle graduée.</t>
  </si>
  <si>
    <t>Le sucre Candi</t>
  </si>
  <si>
    <t>Ce type de sucre peut être utilisé pour enrober les fruits déguisés, au lieu et place du sucre cuit, les fondants, les bonbons en pâte d'amandes et les gommes.</t>
  </si>
  <si>
    <t>Le Candi pour bonbons se cuit à :</t>
  </si>
  <si>
    <t>Densité 1.300 D (sirop chaud)</t>
  </si>
  <si>
    <t>Densité 1.369 D (sirop froid</t>
  </si>
  <si>
    <t>La base pour obtenir le Candi à cette densité est : 2750 g de sucre : 1100 g d'eau.</t>
  </si>
  <si>
    <t xml:space="preserve"> La densité obtenue, recouvrez la bassine avec son contenu d'un linge humide, pour éviter ou limiter la formation d'une croûte à la surface du sirop pendant le refroidissement.</t>
  </si>
  <si>
    <t xml:space="preserve"> Au cas où il se formerait une croûte, retirez-la avant d'employer le sirop à Candir.</t>
  </si>
  <si>
    <t>Pour faire candir les bonbons, veillez à ce que le sirop soit froid.</t>
  </si>
  <si>
    <t xml:space="preserve">Mettez une grille au fond d'un candissoir, disposez les sujets pâtes d'amandes ou bonbons fondants sur cette grille </t>
  </si>
  <si>
    <t xml:space="preserve">et placez une seconde grille par-dessus. Versez-y délicatement le sirop, jusqu'à faire baigner entièrement les sujets. </t>
  </si>
  <si>
    <t xml:space="preserve"> Couvrez d'un linge humide ou d'un papier cuisson pour éviter de faire masser.</t>
  </si>
  <si>
    <t xml:space="preserve">Laissez baigner pendant 12 heures au moins, à l'abri des trépidations, ensuite mettez-les à égoutter, </t>
  </si>
  <si>
    <t>voire même à étuver pendant 6 heures. La surface sèche et il se forme ainsi des cristaux brillants.</t>
  </si>
  <si>
    <t>DÉSIGNATION</t>
  </si>
  <si>
    <t>T°</t>
  </si>
  <si>
    <t>CONTRÔLE MANUEL</t>
  </si>
  <si>
    <t>UTILISATIONS</t>
  </si>
  <si>
    <t>Concentration</t>
  </si>
  <si>
    <t>(poids de</t>
  </si>
  <si>
    <t>sucre par kg)</t>
  </si>
  <si>
    <t>Nappé</t>
  </si>
  <si>
    <t>105°C</t>
  </si>
  <si>
    <t>Une mince épaisseur de sucre recouvre l'écumoire et de grosses gouttes se forment avant de tomber</t>
  </si>
  <si>
    <t>Pâte de fruits Fruits confits Conserve de fruits Bonbons liqueur</t>
  </si>
  <si>
    <t>Filet</t>
  </si>
  <si>
    <t>Pris entre le pouce et l'index en écartant ceux- ci, un filet de sucre s'allonge de 2 à 3cm</t>
  </si>
  <si>
    <t>Crème au beurre Fruits confits Gelées</t>
  </si>
  <si>
    <t>850 g</t>
  </si>
  <si>
    <t>Petit boulé</t>
  </si>
  <si>
    <t>Pâte d'amandes</t>
  </si>
  <si>
    <t>950 g</t>
  </si>
  <si>
    <t>Crème au beurre Meringues</t>
  </si>
  <si>
    <t>Fondant (glaçage)</t>
  </si>
  <si>
    <t>Marrons glacés</t>
  </si>
  <si>
    <t>Boulé</t>
  </si>
  <si>
    <t>120°C</t>
  </si>
  <si>
    <t>La boule de sucre se forme et se roule plus facilement tout en étant souple</t>
  </si>
  <si>
    <t>Pâte d'amandes Crème au beurre Meringues Fondant (intérieur bonbons)</t>
  </si>
  <si>
    <t>975 g</t>
  </si>
  <si>
    <t>Gros boulé</t>
  </si>
  <si>
    <t>985 g</t>
  </si>
  <si>
    <t>fondante (pour intérieur bonbons)</t>
  </si>
  <si>
    <t>Caramels mous</t>
  </si>
  <si>
    <t>Petit cassé</t>
  </si>
  <si>
    <t>Nougat Montélimar</t>
  </si>
  <si>
    <t>995 g</t>
  </si>
  <si>
    <t>(tendre)</t>
  </si>
  <si>
    <t>Bonbons caramel</t>
  </si>
  <si>
    <t>Grand cassé</t>
  </si>
  <si>
    <t>Nougat sec</t>
  </si>
  <si>
    <t>Confitures</t>
  </si>
  <si>
    <t>Sucre tiré/soufflé</t>
  </si>
  <si>
    <t>Sucre rocher</t>
  </si>
  <si>
    <t>Petit jaune</t>
  </si>
  <si>
    <t>155°C</t>
  </si>
  <si>
    <t>Glaçage</t>
  </si>
  <si>
    <t>Fruits déguisés</t>
  </si>
  <si>
    <t>Sucre tiré/filet</t>
  </si>
  <si>
    <t>Sucre coulé/soufflé</t>
  </si>
  <si>
    <t>Jaune</t>
  </si>
  <si>
    <t>160°C</t>
  </si>
  <si>
    <t>Couleur jaune paille</t>
  </si>
  <si>
    <t>Glaçage salambos St Honoré/choux</t>
  </si>
  <si>
    <t>Pièce montée</t>
  </si>
  <si>
    <t>Collage nougatine</t>
  </si>
  <si>
    <t>Grand jaune</t>
  </si>
  <si>
    <t>165°C</t>
  </si>
  <si>
    <t>Couleur jaune foncé</t>
  </si>
  <si>
    <t>Nougatine</t>
  </si>
  <si>
    <t>Caramel clair</t>
  </si>
  <si>
    <t>Caramel</t>
  </si>
  <si>
    <t>Crème caramel</t>
  </si>
  <si>
    <t>Caramel brun</t>
  </si>
  <si>
    <t>Glace caramel</t>
  </si>
  <si>
    <t>Essence de café</t>
  </si>
  <si>
    <t>La boule de sucre est ferme et reste ronde</t>
  </si>
  <si>
    <t>125-130°C</t>
  </si>
  <si>
    <t>Pris entre les doigts, on ne peut plus former la boule ; plié brusquement, il se casse et colle aux dents</t>
  </si>
  <si>
    <t>135-140°C</t>
  </si>
  <si>
    <t>Comme ci-dessus, avec un début de couleur jaune très clair</t>
  </si>
  <si>
    <t>180°C et+</t>
  </si>
  <si>
    <t>Le sucre se colore de plus en plus</t>
  </si>
  <si>
    <t>Pris entre les doigts, on peut former une boule molle</t>
  </si>
  <si>
    <t>Comme ci-dessus, il casse mais ne colle plus aux dents</t>
  </si>
  <si>
    <t>115 -117°C</t>
  </si>
  <si>
    <t>145-150°C</t>
  </si>
  <si>
    <t>Déshydraté pâteux</t>
  </si>
  <si>
    <t>Déshydraté fusion</t>
  </si>
  <si>
    <t>Déshydraté début de fusion</t>
  </si>
  <si>
    <t>Les cuissons du sucre</t>
  </si>
  <si>
    <t>Teneur en saccharose des solutions sucrées à diverses densités ou indices de réfraction.</t>
  </si>
  <si>
    <t>1,002</t>
  </si>
  <si>
    <t>1,003</t>
  </si>
  <si>
    <t>1,006</t>
  </si>
  <si>
    <t>2,014</t>
  </si>
  <si>
    <t>1,010</t>
  </si>
  <si>
    <t>3,033</t>
  </si>
  <si>
    <t>1,014</t>
  </si>
  <si>
    <t>4,06</t>
  </si>
  <si>
    <t>1,018</t>
  </si>
  <si>
    <t>5,09</t>
  </si>
  <si>
    <t>1,022</t>
  </si>
  <si>
    <t>6,14</t>
  </si>
  <si>
    <t>1,026</t>
  </si>
  <si>
    <t>7,19</t>
  </si>
  <si>
    <t>1,030</t>
  </si>
  <si>
    <t>8,25</t>
  </si>
  <si>
    <t>1,034</t>
  </si>
  <si>
    <t>9,31</t>
  </si>
  <si>
    <t>1,038</t>
  </si>
  <si>
    <t>10,39</t>
  </si>
  <si>
    <t>1,046</t>
  </si>
  <si>
    <t>12,57</t>
  </si>
  <si>
    <t>1,055</t>
  </si>
  <si>
    <t>14,78</t>
  </si>
  <si>
    <t>1,063</t>
  </si>
  <si>
    <t>17,03</t>
  </si>
  <si>
    <t>1,072</t>
  </si>
  <si>
    <t>19,32</t>
  </si>
  <si>
    <t>1,081</t>
  </si>
  <si>
    <t>21,65</t>
  </si>
  <si>
    <t>1,090</t>
  </si>
  <si>
    <t>24,01</t>
  </si>
  <si>
    <t>1,099</t>
  </si>
  <si>
    <t>26,41</t>
  </si>
  <si>
    <t>1,108</t>
  </si>
  <si>
    <t>28,85</t>
  </si>
  <si>
    <t>33,86</t>
  </si>
  <si>
    <t>1,137</t>
  </si>
  <si>
    <t>36,43</t>
  </si>
  <si>
    <t>1,146</t>
  </si>
  <si>
    <t>39,03</t>
  </si>
  <si>
    <t>1,156</t>
  </si>
  <si>
    <t>41,69</t>
  </si>
  <si>
    <t>1,166</t>
  </si>
  <si>
    <t>44,39</t>
  </si>
  <si>
    <t>1,176</t>
  </si>
  <si>
    <t>47,00</t>
  </si>
  <si>
    <t>1,187</t>
  </si>
  <si>
    <t>49,92</t>
  </si>
  <si>
    <t>1,197</t>
  </si>
  <si>
    <t>52,77</t>
  </si>
  <si>
    <t>1,208</t>
  </si>
  <si>
    <t>55,65</t>
  </si>
  <si>
    <t>1,218</t>
  </si>
  <si>
    <t>58,60</t>
  </si>
  <si>
    <t>1,230</t>
  </si>
  <si>
    <t>61,58</t>
  </si>
  <si>
    <t>1,242</t>
  </si>
  <si>
    <t>64,62</t>
  </si>
  <si>
    <t>1,252</t>
  </si>
  <si>
    <t>67,72</t>
  </si>
  <si>
    <t>1,263</t>
  </si>
  <si>
    <t>1,275</t>
  </si>
  <si>
    <t>74,07</t>
  </si>
  <si>
    <t>77,35</t>
  </si>
  <si>
    <t>1,298</t>
  </si>
  <si>
    <t>80,64</t>
  </si>
  <si>
    <t>1,310</t>
  </si>
  <si>
    <t>84,00</t>
  </si>
  <si>
    <t>1,322</t>
  </si>
  <si>
    <t>1,335</t>
  </si>
  <si>
    <t>1,347</t>
  </si>
  <si>
    <t>1,360</t>
  </si>
  <si>
    <t>98,09</t>
  </si>
  <si>
    <t>1,373</t>
  </si>
  <si>
    <t>101,76</t>
  </si>
  <si>
    <t>1,385</t>
  </si>
  <si>
    <t>105,49</t>
  </si>
  <si>
    <t>1,398</t>
  </si>
  <si>
    <t>109,29</t>
  </si>
  <si>
    <t>1,412</t>
  </si>
  <si>
    <t>113,16</t>
  </si>
  <si>
    <t>1,425</t>
  </si>
  <si>
    <t>117,08</t>
  </si>
  <si>
    <t>1,439</t>
  </si>
  <si>
    <t>121,07</t>
  </si>
  <si>
    <t>1,452</t>
  </si>
  <si>
    <t>125,14</t>
  </si>
  <si>
    <t>1,466</t>
  </si>
  <si>
    <t>129,26</t>
  </si>
  <si>
    <t>1,480</t>
  </si>
  <si>
    <t>133,46</t>
  </si>
  <si>
    <t>Sucre en g dans 100 g (degré Brix)</t>
  </si>
  <si>
    <t>Sucre en g dans 100 cm3</t>
  </si>
  <si>
    <t>Densité réelle A +20°C</t>
  </si>
  <si>
    <t>1,118</t>
  </si>
  <si>
    <t>1,127</t>
  </si>
  <si>
    <t>1,286</t>
  </si>
  <si>
    <t>Supérieur</t>
  </si>
  <si>
    <t>Extra</t>
  </si>
  <si>
    <t>Fondante confiseur</t>
  </si>
  <si>
    <t>Office</t>
  </si>
  <si>
    <t>En dessous de 25% d'amande, l'appellation pâte d'amandes n'est pas autorisée</t>
  </si>
  <si>
    <t>La pâte d'amandes confiseur</t>
  </si>
  <si>
    <t xml:space="preserve">Amandes émondées humides </t>
  </si>
  <si>
    <t>(Partir sur 2200 g d'amandes brutes)</t>
  </si>
  <si>
    <t>Broyer les amandes + sucre glace + sucre inverti puis faire une fontaine.</t>
  </si>
  <si>
    <t>Cuire à 120°c si les amandes sont humides ou 117°c si elles sont sèches</t>
  </si>
  <si>
    <t>Verser la cuisson de sucre, mettre en 1ere vitesse pendant 1 à 2 min.</t>
  </si>
  <si>
    <t xml:space="preserve"> Mettre en 2ème vitesse regard ouvert.</t>
  </si>
  <si>
    <t>Travail humide pour compenser l'échauffement dû à la rotation à grande vitesse qui occasionne une évaporation.</t>
  </si>
  <si>
    <t xml:space="preserve"> Vérifier la finesse de la pâte d'amande sur le marbre, si elle est trop chaude, ajouter de la pâte d'amande froide</t>
  </si>
  <si>
    <t>Fondant blanc</t>
  </si>
  <si>
    <t>OU …  Recette N° 2</t>
  </si>
  <si>
    <t xml:space="preserve">Pâte d'amandes crue </t>
  </si>
  <si>
    <t>Amandes émondées humides</t>
  </si>
  <si>
    <t>Mixer au BUM</t>
  </si>
  <si>
    <t>Ajouter pour affiner</t>
  </si>
  <si>
    <t>Bigarreaux</t>
  </si>
  <si>
    <t>Kirsch</t>
  </si>
  <si>
    <t>Blanc ou vert</t>
  </si>
  <si>
    <t>Dattes</t>
  </si>
  <si>
    <t>Grand-Marnier</t>
  </si>
  <si>
    <t>Orange</t>
  </si>
  <si>
    <t>Pruneaux</t>
  </si>
  <si>
    <t>Blanc</t>
  </si>
  <si>
    <t>Cerneaux de noix</t>
  </si>
  <si>
    <t>Café, rhum</t>
  </si>
  <si>
    <t>café</t>
  </si>
  <si>
    <t>Kirsch, amandes</t>
  </si>
  <si>
    <t>Vert</t>
  </si>
  <si>
    <t>Noisettes</t>
  </si>
  <si>
    <t>Cointreau</t>
  </si>
  <si>
    <t>Pistaches</t>
  </si>
  <si>
    <t>Vanille</t>
  </si>
  <si>
    <t>Blanc et jaune</t>
  </si>
  <si>
    <t>Abricots séchés</t>
  </si>
  <si>
    <t>Pêche (passoâ)</t>
  </si>
  <si>
    <t>Rose et blanc</t>
  </si>
  <si>
    <t>Ananas confits</t>
  </si>
  <si>
    <t>Jaune et vert</t>
  </si>
  <si>
    <t>Embrocher les fruits sur une tige d'acier puis les tremper dans un sucre cuit à 155°C (1000 g de sucre + 350 g d'eau+ 150 g de glucose)</t>
  </si>
  <si>
    <t>Laisser les fruits déguisés refroidir avant de les séparer de la broche avec une paire de ciseau</t>
  </si>
  <si>
    <t>de fruits déguisés =</t>
  </si>
  <si>
    <t>pièces (pâte d'amandes fondante)</t>
  </si>
  <si>
    <t>pièces (pâte d'amandes fondante) =</t>
  </si>
  <si>
    <t>de fruits déguisés</t>
  </si>
  <si>
    <t>1000 g de fruits déguisés : 90 pièces (pâte d'amandes fondante)</t>
  </si>
  <si>
    <t>Colorant poudre (sévarome)</t>
  </si>
  <si>
    <t>Faire bouillir l'eau, ajouter le colorant,</t>
  </si>
  <si>
    <t>filtrer, laisser refroidir</t>
  </si>
  <si>
    <t>Alcool à 90°</t>
  </si>
  <si>
    <t>Ajouter l'alcool</t>
  </si>
  <si>
    <t xml:space="preserve">Oxyde de titane : </t>
  </si>
  <si>
    <t>Oxyde de titane</t>
  </si>
  <si>
    <t>Eau (froide)</t>
  </si>
  <si>
    <t>Verser la poudre sur l'eau</t>
  </si>
  <si>
    <t>ATTENTION POUR LE BLANC NE PAS FAIRE DE MISE EN PLACE A L'AVANCE</t>
  </si>
  <si>
    <t>Mélange des colorants</t>
  </si>
  <si>
    <t>FRUITS</t>
  </si>
  <si>
    <t>PARFUMS</t>
  </si>
  <si>
    <t>COULEURS</t>
  </si>
  <si>
    <t>Café, noix (30% passer aux crible)</t>
  </si>
  <si>
    <t>Cointreau, oranges confites (30%)</t>
  </si>
  <si>
    <t>Kirsch, pistache (10%)</t>
  </si>
  <si>
    <t>Rhum, raisins (30%)</t>
  </si>
  <si>
    <t>Framboise, colorant rouge</t>
  </si>
  <si>
    <t>Pâte d'amande</t>
  </si>
  <si>
    <t>parfums</t>
  </si>
  <si>
    <t>Total</t>
  </si>
  <si>
    <t>Quels poids FINI voulez vous faire à vous de saisir un poids</t>
  </si>
  <si>
    <t xml:space="preserve">% de pâte d'amandes Attention ce ne sont pas des % mais des formats personnalisés </t>
  </si>
  <si>
    <t xml:space="preserve"> % de parfums si vous n'êtes pas d'accord avec ces % - saisissez ce qui vous convient (formats personnalisés)</t>
  </si>
  <si>
    <t>Intérieurs pâte d'amandes (parfums) - Pâte d'amande 50/50 (extra)</t>
  </si>
  <si>
    <t>Pâte d'amandes noix</t>
  </si>
  <si>
    <t>Noix</t>
  </si>
  <si>
    <t>Fondant</t>
  </si>
  <si>
    <t>Mixer, rabattre les bords, ajouter le rhum, lisser au broyeur.</t>
  </si>
  <si>
    <t>Mettre au B-U-M les amandes, les noix, le sucre inverti et le fondant.</t>
  </si>
  <si>
    <t>Verser la cuisson de sucre. Cuisson 117°C ou 119°C si les amandes sont fraîchement émondées</t>
  </si>
  <si>
    <t>Amandes pour finition</t>
  </si>
  <si>
    <t>sirop ou amandes</t>
  </si>
  <si>
    <t>gomme arabique</t>
  </si>
  <si>
    <t>Faire un sirop.</t>
  </si>
  <si>
    <t>Mélanger 1 kg amandes hachées avec 300 g de sirop. Passer au four à 160°C jusqu'à coloration</t>
  </si>
  <si>
    <t>Amandes hachées</t>
  </si>
  <si>
    <t>Amandes effilées</t>
  </si>
  <si>
    <t>avec Amandes Hachées</t>
  </si>
  <si>
    <t>avec Amandes Effilées</t>
  </si>
  <si>
    <t>Quels poids voulez vous faire Recette N° 1 à vous de saisir un poids</t>
  </si>
  <si>
    <t>Quels poids voulez vous faire Recette N° 2 à vous de saisir un poids</t>
  </si>
  <si>
    <t>Pralinettes</t>
  </si>
  <si>
    <t>Sucre de canne</t>
  </si>
  <si>
    <t>Crème de tartre (1 cuillère à café rase) 2,5 g</t>
  </si>
  <si>
    <t>Cuisson : 165°C</t>
  </si>
  <si>
    <t>Sucre tiré</t>
  </si>
  <si>
    <t>Incorporer le colorant à 140°C</t>
  </si>
  <si>
    <t>cuisson : 152 à 155°C</t>
  </si>
  <si>
    <t>pour le blanc et le bleu ; cuire à 144 à 145°C</t>
  </si>
  <si>
    <t>Sucre coulé</t>
  </si>
  <si>
    <t xml:space="preserve"> (2 pers.)</t>
  </si>
  <si>
    <t>Cuire le sucre à 140°C</t>
  </si>
  <si>
    <t>Glace royale</t>
  </si>
  <si>
    <t>Ajouter et mélanger rapidement sans trop travailler</t>
  </si>
  <si>
    <t>Stocker à l'étuve à 30°C pendant 24 h.</t>
  </si>
  <si>
    <t>Si l'on désire un sucre rocher très léger, le passer au four à 80°C avant l'étuve pour qu'il bloque immédiatement.</t>
  </si>
  <si>
    <t xml:space="preserve">Le sucre monte (c'est pourquoi il faut prévoir un récipient assez grand) </t>
  </si>
  <si>
    <t>couler aussitôt dans un cadre un cadre ou une caisse mâtallique chemisée de papier siliconé ou de papier alu</t>
  </si>
  <si>
    <t>Le sucre filé</t>
  </si>
  <si>
    <t>Cuire à 154°C</t>
  </si>
  <si>
    <t xml:space="preserve"> Pour teinter, ajouter le colorant à 140°C </t>
  </si>
  <si>
    <t>Pour réaliser une pièce qui demande plus de souplesse, diminuer le glucose et cuire 2 ou 3°C en moins.</t>
  </si>
  <si>
    <t>Pastillage</t>
  </si>
  <si>
    <t>Gélatine</t>
  </si>
  <si>
    <t>Vinaigre blanc</t>
  </si>
  <si>
    <t>Mettre à ramollir les feuilles de gélatine dans l'eau froide</t>
  </si>
  <si>
    <t>Egoutter puis ajouter le vinaigre blanc</t>
  </si>
  <si>
    <t>Ajouter de la fécule si nécessaire</t>
  </si>
  <si>
    <t>fondre au bain-marie puis mélanger au sucre glace</t>
  </si>
  <si>
    <t>Corps 125 g</t>
  </si>
  <si>
    <t>Têtes 35 g</t>
  </si>
  <si>
    <t>Chapeaux 35 g</t>
  </si>
  <si>
    <t>Combien de Pièces voulez vous faire</t>
  </si>
  <si>
    <t>(10 pièces)</t>
  </si>
  <si>
    <t>MODÈLES</t>
  </si>
  <si>
    <t>Combien de Pièces voulez vous faire à vous de saisir un nombre</t>
  </si>
  <si>
    <t>Pères Noël - Idem pour les bonhommes de neige</t>
  </si>
  <si>
    <t>Chocolat blanc (Valrhona)</t>
  </si>
  <si>
    <t>Nappage neutre (à chaud)</t>
  </si>
  <si>
    <t>Trablit</t>
  </si>
  <si>
    <t>Colorant jaune d'oeuf</t>
  </si>
  <si>
    <t>Sirop composition ci-dessous</t>
  </si>
  <si>
    <t>Eau pour le sirop</t>
  </si>
  <si>
    <t>Sucre pour le sirop</t>
  </si>
  <si>
    <t>Faire bouillir la crème et la verser sur la couverture hachée</t>
  </si>
  <si>
    <t>mélanger comme une ganache</t>
  </si>
  <si>
    <t xml:space="preserve"> Incorporer le sirop, le trablit, le colorant et le glucose dans le nappage</t>
  </si>
  <si>
    <t>Verser le mélange dans la ganache et mixer, ajuster la coloration</t>
  </si>
  <si>
    <t>Chauffer au bain marie ou au four micro-ondes à 38-40°C</t>
  </si>
  <si>
    <t>Ne pas utiliser ce miroir trop chaud parce qu'il devient très vite terne sur les produits.</t>
  </si>
  <si>
    <t>puis détendre avec du sirop à 1.260 D pour obtenir la fluidité requise</t>
  </si>
  <si>
    <t xml:space="preserve">Miroir café </t>
  </si>
  <si>
    <t>idem pour le Miroir jaune citron</t>
  </si>
  <si>
    <t>https://www.unitjuggler.com/convertir-volume-de-cm3-en-l.html</t>
  </si>
  <si>
    <t>Convertisseur</t>
  </si>
  <si>
    <t>http://www.click-chef.com/?lang=4</t>
  </si>
  <si>
    <t>http://machine-a-pain.fr/calculette-conversion-poids-volume.php</t>
  </si>
  <si>
    <t>http://pages.infinit.net/pagesweb/equivalences/ing.htm</t>
  </si>
  <si>
    <t>http://chefsimon.lemonde.fr/convertisseur-mesures.html</t>
  </si>
  <si>
    <t>http://www.supertoinette.com/mesures-equivalences-culinaires.html</t>
  </si>
  <si>
    <t>http://www.cuisine-annie.com/article-aides-memoire-equivalence-cup-grammes-20.html</t>
  </si>
  <si>
    <t>https://fr.wikipedia.org/wiki/M%C3%A8tre_cube</t>
  </si>
  <si>
    <t>CONVERTISSEURS : vous avez le choix - les liens sont parfois éphémères n'hésitez pas à faire des recherches sur le net</t>
  </si>
  <si>
    <t>cm3</t>
  </si>
  <si>
    <t>Centimètre cube</t>
  </si>
  <si>
    <r>
      <t>cm</t>
    </r>
    <r>
      <rPr>
        <vertAlign val="superscript"/>
        <sz val="11"/>
        <color theme="1"/>
        <rFont val="Calibri"/>
        <family val="2"/>
        <scheme val="minor"/>
      </rPr>
      <t>3</t>
    </r>
  </si>
  <si>
    <t>https://www.unitjuggler.com/convertir-volume-de-cm3-en-cl.html?val=100</t>
  </si>
  <si>
    <t>Saisissez votre volume dans les cellules fond jaune - encre rouge</t>
  </si>
  <si>
    <t>Recette du sirop 30° Brix et du sirop 60° Brix {sirops de punchage et pour fondant- CAP Pâtissier}</t>
  </si>
  <si>
    <t>Sirop de sucre (par densité)</t>
  </si>
  <si>
    <t>Sirop à 1.260 D</t>
  </si>
  <si>
    <t>Couverture noire</t>
  </si>
  <si>
    <t>Mixer</t>
  </si>
  <si>
    <t>Utilisation : 37°C maxi</t>
  </si>
  <si>
    <t xml:space="preserve">Faire bouillir </t>
  </si>
  <si>
    <t>puis verser sur le mélange suivant</t>
  </si>
  <si>
    <t>Mise en place de sirop</t>
  </si>
  <si>
    <t xml:space="preserve">Eau </t>
  </si>
  <si>
    <t xml:space="preserve">Sucre </t>
  </si>
  <si>
    <t>Pour le sirop vous pouvez en faire 1 Kg en mise en place  et  prélever le poids nécessaire pour la recette</t>
  </si>
  <si>
    <t>Faire bouillir l'eau et le sucre</t>
  </si>
  <si>
    <t>puis ajouter la gélatine préalablement ramollie dans l'eau froide</t>
  </si>
  <si>
    <t>Réserver pour le glaçage (utilisation 27°C et 30­31°C au pistolet)</t>
  </si>
  <si>
    <t>Gel neutre</t>
  </si>
  <si>
    <t>Nappage abricot</t>
  </si>
  <si>
    <t>Sirop glucose</t>
  </si>
  <si>
    <t>Couverture de pulvérisation foncée</t>
  </si>
  <si>
    <t>Couverture noire 1500 a</t>
  </si>
  <si>
    <t>Faire fondre puis chinoiser Température d'utilisation 30-31°C</t>
  </si>
  <si>
    <t>Colorant rouge liposoluble</t>
  </si>
  <si>
    <t>Tempérer les sujets 2 à 3 heures à l'avance</t>
  </si>
  <si>
    <t>Effet velours : plus le sujet restera longtemps au congélateur, plus il sera clair</t>
  </si>
  <si>
    <t>Cacao pâte (effet masquant)</t>
  </si>
  <si>
    <t>Lors de la finition d'un entremets au pistolet, si le support est trop sec, le velours se décolle au découpage</t>
  </si>
  <si>
    <t>mettre une couche de ganache pour éviter ce défaut.</t>
  </si>
  <si>
    <t>Pulvérisation : Couverture + 1/2 beurre de cacao maxi</t>
  </si>
  <si>
    <t>Couverture lactée</t>
  </si>
  <si>
    <t>Faire fondre le beurre de cacao puis la. couverture (maxi 45°C) puis chinoiser Température d'utilisation 28-29°C</t>
  </si>
  <si>
    <t>Couverture de pulvérisation lactée</t>
  </si>
  <si>
    <t>Chocolat blanc</t>
  </si>
  <si>
    <t>Température d'utilisation 27-28°C</t>
  </si>
  <si>
    <t>Chocolat de pulvérisation ivoire</t>
  </si>
  <si>
    <t>Faire fondre le beurre de cacao puis la couverture (maxi 40°C) puis chinoiser</t>
  </si>
  <si>
    <t>Cuire à 110°C</t>
  </si>
  <si>
    <t>Crème bouillante</t>
  </si>
  <si>
    <t>Couverture 55%</t>
  </si>
  <si>
    <t>Pour marbrer blanc (dioxyde de titane + nappage neutre)</t>
  </si>
  <si>
    <t xml:space="preserve">Porter à ébullition Incorporer </t>
  </si>
  <si>
    <t>Ajouter et cuire jusqu'à 103°C ou 65 Brix</t>
  </si>
  <si>
    <t>À 60°C ajouter la gélatine ramollie</t>
  </si>
  <si>
    <t>Ajouter (utilisation 24-26°C)</t>
  </si>
  <si>
    <t>Glaçage chocolat (Gelée chocolat)</t>
  </si>
  <si>
    <t>Glaçage pour marrons glacés</t>
  </si>
  <si>
    <t>Égoutter les marrons sur grille et les mettre dans l'étuve à 60°C pour éviter qu'ils soient gorgés de sirop et que par la suite ils remouillent le glaçage.</t>
  </si>
  <si>
    <t>Sirop des marrons</t>
  </si>
  <si>
    <t>Mélanger puis porter l'appareil à 40°C</t>
  </si>
  <si>
    <t xml:space="preserve"> Glacer sur grille, bien égoutter puis mettre dans un four à 220°C pendant 1 à 2 minutes.</t>
  </si>
  <si>
    <t>Glaçage chocolat N° 1</t>
  </si>
  <si>
    <t>Glaçage chocolat N° 2</t>
  </si>
  <si>
    <t>Jus de poire</t>
  </si>
  <si>
    <t>Pectine NH</t>
  </si>
  <si>
    <t>Zestes de citron</t>
  </si>
  <si>
    <t>Zestes d'orange</t>
  </si>
  <si>
    <t>Feuilles de menthe</t>
  </si>
  <si>
    <t>Gousse de vanille (1 demi)</t>
  </si>
  <si>
    <t>Faire bouillir le jus de poire avec le sucre mélangé avec la pectine, les zestes et la vanille</t>
  </si>
  <si>
    <t xml:space="preserve">Faire infuser les feuilles de menthe pendant 10 minutes et chinoiser le tout. </t>
  </si>
  <si>
    <t>Réserver pour le glaçage.</t>
  </si>
  <si>
    <t>Colle alimentaire</t>
  </si>
  <si>
    <t>Remplir un flacon de gomme arabique, mettre de l'alcool à 90° à hauteur puis ajouter une cuillère à café d'huile d'olive</t>
  </si>
  <si>
    <t>Vernis alimentaire</t>
  </si>
  <si>
    <t>Remplir un 1/2 flacon de gomme arabique, mettre de l'alcool à 90° à hauteur du flacon</t>
  </si>
  <si>
    <t>alcool à 90</t>
  </si>
  <si>
    <t>d'huile d'olive</t>
  </si>
  <si>
    <t>Chocolat plastique foncé</t>
  </si>
  <si>
    <t>Glucose cristal</t>
  </si>
  <si>
    <t>Laisser cristalliser le chocolat plastique à température ambiante enveloppé dans un plastique ou une boite hermétique, puis stocker au frais.</t>
  </si>
  <si>
    <t>Fondre la couverture foncée à 50-55°C, mélanger délicatement au glucose tiédi à 40°C.</t>
  </si>
  <si>
    <t xml:space="preserve"> Dès l'obtention d'une pâte homogène, cesser le mélange </t>
  </si>
  <si>
    <t>attention : le fait de trop insister au moment du mélange peut provoquer le tri d'une partie du beurre de cacao</t>
  </si>
  <si>
    <t xml:space="preserve">Chocolat plastique ivoire </t>
  </si>
  <si>
    <t>Chocolat blanc (35-40°C)</t>
  </si>
  <si>
    <t>Chocolat plastique de couleur</t>
  </si>
  <si>
    <t>Chocolat couleur (35-40°C)</t>
  </si>
  <si>
    <t>Appareil à moule en gélatine</t>
  </si>
  <si>
    <t>Hydrater la gélatine dans de l'eau froide (20 min)</t>
  </si>
  <si>
    <t>Porter à ébullition l'eau, le sucre et le glucose.</t>
  </si>
  <si>
    <t>Verser cette préparation sur la gélatine égouttée, mélanger et écumer</t>
  </si>
  <si>
    <t>MODES D'EMPLOI</t>
  </si>
  <si>
    <t>Rien de sorcier vous avez 2 recettes de référence ; à vous de saisir les poids que vous souhaitez fabriquer cellules jaunes encre rouge</t>
  </si>
  <si>
    <t>Si vous n'êtes pas d'accord avec les grammages et les produits dans les recettes de référence fond bleu …saisissez vos recettes personnelles à la place</t>
  </si>
  <si>
    <t>c'est un compteur qui vous permet d'estimer le nombre de crèpes fabricables avec les poids indiqués sur la ligne supérieure</t>
  </si>
  <si>
    <t>vos avez un lien internet pour les mesures et poids</t>
  </si>
  <si>
    <t>Recettes de référence sur fond bleu  ; à vous de saisir les poids que vous souhaitez fabriquer cellules jaunes encre rouge et verte</t>
  </si>
  <si>
    <t>si vous modifiez le poids vous obtiendrez un nombre de beignets différent</t>
  </si>
  <si>
    <t>Recettes de référence sur fond bleu  ; à vous de saisir le poids et quantités que vous souhaitez fabriquer cellules jaunes encre rouge et verte</t>
  </si>
  <si>
    <t>si vous modifiez le nombre de roulés vous obtiendrez un poids de "roulés" différent et un poids différent colonne 3</t>
  </si>
  <si>
    <t>Pour mémoire recette de référence</t>
  </si>
  <si>
    <t xml:space="preserve"> pour 20-25 pièces de 70 à 80 g X 2,5 pour 13 pers. (20X2.5 = 50) divisé par 13 = 3.8 beignets p.p (70g x 3.8 = 266g)</t>
  </si>
  <si>
    <t>même remarque que pour le nombre</t>
  </si>
  <si>
    <t>en modifiant le % vous ajusterez le poids à commander</t>
  </si>
  <si>
    <t>n'hésitez pas a cliquer sur les liens internet</t>
  </si>
  <si>
    <t>Recette de référence sur fond bleu  ; à vous de saisir le poids que vous souhaitez fabriquer cellule jaune encre rouge</t>
  </si>
  <si>
    <t>en modifiant le nombre de plaques vous obtiendrez un résultat différent</t>
  </si>
  <si>
    <t>si vous utilisez des œufs frais  = nombre de jaunes et de blancs</t>
  </si>
  <si>
    <t>Recette de référence sur fond bleu  ; à vous de saisir le poids que vous souhaitez fabriquer cellules jaunes encre rouge et verte</t>
  </si>
  <si>
    <t>en modifiant le poids sur la fiche vous obtiendrez un résultat différent faites un essais pour voir</t>
  </si>
  <si>
    <t xml:space="preserve">Recette de référence sur fond bleu  ; à vous de saisir le poids que vous souhaitez fabriquer cellule jaune encre rouge </t>
  </si>
  <si>
    <t>en modifiant le % sur la fiche vous obtiendrez un résultat différent faites un essais pour voir</t>
  </si>
  <si>
    <t>Pas de commentaire…tableau indicatif..</t>
  </si>
  <si>
    <t>Recette de référence sur fond bleu  ; à vous de saisir le poids que vous souhaitez fabriquer cellule jaune encre rouge et violet</t>
  </si>
  <si>
    <t>le poids saisi ici additionne la mousse et l'imbibage</t>
  </si>
  <si>
    <t>en bas de tableau vous avez :</t>
  </si>
  <si>
    <t>le POIDS TOTAL DES 2 RECETTES qui correspond au poids que vous avez saisi</t>
  </si>
  <si>
    <t>compteur individuel pour la mousse</t>
  </si>
  <si>
    <t>compteur individuel pour l'imbibage</t>
  </si>
  <si>
    <t>% indicatifs pour mieux visualiser la recette</t>
  </si>
  <si>
    <t>sinon incorporez le poids de sirop nécessaire sur la ligne Sirop D1.260</t>
  </si>
  <si>
    <t>si vous n'avez pas de sirop de mise en place d'avance ; quantité d'eau et de sucre à mettre en œuvre pour cette recette</t>
  </si>
  <si>
    <t>Proportions de sucre (par densité désirée): quelques exemples</t>
  </si>
  <si>
    <t>n'hésitez pas a cliquer sur le lien internet</t>
  </si>
  <si>
    <t>Si ces recettes vous conviennent vous pouvez très bien  utiliser ces fonctions pour d'autres fabrications</t>
  </si>
  <si>
    <t>Recette à terminer</t>
  </si>
  <si>
    <t>????????? Pas très compréhensible</t>
  </si>
  <si>
    <t>Meringue Française</t>
  </si>
  <si>
    <t xml:space="preserve">Meringue suisse </t>
  </si>
  <si>
    <t>Recettes de référence sur fond bleu  ; à vous de saisir le poids que vous souhaitez fabriquer cellule jaune encre rouge</t>
  </si>
  <si>
    <t xml:space="preserve">sinon incorporez le poids de sirop nécessaire sur la ligne Sirop </t>
  </si>
  <si>
    <t>Adaptation : Joël Leboucher..UPRT "Union des Professionnels de la Restauration Territoriale"  membre du réseau RESTAU'CO</t>
  </si>
  <si>
    <t>Pas de quantités pour cette recette..je vous laisse saisir vos proportions cellules bleues</t>
  </si>
  <si>
    <t>Trois recettes …trois couleurs</t>
  </si>
  <si>
    <t>Vous avez plusieurs possibilités</t>
  </si>
  <si>
    <t>Quantités de références : si vous modifiez les quantités de référence vous modifierez les résultats…faites un essai</t>
  </si>
  <si>
    <t>moules de 8 pers.</t>
  </si>
  <si>
    <t>Ce document est archivé à l'adresse suivante sur votre ordinateur</t>
  </si>
  <si>
    <t>Vous avez le choix avec deux recettes</t>
  </si>
  <si>
    <t>si vous utilisez des œufs frais</t>
  </si>
  <si>
    <t xml:space="preserve">Recette de référence sur fond bleu  ; à vous de saisir les poids que vous souhaitez fabriquer cellules jaunes encre rouge </t>
  </si>
  <si>
    <t>fonds diamètre 180 si vous modifiez le nombre cellule fond bleu vous modifiez les résultats…faites un essai</t>
  </si>
  <si>
    <t>deux possibilités: un poids ou un nombre de fond</t>
  </si>
  <si>
    <t>si vous utilisez des œufs frais  = nombre d'œufs -de jaunes et/ou de blancs</t>
  </si>
  <si>
    <t>Recette de référence sur fond bleu  ; à vous de saisir les poids que vous souhaitez fabriquer cellules jaunes encre rouge et verte</t>
  </si>
  <si>
    <t>Recette pour : si vous modifiez le nombre vous modifierez les résultats…faites un essais</t>
  </si>
  <si>
    <t>poids d'une feuille cuite : si vous modifiez le poids vous modifierez les résultats…faites un essais</t>
  </si>
  <si>
    <t>feuilles de biscuits : si vous modifiez le poids vous modifierez les résultats…faites un essais</t>
  </si>
  <si>
    <t>Macarons : si vous modifiez le poids vous modifierez les résultats…faites un essais</t>
  </si>
  <si>
    <t>Recette de référence sur fond bleu  ; à vous de saisir les poids ou quantités que vous souhaitez fabriquer cellules jaunes encre rouge et verte</t>
  </si>
  <si>
    <t>Recette pour  : si vous modifiez le nombre vous modifierez les résultats…faites un essais</t>
  </si>
  <si>
    <t>poids d'une feuille cuite  : si vous modifiez le poids vous modifierez les résultats…faites un essais</t>
  </si>
  <si>
    <t>Zestes de citrons jaunes râpés fins : si vous modifiez le nombre vous modifiez le résultat….faites un essais</t>
  </si>
  <si>
    <t>POIDS CUIT si vous modifiez ce poids vous modifiez le résultat…faites un essais</t>
  </si>
  <si>
    <t>Cette recette est composée de 3 parties</t>
  </si>
  <si>
    <t>la génoise</t>
  </si>
  <si>
    <t>le montage</t>
  </si>
  <si>
    <t>la finition</t>
  </si>
  <si>
    <t>caisses</t>
  </si>
  <si>
    <t>buchettes</t>
  </si>
  <si>
    <t>Pour le montage vous avez 3 possibilités à vous de saisir une quantité cellules fond jaune</t>
  </si>
  <si>
    <t>Si vous n'êtes pas d'accord avec les quantités  dans la recette de référence fond bleu …saisissez vos quantités personnelles à la place</t>
  </si>
  <si>
    <t>Pour la finition saisissez  un poids de farine ou un nombre de cadre</t>
  </si>
  <si>
    <t>si vous modifiez le poids de farine ou le nombre de cadres de référence…vous modifiez le résultat…faites un essais</t>
  </si>
  <si>
    <t>Recette pour : si vous modifiez le nombre de feuilles vous modifierez le résultat….faites un essais</t>
  </si>
  <si>
    <t xml:space="preserve">Cette fiche est composée de 2 recettes </t>
  </si>
  <si>
    <t>et de consignes pour le montage</t>
  </si>
  <si>
    <t>Pour le montage vous avez 2 possibilités à vous de saisir une quantité ou un poids cellules fond jaune</t>
  </si>
  <si>
    <t>Si vous n'êtes pas d'accord avec les quantités ou les grammages de référence fond bleu …saisissez vos données personnelles à la place</t>
  </si>
  <si>
    <t>ou alcoolisé à …..vous pouvez modifiez ce % si vous le souhaitez</t>
  </si>
  <si>
    <t>Recette de référence sur fond bleu  ; à vous de saisir les quantités ou le poids que vous souhaitez fabriquer cellules jaunes encre verte- marron ou rouge</t>
  </si>
  <si>
    <t>Recette de base pour : si vous modifiez ce nombre de tournées …vous modifierez le résultat…faites un essais</t>
  </si>
  <si>
    <t>% d'alcool  ou de sirop : modifiez ces % si vous le souhaitez</t>
  </si>
  <si>
    <t>AIDE A LA DÉCISION</t>
  </si>
  <si>
    <t>Vérifiez si les quantités dans les cellules fond bleu vous conviennent . Sinon saisissez ce qui vous convient</t>
  </si>
  <si>
    <t>les valeurs saisies dans ces cellules influencent tous les tableaux suivants</t>
  </si>
  <si>
    <t>Nombre de tournées : saisissez un nombre cellule fond jaune</t>
  </si>
  <si>
    <t>Nombre de parts : saisissez un nombre cellule fond jaune</t>
  </si>
  <si>
    <t>Nombre de bandes : saisissez un nombre cellule fond jaune</t>
  </si>
  <si>
    <t>Pas de commentaires : document indicatif</t>
  </si>
  <si>
    <t>Recette de référence sur fond bleu  ; à vous de saisir les poids ou quantités que vous souhaitez fabriquer cellules jaunes encre rouge et violet</t>
  </si>
  <si>
    <t>cette recette est décomposée en trois parties</t>
  </si>
  <si>
    <t>quatre possibilités :</t>
  </si>
  <si>
    <t>en ayant des compteurs individuels …vous pouvez utiliser les calculs d'une partie de cette fiche pour une autre application</t>
  </si>
  <si>
    <t>Recette de référence sur fond bleu  ; à vous de saisir les poids ou quantités que vous souhaitez fabriquer cellules jaunes encre violet</t>
  </si>
  <si>
    <t>Recette de référence sur fond bleu  ; à vous de saisir le poids ou le nombre de cercles que vous souhaitez fabriquer cellules jaunes encre rouge et verte</t>
  </si>
  <si>
    <t>si vous modifiez ce nombre vous modifiez le résultat…faites un essais</t>
  </si>
  <si>
    <t>Recette de référence sur fond bleu  ; à vous de saisir le poids ou le nombre de litres que vous souhaitez fabriquer cellules jaunes encre rouge et verte</t>
  </si>
  <si>
    <t>litre : si vous modifiez ce nombre dans la cellule bleue …vous modifierz le résultat</t>
  </si>
  <si>
    <t>Saisissez un nombre cellule fond jaune encre rouge</t>
  </si>
  <si>
    <t>Nombre de pièces : si vous modifiez ce nombre vous modifierez le résultat…faites un essais</t>
  </si>
  <si>
    <t>Ce tableau est particulier..j'y ai ajouté 2 colonnes supplémentaires</t>
  </si>
  <si>
    <t>faire comprendre à Excel que 2 œufs ne sont pas 2 Kg dans une même colonne…il vaut mieux oublier</t>
  </si>
  <si>
    <t>j'ai donc contourné cette difficulté en saisissant le nombre d'œufs ou autre dans une colonne et le poids unitaire dans la seconde</t>
  </si>
  <si>
    <t>si vous n'êtes pas d'accord saisissez ce que vous voulez dans les cellules fond bleu</t>
  </si>
  <si>
    <t>Combien de litres voulez vous reconstituer</t>
  </si>
  <si>
    <t xml:space="preserve">Recette de référence sur fond bleu  ; à vous de saisir le poids que vous souhaitez fabriquer cellules jaunes encre rouge </t>
  </si>
  <si>
    <t>deux choix</t>
  </si>
  <si>
    <t>si vous utilisez des œufs frais  = nombre de jaunes (1 œuf = 50g)</t>
  </si>
  <si>
    <t xml:space="preserve">Recette de référence sur fond bleu  ; à vous de saisir le volume ou  le poids que vous souhaitez fabriquer cellules jaunes encre rouge </t>
  </si>
  <si>
    <t xml:space="preserve">Recette de référence sur fond bleu  ; à vous de saisir les poids que vous souhaitez fabriquer cellule jaune encre rouge </t>
  </si>
  <si>
    <t>de gélatine vous avez le poids et le nombre</t>
  </si>
  <si>
    <t>sur cette fiche : 2 recettes …1 avec et 1 sans Rhum</t>
  </si>
  <si>
    <t xml:space="preserve"> vous avez le poids et le nombre (base 1 œuf = 50g)</t>
  </si>
  <si>
    <t>Recette pour : si vous modifiez le nombre de succès vous modifierez le résultat….faites un essais</t>
  </si>
  <si>
    <t>2 recettes 1 avec et 1 sans glucose</t>
  </si>
  <si>
    <t>3 recettes au choix</t>
  </si>
  <si>
    <t>Jaunes d'œufs (20g) poids sur la première ligne et nombre de jaunes sur la suivante</t>
  </si>
  <si>
    <t>Oeufs (50g) poids sur la première ligne et nombre  sur la suivante</t>
  </si>
  <si>
    <t>Quel poids de glaçage voulez vous faire</t>
  </si>
  <si>
    <t>Combien d'entremets voulez vous glacer</t>
  </si>
  <si>
    <t xml:space="preserve">pour combien d'entremets : si vous modifiez ce nombre vous modifierz les résultatas…faites un essais </t>
  </si>
  <si>
    <t>diamètre faites un essais et saisissez celui qui pourrait correspondre</t>
  </si>
  <si>
    <t>deux recettes au choix</t>
  </si>
  <si>
    <t>Crème fleurette</t>
  </si>
  <si>
    <t>SAVARINS si vous modifiez cette quantité cellule fond bleu sur la fiche vous obtiendrez des grammages différents…faites un essais</t>
  </si>
  <si>
    <t>deux recettes complémentataires</t>
  </si>
  <si>
    <t>Combien de Kg  de d'appareil BAVAROIS voulez vous faire</t>
  </si>
  <si>
    <t>et recette de la crème anglaise</t>
  </si>
  <si>
    <t>vous avez le poids et le nombre de feuilles de gélatine</t>
  </si>
  <si>
    <t>vous avez le poids et le nombre de jaunes (base un œuf = 50g)</t>
  </si>
  <si>
    <t>nombre de demi gousses de vanille</t>
  </si>
  <si>
    <t>RÉCAP DE LA RECETTE</t>
  </si>
  <si>
    <t>DEUX RECETTES SUR CETTE FICHE</t>
  </si>
  <si>
    <t xml:space="preserve"> et Meringue italienne</t>
  </si>
  <si>
    <t>vous avez le poids et le nombre de blancs - base œuf de 50g</t>
  </si>
  <si>
    <t>Amandes grillées</t>
  </si>
  <si>
    <t>Cette fiche est composée de 3 recettes</t>
  </si>
  <si>
    <t xml:space="preserve">vous avez la possibilité de calculer l'ensemble des 3 recettes </t>
  </si>
  <si>
    <t>ou calculer chaque élément séparément</t>
  </si>
  <si>
    <t>pour chaque recette vous avez un % ce qui vous donne une indication pour la recette globale</t>
  </si>
  <si>
    <t xml:space="preserve">Recette de référence sur fond bleu  ; à vous de saisir un nombre dans les cellules jaunes encre rouge </t>
  </si>
  <si>
    <t xml:space="preserve">Recette de référence sur fond bleu  ; à vous de saisir le poids ou le nombre de pièces que vous souhaitez fabriquer cellules jaunes encre rouge </t>
  </si>
  <si>
    <t>Deux recettes sur cette fiche</t>
  </si>
  <si>
    <t>une recette au sucre inverti</t>
  </si>
  <si>
    <t>et une recette au fondant</t>
  </si>
  <si>
    <t>si vous modifiez le poids et/ou le nombre de pièces dans les cellules bleues de la fiche recette vous modifiez les résultats…faites un essais</t>
  </si>
  <si>
    <t>deux recettes sur cette fiche</t>
  </si>
  <si>
    <t>colorant en poudre</t>
  </si>
  <si>
    <t>et oxyde de titane</t>
  </si>
  <si>
    <t>Recette de référence sur fond bleu  ; à vous de saisir les poids que vous souhaitez fabriquer cellules jaunes encre rouge et violet</t>
  </si>
  <si>
    <t>deux recettes sur cette fiche : une AVEC et une SANS fondant</t>
  </si>
  <si>
    <t>AIDES A LA DÉCISION</t>
  </si>
  <si>
    <t xml:space="preserve">A vous de saisir le poids que vous souhaitez fabriquer cellules jaunes encre rouge ou bleue ou modifier les % </t>
  </si>
  <si>
    <t xml:space="preserve">A vous de saisir le poids que vous souhaitez fabriquer cellules marron encre rouge ou bleue ou modifier les % </t>
  </si>
  <si>
    <t xml:space="preserve">A vous de saisir les volumes que vous souhaitez fabriquer cellules jaunes encre rouge </t>
  </si>
  <si>
    <t>Glaçage chocolat N°3</t>
  </si>
  <si>
    <t>Crème à Bavarois</t>
  </si>
  <si>
    <t>Ganache pour Entremet</t>
  </si>
  <si>
    <t>LE SUCRE</t>
  </si>
  <si>
    <t>LES PATES D'AMANDES</t>
  </si>
  <si>
    <t>????????? Pas  compréhensible</t>
  </si>
  <si>
    <t>CHOCOLAT</t>
  </si>
  <si>
    <t>Finition des feuilles de biscuits décorés</t>
  </si>
  <si>
    <t>MERINGUES</t>
  </si>
  <si>
    <t>Glaçage pour les fruits 1</t>
  </si>
  <si>
    <t>Glaçage pour les fruits 2</t>
  </si>
  <si>
    <t>DÉCORS - AROMATISATION - ASTUCES</t>
  </si>
  <si>
    <t>GATEAUX ET DIVERS</t>
  </si>
  <si>
    <t>Crème Patissière</t>
  </si>
  <si>
    <t>Crème Frangipane</t>
  </si>
  <si>
    <t>La crème au beurre spéciale N°1</t>
  </si>
  <si>
    <t>La crème au beurre spéciale N°2</t>
  </si>
  <si>
    <t>La crème au beurre spéciale N° 1</t>
  </si>
  <si>
    <t>La crème au beurre spéciale N° 2</t>
  </si>
  <si>
    <t>LES CREMES AU BEURRE</t>
  </si>
  <si>
    <t>Les températures de cuissons du sucre</t>
  </si>
  <si>
    <t xml:space="preserve">Les différentes pâtes d'amandes </t>
  </si>
  <si>
    <t>Convertisseur de mesures en cuisine</t>
  </si>
  <si>
    <t>Mètre cube</t>
  </si>
  <si>
    <t>Click Chef</t>
  </si>
  <si>
    <t>Calculette conversion poids / volumes</t>
  </si>
  <si>
    <t>Équivalences</t>
  </si>
  <si>
    <t>Mesures et équivalences</t>
  </si>
  <si>
    <t>Convertisseur simple, flexible et rapide</t>
  </si>
  <si>
    <t>Équivalences Cups Grammes</t>
  </si>
  <si>
    <t>CONVERTISSEURS et AIDES A LA DÉCISION</t>
  </si>
  <si>
    <t>Ces modèles de fiches excel sont les fruits :</t>
  </si>
  <si>
    <t>de mon expérience et des utilitaires de la restauration collective</t>
  </si>
  <si>
    <t>Les recettes sont de Mickaël RABEAU - Formmateur Patisserie à l'AFPA de Rochefort sur Mer</t>
  </si>
  <si>
    <t>Il les mets à disposition des professionnels et des jeunes Patissiers et Cuisiniers en formation .</t>
  </si>
  <si>
    <t>A chacun de faire évoluer ces documents et de les modifier pour son utilisation.......</t>
  </si>
  <si>
    <t>Différence entre un fichier XLS et XLSX (ou XLSM)</t>
  </si>
  <si>
    <t>Afficher les relations entre formules et cellules</t>
  </si>
  <si>
    <t>https://support.office.com/fr-fr/article/Afficher-les-relations-entre-formules-et-cellules-a59bef2b-3701-46bf-8ff1-d3518771d507</t>
  </si>
  <si>
    <t>http://www.activassistante.com/vie-pro-perso/bureautique-info/excel/auditer-et-espionner-des-formules-sous-excel/</t>
  </si>
  <si>
    <t>http://lecompagnon.info/excel/analyse.htm</t>
  </si>
  <si>
    <t>toutes les fiches recettes sont indépendantes vous pouvez sélectionner un tableau en cliquant sur la cellule</t>
  </si>
  <si>
    <t>et coller ce tableau ou vous le souhaitez . Largeurs de colonnes :</t>
  </si>
  <si>
    <t>pour la première</t>
  </si>
  <si>
    <t>pour les autres</t>
  </si>
  <si>
    <t>Transmettez votre savoir et votre savoir faire  peu importe qui le récupère; pourvu qu'un plus grand nombre puisse en bénéficier.</t>
  </si>
  <si>
    <t>Joël LEBOUCHER …Octobre 2015</t>
  </si>
  <si>
    <t>Cuisine Centrale de Rochefort sur Mer  jusqu'en 2013</t>
  </si>
  <si>
    <t>Adhérent de :</t>
  </si>
  <si>
    <r>
      <t xml:space="preserve">l'UPRT : </t>
    </r>
    <r>
      <rPr>
        <sz val="22"/>
        <color indexed="9"/>
        <rFont val="Arial"/>
        <family val="2"/>
      </rPr>
      <t>Union des Personnels dela Restauration Territoriale</t>
    </r>
  </si>
  <si>
    <r>
      <t xml:space="preserve">l'ACEHF   </t>
    </r>
    <r>
      <rPr>
        <sz val="22"/>
        <color indexed="9"/>
        <rFont val="Arial"/>
        <family val="2"/>
      </rPr>
      <t>Association Culinaire des Etablissements Hospitaliers de France</t>
    </r>
  </si>
  <si>
    <r>
      <t>Restau'Co :</t>
    </r>
    <r>
      <rPr>
        <sz val="22"/>
        <color indexed="9"/>
        <rFont val="Arial"/>
        <family val="2"/>
      </rPr>
      <t xml:space="preserve"> réseau animateur au service de la restauration collective</t>
    </r>
  </si>
  <si>
    <t>l'Académie Nationale de Cuisine</t>
  </si>
  <si>
    <r>
      <t xml:space="preserve">Participant : </t>
    </r>
    <r>
      <rPr>
        <sz val="22"/>
        <color indexed="9"/>
        <rFont val="Arial"/>
        <family val="2"/>
      </rPr>
      <t>au site National de ressources "Hotellerie-Restauration"</t>
    </r>
  </si>
  <si>
    <t>Jury AFPA : cuisiniers et Agents de Restauration</t>
  </si>
  <si>
    <t>Largeur de colonnes standards (la première de 3 et 13 colonnes de 11)</t>
  </si>
  <si>
    <t>Comment lire un fichier excel enregistré au format xlsx?</t>
  </si>
  <si>
    <t>Enregistrer un classeur dans un autre format de fichier</t>
  </si>
  <si>
    <t>Utiliser Excel avec des versions antérieures d’Excel</t>
  </si>
  <si>
    <t>Ouverture de nouveaux formats de fichier dans les versions antérieures de Microsoft Office</t>
  </si>
  <si>
    <t>Enregistrer un classeur Excel pour garantir la compatibilité avec les versions antérieures d’Excel</t>
  </si>
  <si>
    <t>Applicable à : Excel 2016 Excel 2013 Excel 2010 Excel 2007 Excel Starter 2010</t>
  </si>
  <si>
    <t xml:space="preserve">Pack de compatibilité Microsoft Office pour les formats de fichier Word, Excel et PowerPoint </t>
  </si>
  <si>
    <t>Je vous ai volontairement listé plusieurs documents ; a chacun d'utiliser celui qui lui convient</t>
  </si>
  <si>
    <t>Spécifications et limites relatives à Excel</t>
  </si>
  <si>
    <t xml:space="preserve">Dans l'aide d'Excel ? tapez : Limites et spécifications Excel </t>
  </si>
  <si>
    <t>https://support.office.com/fr-fr/article/Sp%C3%A9cifications-et-limites-relatives-%C3%A0-Excel-1672b34d-7043-467e-8e27-269d656771c3#ID0EBABAAA=Excel%C2%A02016-2013</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</si>
  <si>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</si>
  <si>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</si>
  <si>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</si>
  <si>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</si>
  <si>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</si>
  <si>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</si>
  <si>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</si>
  <si>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</si>
  <si>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</si>
  <si>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</si>
  <si>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</si>
  <si>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</si>
  <si>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</si>
  <si>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</si>
  <si>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</si>
  <si>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</si>
  <si>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</si>
  <si>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</si>
  <si>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</si>
  <si>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</si>
  <si>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</si>
  <si>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</si>
  <si>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</si>
  <si>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</si>
  <si>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</si>
  <si>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</si>
  <si>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</si>
  <si>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</si>
  <si>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</si>
  <si>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</si>
  <si>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</si>
  <si>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</si>
  <si>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</si>
  <si>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</si>
  <si>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</si>
  <si>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</si>
  <si>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</si>
  <si>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</si>
  <si>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</si>
  <si>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</si>
  <si>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</si>
  <si>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</si>
  <si>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</si>
  <si>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</si>
  <si>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</si>
  <si>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</si>
  <si>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</si>
  <si>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</si>
  <si>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</si>
  <si>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</si>
  <si>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</si>
  <si>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</si>
  <si>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</si>
  <si>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</si>
  <si>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</si>
  <si>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</si>
  <si>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</si>
  <si>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</si>
  <si>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</si>
  <si>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</si>
  <si>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</si>
  <si>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</si>
  <si>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</si>
  <si>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</si>
  <si>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</si>
  <si>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</si>
  <si>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</si>
  <si>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</si>
  <si>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</si>
  <si>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</si>
  <si>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</si>
  <si>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</si>
  <si>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</si>
  <si>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</si>
  <si>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</si>
  <si>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</si>
  <si>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</si>
  <si>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</si>
  <si>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</si>
  <si>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</si>
  <si>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</si>
  <si>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</si>
  <si>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</si>
  <si>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</si>
  <si>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</si>
  <si>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</si>
  <si>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</si>
  <si>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Lait déshydraté</t>
  </si>
  <si>
    <t>Lait frais</t>
  </si>
  <si>
    <t>Crème fraiche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</si>
  <si>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</si>
  <si>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</si>
  <si>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</si>
  <si>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</si>
  <si>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</si>
  <si>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</si>
  <si>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</si>
  <si>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</si>
  <si>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</si>
  <si>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</si>
  <si>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</si>
  <si>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</si>
  <si>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</si>
  <si>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</si>
  <si>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</si>
  <si>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</si>
  <si>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</si>
  <si>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</si>
  <si>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</si>
  <si>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</si>
  <si>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</si>
  <si>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</si>
  <si>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</si>
  <si>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</si>
  <si>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</si>
  <si>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</si>
  <si>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</si>
  <si>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</si>
  <si>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</si>
  <si>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</si>
  <si>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</si>
  <si>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</si>
  <si>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</si>
  <si>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</si>
  <si>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</si>
  <si>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</si>
  <si>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</si>
  <si>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</si>
  <si>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</si>
  <si>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</si>
  <si>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</si>
  <si>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</si>
  <si>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</si>
  <si>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</si>
  <si>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</si>
  <si>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</si>
  <si>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</si>
  <si>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</si>
  <si>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</si>
  <si>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</si>
  <si>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</si>
  <si>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</si>
  <si>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</si>
  <si>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</si>
  <si>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</si>
  <si>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</si>
  <si>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</si>
  <si>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</si>
  <si>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</si>
  <si>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</si>
  <si>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</si>
  <si>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</si>
  <si>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</si>
  <si>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</si>
  <si>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</si>
  <si>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</si>
  <si>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enfants</t>
  </si>
  <si>
    <t>Poids  produit à servir</t>
  </si>
  <si>
    <t>Poids  produit envoyé</t>
  </si>
  <si>
    <t>Écart de poids</t>
  </si>
  <si>
    <t>Meilleur rapport</t>
  </si>
  <si>
    <t>produits entiers</t>
  </si>
  <si>
    <t>Tableaux pour service ou cuisson</t>
  </si>
  <si>
    <t>2 =  saisissez le poids de la portion à servir par convive</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</si>
  <si>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</si>
  <si>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</si>
  <si>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</si>
  <si>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</si>
  <si>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</si>
  <si>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</si>
  <si>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</si>
  <si>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</si>
  <si>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</si>
  <si>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</si>
  <si>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</si>
  <si>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</si>
  <si>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</si>
  <si>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</si>
  <si>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</si>
  <si>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</si>
  <si>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</si>
  <si>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</si>
  <si>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</si>
  <si>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</si>
  <si>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</si>
  <si>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</si>
  <si>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</si>
  <si>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</si>
  <si>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</si>
  <si>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</si>
  <si>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</si>
  <si>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</si>
  <si>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</si>
  <si>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</si>
  <si>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</si>
  <si>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</si>
  <si>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</si>
  <si>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</si>
  <si>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</si>
  <si>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</si>
  <si>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</si>
  <si>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</si>
  <si>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</si>
  <si>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</si>
  <si>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</si>
  <si>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</si>
  <si>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</si>
  <si>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</si>
  <si>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</si>
  <si>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</si>
  <si>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</si>
  <si>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</si>
  <si>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</si>
  <si>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</si>
  <si>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</si>
  <si>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</si>
  <si>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</si>
  <si>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</si>
  <si>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</si>
  <si>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</si>
  <si>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</si>
  <si>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</si>
  <si>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</si>
  <si>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</si>
  <si>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</si>
  <si>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</si>
  <si>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</si>
  <si>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</si>
  <si>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</si>
  <si>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</si>
  <si>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</si>
  <si>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</si>
  <si>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</si>
  <si>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</si>
  <si>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</si>
  <si>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</si>
  <si>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</si>
  <si>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</si>
  <si>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</si>
  <si>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</si>
  <si>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</si>
  <si>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</si>
  <si>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</si>
  <si>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</si>
  <si>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</si>
  <si>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</si>
  <si>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</si>
  <si>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Pièces individuelles</t>
  </si>
  <si>
    <t>Largeur de colonnes</t>
  </si>
  <si>
    <t>QU'EST-CE QU'UN "POSTIT"</t>
  </si>
  <si>
    <t xml:space="preserve">MISE A JOUR N° 13 DU 28/05/2017 </t>
  </si>
  <si>
    <t>QUELQUES UTILISATIONS POSSIBLES….la seule limite sera votre imagination</t>
  </si>
  <si>
    <t>Un postit est un petit tableau Excel autonome facilement copiable et transposable</t>
  </si>
  <si>
    <t>dans n'importe quelle feuille</t>
  </si>
  <si>
    <t>seule contrainte : avoir 14 colonnes "formatées" en largeur</t>
  </si>
  <si>
    <t>la première colonne de largeur 3.00 (26 pixels) et 13 colonnes de 11.00 (82 pixels)</t>
  </si>
  <si>
    <t>le nombre de lignes dans chaque tableau est ajustable à vos besoins</t>
  </si>
  <si>
    <t>j'ai volontairement exagéré, vous laissant la possibilité de supprimer</t>
  </si>
  <si>
    <t>autant de lignes que vous le souhaitez sans en affecter le fonctionnement</t>
  </si>
  <si>
    <t>TANT QUE VOUS NE SUPPRIMEREZ PAS LES LIGNES INDIQUÉES</t>
  </si>
  <si>
    <t>A vous d'adapter - de modifier et de faire évoluer ces "POSTITS"</t>
  </si>
  <si>
    <t>Pour stimuler votre créativité vous avez quelques exemples d'utilisation</t>
  </si>
  <si>
    <t>Aller à vos claviers………</t>
  </si>
  <si>
    <t>Adaptation 2016 : Joël Leboucher..UPRT "Union des Personnels de la Restauration Territoriale"  membre du réseau RESTAU'CO</t>
  </si>
  <si>
    <t xml:space="preserve">"POSTIT(s)"    QUEL INTÉRÊT </t>
  </si>
  <si>
    <t>Chaque postit étant indépendant vous pouvez  le copier et le coller dans n'importe quelle feuille Excel pour vous constituer un répertoire</t>
  </si>
  <si>
    <t>Vous pouvez assembler plusieurs postit sur une même feuille pour créer votre recette</t>
  </si>
  <si>
    <t>Exemple : pour une recette de gateau…allez chercher dans vos répertoires la recette du biscuit qui vous convient le mieux</t>
  </si>
  <si>
    <t>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</si>
  <si>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</si>
  <si>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</si>
  <si>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</si>
  <si>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</si>
  <si>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Vous faites "votre marché" dans vos répertoires et assemblez le tout sur une même feuille Excel</t>
  </si>
  <si>
    <t>comment copier un "Postit" : cliquez sur la cellule ICI dans l'angle gauche puis déportez la souris vers la droit - le postit est sélectionné - il ne vous reste plus qu'a le copier et le coller dans votre répertoire</t>
  </si>
  <si>
    <t>Bonne utilisation. A vous de faire évoluer ces documents…et n'hésitez pas à tramsmettre vos savoirs faire……en toute humilité pour aider les jeunes en formation ou donner des idées à vos collègues des métiers de bouche</t>
  </si>
  <si>
    <t>Joël Leboucher</t>
  </si>
  <si>
    <t>lien &gt;</t>
  </si>
  <si>
    <t>Les unités pifométriques</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</si>
  <si>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</si>
  <si>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</si>
  <si>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</si>
  <si>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Quoi</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</si>
  <si>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</si>
  <si>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</si>
  <si>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</si>
  <si>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</si>
  <si>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</si>
  <si>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</si>
  <si>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</si>
  <si>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</si>
  <si>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❺</t>
  </si>
  <si>
    <t>(pas le poids des 2 œufs "100g" mais le poids d'UN œuf de 50g par exemple)</t>
  </si>
  <si>
    <t>❻</t>
  </si>
  <si>
    <t>❼</t>
  </si>
  <si>
    <t>❽</t>
  </si>
  <si>
    <t>œufs</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</si>
  <si>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</si>
  <si>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</si>
  <si>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</si>
  <si>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</si>
  <si>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</si>
  <si>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</si>
  <si>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</si>
  <si>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</si>
  <si>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</si>
  <si>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</si>
  <si>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⓯</t>
  </si>
  <si>
    <t>⓰</t>
  </si>
  <si>
    <t>⓱</t>
  </si>
  <si>
    <t>⓲</t>
  </si>
  <si>
    <t>FORMATS POUR LES FICHES AU Kg</t>
  </si>
  <si>
    <t>⓳</t>
  </si>
  <si>
    <t>⓴</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</si>
  <si>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</si>
  <si>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</si>
  <si>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</si>
  <si>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</si>
  <si>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</si>
  <si>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</si>
  <si>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</si>
  <si>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</si>
  <si>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</si>
  <si>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</si>
  <si>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</si>
  <si>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</si>
  <si>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</si>
  <si>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</si>
  <si>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</si>
  <si>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</si>
  <si>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</si>
  <si>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</si>
  <si>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</si>
  <si>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</si>
  <si>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</si>
  <si>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</si>
  <si>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</si>
  <si>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</si>
  <si>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</si>
  <si>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</si>
  <si>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</si>
  <si>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</si>
  <si>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</si>
  <si>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</si>
  <si>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ff-conditionnement.xls</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</si>
  <si>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</si>
  <si>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</si>
  <si>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</si>
  <si>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</si>
  <si>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</si>
  <si>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</si>
  <si>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</si>
  <si>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</si>
  <si>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</si>
  <si>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</si>
  <si>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</si>
  <si>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</si>
  <si>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</si>
  <si>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le ³ se fait en tapant alt+0179</t>
  </si>
  <si>
    <t>le ² se fait en tapant alt+0178</t>
  </si>
  <si>
    <t>ou en copier-coller</t>
  </si>
  <si>
    <t xml:space="preserve">m² </t>
  </si>
  <si>
    <t xml:space="preserve">M² </t>
  </si>
  <si>
    <t>m³ </t>
  </si>
  <si>
    <t>M³ </t>
  </si>
  <si>
    <t xml:space="preserve">cm² </t>
  </si>
  <si>
    <t>cm³ </t>
  </si>
  <si>
    <t>Format | cellule | personnalisé | 0" m²"</t>
  </si>
  <si>
    <t>Z</t>
  </si>
  <si>
    <t>N° de colonne</t>
  </si>
  <si>
    <t>Adresse de cellule</t>
  </si>
  <si>
    <t>p</t>
  </si>
  <si>
    <t>Fonction : Adresse colonne</t>
  </si>
  <si>
    <t>N° de ligne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</si>
  <si>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</si>
  <si>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</si>
  <si>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</si>
  <si>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</si>
  <si>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</si>
  <si>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</si>
  <si>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</si>
  <si>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</si>
  <si>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</si>
  <si>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</si>
  <si>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</si>
  <si>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</si>
  <si>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</si>
  <si>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</si>
  <si>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</si>
  <si>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</si>
  <si>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</si>
  <si>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</si>
  <si>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</si>
  <si>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</si>
  <si>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</si>
  <si>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</si>
  <si>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</si>
  <si>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</si>
  <si>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</si>
  <si>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</si>
  <si>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</si>
  <si>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</si>
  <si>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</si>
  <si>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</si>
  <si>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</si>
  <si>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</si>
  <si>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</si>
  <si>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</si>
  <si>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</si>
  <si>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</si>
  <si>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</si>
  <si>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</si>
  <si>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</si>
  <si>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</si>
  <si>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</si>
  <si>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</si>
  <si>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</si>
  <si>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</si>
  <si>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</si>
  <si>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</si>
  <si>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</si>
  <si>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</si>
  <si>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</si>
  <si>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</si>
  <si>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</si>
  <si>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</si>
  <si>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</si>
  <si>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</si>
  <si>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</si>
  <si>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</si>
  <si>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</si>
  <si>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</si>
  <si>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</si>
  <si>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</si>
  <si>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</si>
  <si>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</si>
  <si>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</si>
  <si>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</si>
  <si>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</si>
  <si>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</si>
  <si>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</si>
  <si>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</si>
  <si>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</si>
  <si>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</si>
  <si>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</si>
  <si>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</si>
  <si>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</si>
  <si>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</si>
  <si>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</si>
  <si>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</si>
  <si>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</si>
  <si>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</si>
  <si>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</si>
  <si>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</si>
  <si>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</si>
  <si>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</si>
  <si>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</si>
  <si>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</si>
  <si>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</si>
  <si>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</si>
  <si>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</si>
  <si>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</si>
  <si>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</si>
  <si>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</si>
  <si>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</si>
  <si>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</si>
  <si>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</si>
  <si>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</si>
  <si>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</si>
  <si>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</si>
  <si>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</si>
  <si>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</si>
  <si>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</si>
  <si>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</si>
  <si>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</si>
  <si>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</si>
  <si>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</si>
  <si>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</si>
  <si>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</si>
  <si>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</si>
  <si>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</si>
  <si>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</si>
  <si>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</si>
  <si>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</si>
  <si>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</si>
  <si>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</si>
  <si>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</si>
  <si>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</si>
  <si>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</si>
  <si>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</si>
  <si>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</si>
  <si>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</si>
  <si>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</si>
  <si>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</si>
  <si>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</si>
  <si>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</si>
  <si>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</si>
  <si>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</si>
  <si>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</si>
  <si>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</si>
  <si>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</si>
  <si>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</si>
  <si>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</si>
  <si>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</si>
  <si>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</si>
  <si>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</si>
  <si>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</si>
  <si>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</si>
  <si>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</si>
  <si>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</si>
  <si>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</si>
  <si>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</si>
  <si>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</si>
  <si>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</si>
  <si>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</si>
  <si>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</si>
  <si>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</si>
  <si>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</si>
  <si>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</si>
  <si>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</si>
  <si>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</si>
  <si>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</si>
  <si>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</si>
  <si>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</si>
  <si>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</si>
  <si>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</si>
  <si>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</si>
  <si>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</si>
  <si>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</si>
  <si>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</si>
  <si>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</si>
  <si>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</si>
  <si>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</si>
  <si>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</si>
  <si>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</si>
  <si>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</si>
  <si>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</si>
  <si>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</si>
  <si>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</si>
  <si>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</si>
  <si>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</si>
  <si>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</si>
  <si>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</si>
  <si>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</si>
  <si>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</si>
  <si>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</si>
  <si>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</si>
  <si>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</si>
  <si>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</si>
  <si>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</si>
  <si>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</si>
  <si>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</si>
  <si>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</si>
  <si>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</si>
  <si>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</si>
  <si>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sel</t>
  </si>
  <si>
    <t>sucre semoule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</si>
  <si>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</si>
  <si>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</si>
  <si>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</si>
  <si>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</si>
  <si>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</si>
  <si>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</si>
  <si>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</si>
  <si>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</si>
  <si>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</si>
  <si>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</si>
  <si>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</si>
  <si>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</si>
  <si>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</si>
  <si>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</si>
  <si>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</si>
  <si>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</si>
  <si>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</si>
  <si>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</si>
  <si>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</si>
  <si>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</si>
  <si>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</si>
  <si>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</si>
  <si>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</si>
  <si>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</si>
  <si>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</si>
  <si>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</si>
  <si>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</si>
  <si>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</si>
  <si>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</si>
  <si>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</si>
  <si>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</si>
  <si>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</si>
  <si>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</si>
  <si>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</si>
  <si>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</si>
  <si>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</si>
  <si>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</si>
  <si>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</si>
  <si>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</si>
  <si>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</si>
  <si>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</si>
  <si>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</si>
  <si>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</si>
  <si>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</si>
  <si>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</si>
  <si>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</si>
  <si>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</si>
  <si>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</si>
  <si>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</si>
  <si>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</si>
  <si>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</si>
  <si>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</si>
  <si>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</si>
  <si>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</si>
  <si>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</si>
  <si>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</si>
  <si>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</si>
  <si>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</si>
  <si>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</si>
  <si>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</si>
  <si>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</si>
  <si>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</si>
  <si>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</si>
  <si>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</si>
  <si>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</si>
  <si>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</si>
  <si>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</si>
  <si>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</si>
  <si>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</si>
  <si>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</si>
  <si>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</si>
  <si>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</si>
  <si>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</si>
  <si>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</si>
  <si>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</si>
  <si>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</si>
  <si>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</si>
  <si>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</si>
  <si>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</si>
  <si>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</si>
  <si>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</si>
  <si>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</si>
  <si>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</si>
  <si>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</si>
  <si>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</si>
  <si>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</si>
  <si>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</si>
  <si>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</si>
  <si>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</si>
  <si>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</si>
  <si>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</si>
  <si>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</si>
  <si>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</si>
  <si>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</si>
  <si>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</si>
  <si>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</si>
  <si>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</si>
  <si>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</si>
  <si>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</si>
  <si>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</si>
  <si>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</si>
  <si>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</si>
  <si>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</si>
  <si>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</si>
  <si>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</si>
  <si>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</si>
  <si>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</si>
  <si>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</si>
  <si>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</si>
  <si>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</si>
  <si>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</si>
  <si>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</si>
  <si>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</si>
  <si>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</si>
  <si>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</si>
  <si>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</si>
  <si>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</si>
  <si>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</si>
  <si>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</si>
  <si>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</si>
  <si>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</si>
  <si>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</si>
  <si>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</si>
  <si>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</si>
  <si>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</si>
  <si>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</si>
  <si>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</si>
  <si>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</si>
  <si>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</si>
  <si>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</si>
  <si>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</si>
  <si>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</si>
  <si>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</si>
  <si>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</si>
  <si>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</si>
  <si>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</si>
  <si>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</si>
  <si>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</si>
  <si>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</si>
  <si>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</si>
  <si>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</si>
  <si>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</si>
  <si>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Sucre de cannes</t>
  </si>
  <si>
    <t>Jus de pamplemousse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</si>
  <si>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</si>
  <si>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</si>
  <si>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</si>
  <si>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</si>
  <si>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</si>
  <si>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</si>
  <si>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</si>
  <si>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</si>
  <si>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</si>
  <si>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</si>
  <si>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</si>
  <si>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</si>
  <si>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</si>
  <si>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</si>
  <si>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</si>
  <si>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</si>
  <si>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</si>
  <si>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</si>
  <si>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</si>
  <si>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</si>
  <si>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</si>
  <si>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</si>
  <si>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</si>
  <si>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</si>
  <si>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</si>
  <si>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</si>
  <si>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</si>
  <si>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</si>
  <si>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</si>
  <si>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</si>
  <si>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</si>
  <si>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</si>
  <si>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</si>
  <si>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</si>
  <si>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</si>
  <si>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</si>
  <si>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</si>
  <si>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</si>
  <si>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</si>
  <si>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</si>
  <si>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</si>
  <si>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</si>
  <si>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</si>
  <si>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</si>
  <si>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</si>
  <si>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</si>
  <si>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</si>
  <si>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Gastronormes tableau N° 1</t>
  </si>
  <si>
    <t>Estimation des contenants</t>
  </si>
  <si>
    <t>Partie du document réservée à la saisie</t>
  </si>
  <si>
    <t>En fonction des informations saisies : nombre de gasto à utiliser</t>
  </si>
  <si>
    <t>PRODUITS</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</si>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</sst>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164" formatCode="0.000&quot; Kg&quot;"/>
    <numFmt numFmtId="165" formatCode="0.0%"/>
    <numFmt numFmtId="166" formatCode="0.0"/>
    <numFmt numFmtId="167" formatCode="0.0&quot; L&quot;"/>
    <numFmt numFmtId="168" formatCode="0&quot; %&quot;"/>
    <numFmt numFmtId="169" formatCode="0.000"/>
    <numFmt numFmtId="170" formatCode="#,##0.00\ &quot;€&quot;"/>
    <numFmt numFmtId="171" formatCode="0.0000&quot; Kg&quot;"/>
    <numFmt numFmtId="172" formatCode="0.00&quot;Kg&quot;"/>
    <numFmt numFmtId="173" formatCode="0&quot;%&quot;"/>
    <numFmt numFmtId="174" formatCode="0.000&quot;Kg&quot;"/>
    <numFmt numFmtId="175" formatCode="0&quot; gr&quot;"/>
    <numFmt numFmtId="176" formatCode="0.0&quot; gr&quot;"/>
    <numFmt numFmtId="177" formatCode="0&quot; g&quot;"/>
    <numFmt numFmtId="178" formatCode="0.00&quot; Kg&quot;"/>
    <numFmt numFmtId="179" formatCode="&quot;Poids portion&quot;\ 0.000&quot; Kg&quot;"/>
    <numFmt numFmtId="180" formatCode="0.0&quot; g&quot;"/>
    <numFmt numFmtId="181" formatCode="dddd\ dd\ mmmm\ yyyy"/>
    <numFmt numFmtId="182" formatCode="hh&quot;H&quot;:mm&quot; mn&quot;"/>
    <numFmt numFmtId="183" formatCode="0.0&quot;Kg&quot;"/>
    <numFmt numFmtId="184" formatCode="0&quot; Mx&quot;"/>
    <numFmt numFmtId="185" formatCode="0.00&quot; Mx&quot;"/>
    <numFmt numFmtId="186" formatCode="0.000&quot; L&quot;"/>
    <numFmt numFmtId="187" formatCode="0.0&quot; %&quot;"/>
    <numFmt numFmtId="188" formatCode="0&quot;Kg&quot;"/>
    <numFmt numFmtId="189" formatCode="0.00\ &quot; cm³&quot;"/>
    <numFmt numFmtId="190" formatCode="&quot;Col.&quot;0"/>
    <numFmt numFmtId="191" formatCode="0.00\ &quot; cm²&quot;"/>
    <numFmt numFmtId="192" formatCode="0&quot; cm&quot;"/>
    <numFmt numFmtId="193" formatCode="0.0&quot; cm&quot;"/>
    <numFmt numFmtId="194" formatCode="0.0&quot; mm&quot;"/>
    <numFmt numFmtId="195" formatCode="0.00&quot; cm&quot;"/>
    <numFmt numFmtId="196" formatCode="#,##0&quot; cl&quot;"/>
    <numFmt numFmtId="197" formatCode="0.0000"/>
    <numFmt numFmtId="198" formatCode="#,##0&quot; grs&quot;"/>
    <numFmt numFmtId="199" formatCode="#,##0&quot; dl&quot;"/>
    <numFmt numFmtId="200" formatCode="[h]&quot;H&quot;mm"/>
    <numFmt numFmtId="201" formatCode="0&quot; Kg&quot;"/>
    <numFmt numFmtId="202" formatCode="0.000\K\g"/>
    <numFmt numFmtId="203" formatCode="0&quot; Gastro&quot;"/>
    <numFmt numFmtId="204" formatCode="\+\ 0.0;\-\ 0.0"/>
    <numFmt numFmtId="205" formatCode="\+\ 0.000;\-\ 0.000"/>
  </numFmts>
  <fonts count="436">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b/>
      <u/>
      <sz val="15.5"/>
      <color rgb="FF20759D"/>
      <name val="Arial"/>
      <family val="2"/>
    </font>
    <font>
      <sz val="10"/>
      <color rgb="FF303030"/>
      <name val="Calibri"/>
      <family val="2"/>
      <scheme val="minor"/>
    </font>
    <font>
      <sz val="12"/>
      <color theme="1"/>
      <name val="Arial"/>
      <family val="2"/>
    </font>
    <font>
      <b/>
      <sz val="10"/>
      <color theme="0"/>
      <name val="Arial"/>
      <family val="2"/>
    </font>
    <font>
      <sz val="9"/>
      <name val="Calibri"/>
      <family val="2"/>
      <scheme val="minor"/>
    </font>
    <font>
      <b/>
      <sz val="18"/>
      <color rgb="FF008000"/>
      <name val="Calibri"/>
      <family val="2"/>
      <scheme val="minor"/>
    </font>
    <font>
      <sz val="10"/>
      <color theme="1"/>
      <name val="Calibri"/>
      <family val="2"/>
      <scheme val="minor"/>
    </font>
    <font>
      <b/>
      <sz val="11"/>
      <color rgb="FFC00000"/>
      <name val="Calibri"/>
      <family val="2"/>
      <scheme val="minor"/>
    </font>
    <font>
      <b/>
      <sz val="14"/>
      <color rgb="FFC00000"/>
      <name val="Calibri"/>
      <family val="2"/>
      <scheme val="minor"/>
    </font>
    <font>
      <sz val="9"/>
      <color rgb="FFC00000"/>
      <name val="Calibri"/>
      <family val="2"/>
      <scheme val="minor"/>
    </font>
    <font>
      <sz val="9"/>
      <color theme="8" tint="-0.249977111117893"/>
      <name val="Calibri"/>
      <family val="2"/>
      <scheme val="minor"/>
    </font>
    <font>
      <b/>
      <sz val="11"/>
      <color theme="7" tint="-0.249977111117893"/>
      <name val="Calibri"/>
      <family val="2"/>
      <scheme val="minor"/>
    </font>
    <font>
      <b/>
      <sz val="10"/>
      <color theme="8" tint="-0.499984740745262"/>
      <name val="Calibri"/>
      <family val="2"/>
      <scheme val="minor"/>
    </font>
    <font>
      <b/>
      <sz val="12"/>
      <name val="Calibri"/>
      <family val="2"/>
      <scheme val="minor"/>
    </font>
    <font>
      <sz val="11"/>
      <name val="Calibri"/>
      <family val="2"/>
      <scheme val="minor"/>
    </font>
    <font>
      <sz val="12"/>
      <name val="Calibri"/>
      <family val="2"/>
      <scheme val="minor"/>
    </font>
    <font>
      <i/>
      <sz val="11"/>
      <name val="Calibri"/>
      <family val="2"/>
      <scheme val="minor"/>
    </font>
    <font>
      <b/>
      <i/>
      <sz val="12"/>
      <name val="Calibri"/>
      <family val="2"/>
      <scheme val="minor"/>
    </font>
    <font>
      <sz val="10"/>
      <name val="Calibri"/>
      <family val="2"/>
      <scheme val="minor"/>
    </font>
    <font>
      <b/>
      <i/>
      <sz val="10"/>
      <color theme="4" tint="-0.499984740745262"/>
      <name val="Calibri"/>
      <family val="2"/>
      <scheme val="minor"/>
    </font>
    <font>
      <b/>
      <i/>
      <sz val="10"/>
      <color rgb="FFC00000"/>
      <name val="Calibri"/>
      <family val="2"/>
      <scheme val="minor"/>
    </font>
    <font>
      <b/>
      <sz val="14"/>
      <name val="Calibri"/>
      <family val="2"/>
      <scheme val="minor"/>
    </font>
    <font>
      <b/>
      <sz val="10"/>
      <color theme="8" tint="-0.249977111117893"/>
      <name val="Calibri"/>
      <family val="2"/>
      <scheme val="minor"/>
    </font>
    <font>
      <b/>
      <sz val="10"/>
      <name val="Arial"/>
      <family val="2"/>
    </font>
    <font>
      <b/>
      <sz val="11"/>
      <name val="Calibri"/>
      <family val="2"/>
      <scheme val="minor"/>
    </font>
    <font>
      <sz val="10"/>
      <color theme="7" tint="-0.499984740745262"/>
      <name val="Calibri"/>
      <family val="2"/>
      <scheme val="minor"/>
    </font>
    <font>
      <b/>
      <sz val="11"/>
      <color theme="4" tint="-0.249977111117893"/>
      <name val="Calibri"/>
      <family val="2"/>
      <scheme val="minor"/>
    </font>
    <font>
      <sz val="12"/>
      <color theme="4" tint="-0.249977111117893"/>
      <name val="Wingdings 3"/>
      <family val="1"/>
      <charset val="2"/>
    </font>
    <font>
      <b/>
      <sz val="10"/>
      <name val="Calibri"/>
      <family val="2"/>
      <scheme val="minor"/>
    </font>
    <font>
      <sz val="12"/>
      <color rgb="FFC00000"/>
      <name val="Wingdings 3"/>
      <family val="1"/>
      <charset val="2"/>
    </font>
    <font>
      <b/>
      <sz val="10"/>
      <color theme="1"/>
      <name val="Calibri"/>
      <family val="2"/>
      <scheme val="minor"/>
    </font>
    <font>
      <b/>
      <sz val="11"/>
      <color theme="8" tint="-0.249977111117893"/>
      <name val="Calibri"/>
      <family val="2"/>
      <scheme val="minor"/>
    </font>
    <font>
      <b/>
      <sz val="11"/>
      <color theme="9" tint="-0.249977111117893"/>
      <name val="Calibri"/>
      <family val="2"/>
      <scheme val="minor"/>
    </font>
    <font>
      <b/>
      <sz val="14"/>
      <color theme="9" tint="-0.249977111117893"/>
      <name val="Calibri"/>
      <family val="2"/>
      <scheme val="minor"/>
    </font>
    <font>
      <sz val="9"/>
      <color theme="9" tint="-0.249977111117893"/>
      <name val="Calibri"/>
      <family val="2"/>
      <scheme val="minor"/>
    </font>
    <font>
      <b/>
      <i/>
      <sz val="10"/>
      <color theme="9" tint="-0.249977111117893"/>
      <name val="Calibri"/>
      <family val="2"/>
      <scheme val="minor"/>
    </font>
    <font>
      <sz val="11.5"/>
      <color rgb="FF000000"/>
      <name val="Arial"/>
      <family val="2"/>
    </font>
    <font>
      <b/>
      <sz val="11.5"/>
      <color rgb="FF000000"/>
      <name val="Arial"/>
      <family val="2"/>
    </font>
    <font>
      <vertAlign val="superscript"/>
      <sz val="11.5"/>
      <color rgb="FF000000"/>
      <name val="Arial"/>
      <family val="2"/>
    </font>
    <font>
      <b/>
      <u/>
      <sz val="11.5"/>
      <color rgb="FF000000"/>
      <name val="Arial"/>
      <family val="2"/>
    </font>
    <font>
      <b/>
      <sz val="11"/>
      <color theme="8" tint="-0.499984740745262"/>
      <name val="Calibri"/>
      <family val="2"/>
      <scheme val="minor"/>
    </font>
    <font>
      <b/>
      <sz val="12"/>
      <color theme="1"/>
      <name val="Calibri"/>
      <family val="2"/>
      <scheme val="minor"/>
    </font>
    <font>
      <b/>
      <i/>
      <sz val="11"/>
      <name val="Calibri"/>
      <family val="2"/>
      <scheme val="minor"/>
    </font>
    <font>
      <b/>
      <sz val="10"/>
      <color theme="7" tint="-0.499984740745262"/>
      <name val="Calibri"/>
      <family val="2"/>
      <scheme val="minor"/>
    </font>
    <font>
      <b/>
      <sz val="10"/>
      <color theme="9" tint="-0.499984740745262"/>
      <name val="Calibri"/>
      <family val="2"/>
      <scheme val="minor"/>
    </font>
    <font>
      <b/>
      <sz val="18"/>
      <color theme="9" tint="-0.249977111117893"/>
      <name val="Calibri"/>
      <family val="2"/>
      <scheme val="minor"/>
    </font>
    <font>
      <b/>
      <sz val="12"/>
      <color theme="4" tint="-0.249977111117893"/>
      <name val="Calibri"/>
      <family val="2"/>
      <scheme val="minor"/>
    </font>
    <font>
      <sz val="9"/>
      <color theme="1"/>
      <name val="Calibri"/>
      <family val="2"/>
      <scheme val="minor"/>
    </font>
    <font>
      <sz val="12"/>
      <color theme="1"/>
      <name val="Wingdings 3"/>
      <family val="1"/>
      <charset val="2"/>
    </font>
    <font>
      <b/>
      <sz val="10"/>
      <color theme="1"/>
      <name val="Wingdings 3"/>
      <family val="1"/>
      <charset val="2"/>
    </font>
    <font>
      <u/>
      <sz val="11"/>
      <color theme="10"/>
      <name val="Calibri"/>
      <family val="2"/>
      <scheme val="minor"/>
    </font>
    <font>
      <sz val="9"/>
      <name val="Arial"/>
      <family val="2"/>
    </font>
    <font>
      <b/>
      <sz val="12"/>
      <color rgb="FFC00000"/>
      <name val="Calibri"/>
      <family val="2"/>
      <scheme val="minor"/>
    </font>
    <font>
      <b/>
      <sz val="11"/>
      <color theme="9" tint="-0.499984740745262"/>
      <name val="Calibri"/>
      <family val="2"/>
      <scheme val="minor"/>
    </font>
    <font>
      <b/>
      <sz val="11"/>
      <color rgb="FF7030A0"/>
      <name val="Calibri"/>
      <family val="2"/>
      <scheme val="minor"/>
    </font>
    <font>
      <b/>
      <sz val="11"/>
      <color theme="5" tint="-0.499984740745262"/>
      <name val="Calibri"/>
      <family val="2"/>
      <scheme val="minor"/>
    </font>
    <font>
      <sz val="9"/>
      <color rgb="FF7030A0"/>
      <name val="Calibri"/>
      <family val="2"/>
      <scheme val="minor"/>
    </font>
    <font>
      <sz val="9"/>
      <color theme="5" tint="-0.499984740745262"/>
      <name val="Calibri"/>
      <family val="2"/>
      <scheme val="minor"/>
    </font>
    <font>
      <b/>
      <sz val="12"/>
      <color rgb="FFC00000"/>
      <name val="Wingdings 3"/>
      <family val="1"/>
      <charset val="2"/>
    </font>
    <font>
      <i/>
      <sz val="8"/>
      <name val="Calibri"/>
      <family val="2"/>
      <scheme val="minor"/>
    </font>
    <font>
      <b/>
      <sz val="10"/>
      <color rgb="FF7030A0"/>
      <name val="Calibri"/>
      <family val="2"/>
      <scheme val="minor"/>
    </font>
    <font>
      <b/>
      <sz val="10"/>
      <color rgb="FFC00000"/>
      <name val="Calibri"/>
      <family val="2"/>
      <scheme val="minor"/>
    </font>
    <font>
      <b/>
      <sz val="9"/>
      <color rgb="FF7030A0"/>
      <name val="Calibri"/>
      <family val="2"/>
      <scheme val="minor"/>
    </font>
    <font>
      <b/>
      <i/>
      <sz val="11"/>
      <color theme="9" tint="-0.499984740745262"/>
      <name val="Calibri"/>
      <family val="2"/>
      <scheme val="minor"/>
    </font>
    <font>
      <b/>
      <i/>
      <sz val="11"/>
      <color rgb="FF7030A0"/>
      <name val="Calibri"/>
      <family val="2"/>
      <scheme val="minor"/>
    </font>
    <font>
      <b/>
      <i/>
      <sz val="11"/>
      <color theme="5" tint="-0.499984740745262"/>
      <name val="Calibri"/>
      <family val="2"/>
      <scheme val="minor"/>
    </font>
    <font>
      <b/>
      <i/>
      <sz val="11"/>
      <color rgb="FFC00000"/>
      <name val="Calibri"/>
      <family val="2"/>
      <scheme val="minor"/>
    </font>
    <font>
      <b/>
      <sz val="9"/>
      <name val="Calibri"/>
      <family val="2"/>
      <scheme val="minor"/>
    </font>
    <font>
      <b/>
      <i/>
      <sz val="10"/>
      <name val="Calibri"/>
      <family val="2"/>
      <scheme val="minor"/>
    </font>
    <font>
      <sz val="10"/>
      <color theme="9" tint="-0.249977111117893"/>
      <name val="Calibri"/>
      <family val="2"/>
      <scheme val="minor"/>
    </font>
    <font>
      <sz val="12"/>
      <color theme="1"/>
      <name val="Calibri"/>
      <family val="2"/>
      <scheme val="minor"/>
    </font>
    <font>
      <b/>
      <sz val="10"/>
      <color rgb="FFFF0000"/>
      <name val="Wingdings 3"/>
      <family val="1"/>
      <charset val="2"/>
    </font>
    <font>
      <sz val="9"/>
      <color theme="7" tint="-0.499984740745262"/>
      <name val="Calibri"/>
      <family val="2"/>
      <scheme val="minor"/>
    </font>
    <font>
      <sz val="11.5"/>
      <name val="Arial"/>
      <family val="2"/>
    </font>
    <font>
      <sz val="12"/>
      <color rgb="FF7030A0"/>
      <name val="Wingdings 3"/>
      <family val="1"/>
      <charset val="2"/>
    </font>
    <font>
      <sz val="10"/>
      <color rgb="FFFF0000"/>
      <name val="Calibri"/>
      <family val="2"/>
      <scheme val="minor"/>
    </font>
    <font>
      <b/>
      <i/>
      <sz val="9"/>
      <color theme="1" tint="0.34998626667073579"/>
      <name val="Calibri"/>
      <family val="2"/>
      <scheme val="minor"/>
    </font>
    <font>
      <sz val="11"/>
      <color rgb="FFC00000"/>
      <name val="Calibri"/>
      <family val="2"/>
      <scheme val="minor"/>
    </font>
    <font>
      <b/>
      <sz val="10"/>
      <color rgb="FF7030A0"/>
      <name val="Calibri"/>
      <family val="2"/>
    </font>
    <font>
      <sz val="12"/>
      <name val="Wingdings 3"/>
      <family val="1"/>
      <charset val="2"/>
    </font>
    <font>
      <b/>
      <sz val="9"/>
      <color theme="4" tint="-0.249977111117893"/>
      <name val="Calibri"/>
      <family val="2"/>
      <scheme val="minor"/>
    </font>
    <font>
      <b/>
      <sz val="14"/>
      <color theme="1"/>
      <name val="Calibri"/>
      <family val="2"/>
      <scheme val="minor"/>
    </font>
    <font>
      <b/>
      <u/>
      <sz val="11"/>
      <color theme="10"/>
      <name val="Calibri"/>
      <family val="2"/>
      <scheme val="minor"/>
    </font>
    <font>
      <b/>
      <sz val="10"/>
      <color theme="4" tint="-0.499984740745262"/>
      <name val="Calibri"/>
      <family val="2"/>
      <scheme val="minor"/>
    </font>
    <font>
      <b/>
      <sz val="12"/>
      <color theme="4" tint="-0.499984740745262"/>
      <name val="Calibri"/>
      <family val="2"/>
      <scheme val="minor"/>
    </font>
    <font>
      <i/>
      <sz val="10"/>
      <name val="Calibri"/>
      <family val="2"/>
      <scheme val="minor"/>
    </font>
    <font>
      <i/>
      <sz val="10"/>
      <color theme="4" tint="-0.499984740745262"/>
      <name val="Calibri"/>
      <family val="2"/>
      <scheme val="minor"/>
    </font>
    <font>
      <sz val="10"/>
      <color theme="4" tint="-0.499984740745262"/>
      <name val="Calibri"/>
      <family val="2"/>
      <scheme val="minor"/>
    </font>
    <font>
      <b/>
      <sz val="11"/>
      <color theme="4" tint="-0.499984740745262"/>
      <name val="Calibri"/>
      <family val="2"/>
      <scheme val="minor"/>
    </font>
    <font>
      <b/>
      <sz val="10"/>
      <color theme="7" tint="-0.249977111117893"/>
      <name val="Calibri"/>
      <family val="2"/>
      <scheme val="minor"/>
    </font>
    <font>
      <sz val="10"/>
      <color theme="8" tint="-0.249977111117893"/>
      <name val="Calibri"/>
      <family val="2"/>
      <scheme val="minor"/>
    </font>
    <font>
      <b/>
      <sz val="12"/>
      <color indexed="12"/>
      <name val="Calibri"/>
      <family val="2"/>
      <scheme val="minor"/>
    </font>
    <font>
      <b/>
      <sz val="12"/>
      <color rgb="FFFF0000"/>
      <name val="Calibri"/>
      <family val="2"/>
      <scheme val="minor"/>
    </font>
    <font>
      <b/>
      <sz val="11"/>
      <name val="Arial"/>
      <family val="2"/>
    </font>
    <font>
      <u/>
      <sz val="11"/>
      <color theme="10"/>
      <name val="Calibri"/>
      <family val="2"/>
    </font>
    <font>
      <b/>
      <sz val="12"/>
      <color rgb="FF0070C0"/>
      <name val="Calibri"/>
      <family val="2"/>
      <scheme val="minor"/>
    </font>
    <font>
      <b/>
      <sz val="12"/>
      <color rgb="FF0070C0"/>
      <name val="Arial"/>
      <family val="2"/>
    </font>
    <font>
      <b/>
      <sz val="12"/>
      <color indexed="10"/>
      <name val="Calibri"/>
      <family val="2"/>
      <scheme val="minor"/>
    </font>
    <font>
      <b/>
      <sz val="11"/>
      <color rgb="FFFF0000"/>
      <name val="Calibri"/>
      <family val="2"/>
      <scheme val="minor"/>
    </font>
    <font>
      <b/>
      <sz val="11"/>
      <color indexed="10"/>
      <name val="Calibri"/>
      <family val="2"/>
      <scheme val="minor"/>
    </font>
    <font>
      <b/>
      <sz val="11"/>
      <color indexed="12"/>
      <name val="Calibri"/>
      <family val="2"/>
      <scheme val="minor"/>
    </font>
    <font>
      <b/>
      <sz val="11"/>
      <color rgb="FF0000FF"/>
      <name val="Calibri"/>
      <family val="2"/>
      <scheme val="minor"/>
    </font>
    <font>
      <b/>
      <sz val="9"/>
      <color theme="1"/>
      <name val="Calibri"/>
      <family val="2"/>
      <scheme val="minor"/>
    </font>
    <font>
      <i/>
      <sz val="11"/>
      <color theme="1"/>
      <name val="Calibri"/>
      <family val="2"/>
      <scheme val="minor"/>
    </font>
    <font>
      <b/>
      <i/>
      <sz val="11"/>
      <color theme="1"/>
      <name val="Calibri"/>
      <family val="2"/>
      <scheme val="minor"/>
    </font>
    <font>
      <b/>
      <i/>
      <sz val="10"/>
      <color theme="1"/>
      <name val="Calibri"/>
      <family val="2"/>
      <scheme val="minor"/>
    </font>
    <font>
      <b/>
      <sz val="12"/>
      <color rgb="FF0000FF"/>
      <name val="Calibri"/>
      <family val="2"/>
      <scheme val="minor"/>
    </font>
    <font>
      <b/>
      <sz val="12"/>
      <color theme="8" tint="-0.249977111117893"/>
      <name val="Calibri"/>
      <family val="2"/>
      <scheme val="minor"/>
    </font>
    <font>
      <i/>
      <sz val="11"/>
      <color rgb="FF0070C0"/>
      <name val="Calibri"/>
      <family val="2"/>
      <scheme val="minor"/>
    </font>
    <font>
      <i/>
      <sz val="12"/>
      <name val="Calibri"/>
      <family val="2"/>
      <scheme val="minor"/>
    </font>
    <font>
      <b/>
      <sz val="10"/>
      <color rgb="FFFF0000"/>
      <name val="Calibri"/>
      <family val="2"/>
      <scheme val="minor"/>
    </font>
    <font>
      <b/>
      <sz val="9"/>
      <color theme="9" tint="-0.249977111117893"/>
      <name val="Calibri"/>
      <family val="2"/>
      <scheme val="minor"/>
    </font>
    <font>
      <b/>
      <sz val="12"/>
      <color theme="9" tint="-0.249977111117893"/>
      <name val="Calibri"/>
      <family val="2"/>
      <scheme val="minor"/>
    </font>
    <font>
      <b/>
      <i/>
      <sz val="11"/>
      <color theme="4" tint="-0.499984740745262"/>
      <name val="Calibri"/>
      <family val="2"/>
      <scheme val="minor"/>
    </font>
    <font>
      <sz val="11"/>
      <color rgb="FF0070C0"/>
      <name val="Calibri"/>
      <family val="2"/>
      <scheme val="minor"/>
    </font>
    <font>
      <sz val="11"/>
      <name val="Arial"/>
      <family val="2"/>
    </font>
    <font>
      <b/>
      <sz val="14"/>
      <color rgb="FF00B050"/>
      <name val="Calibri"/>
      <family val="2"/>
      <scheme val="minor"/>
    </font>
    <font>
      <b/>
      <i/>
      <sz val="10"/>
      <color rgb="FF00B050"/>
      <name val="Calibri"/>
      <family val="2"/>
      <scheme val="minor"/>
    </font>
    <font>
      <b/>
      <i/>
      <sz val="10"/>
      <color theme="8" tint="-0.499984740745262"/>
      <name val="Calibri"/>
      <family val="2"/>
      <scheme val="minor"/>
    </font>
    <font>
      <b/>
      <i/>
      <sz val="12"/>
      <color theme="8" tint="-0.499984740745262"/>
      <name val="Calibri"/>
      <family val="2"/>
      <scheme val="minor"/>
    </font>
    <font>
      <b/>
      <i/>
      <sz val="11"/>
      <color rgb="FF00B050"/>
      <name val="Calibri"/>
      <family val="2"/>
      <scheme val="minor"/>
    </font>
    <font>
      <sz val="10"/>
      <color theme="8" tint="-0.499984740745262"/>
      <name val="Calibri"/>
      <family val="2"/>
      <scheme val="minor"/>
    </font>
    <font>
      <b/>
      <sz val="18"/>
      <color theme="1"/>
      <name val="Calibri"/>
      <family val="2"/>
      <scheme val="minor"/>
    </font>
    <font>
      <b/>
      <i/>
      <u/>
      <sz val="14"/>
      <color rgb="FFC00000"/>
      <name val="Calibri"/>
      <family val="2"/>
      <scheme val="minor"/>
    </font>
    <font>
      <b/>
      <sz val="10"/>
      <color theme="9" tint="-0.249977111117893"/>
      <name val="Calibri"/>
      <family val="2"/>
      <scheme val="minor"/>
    </font>
    <font>
      <b/>
      <sz val="12"/>
      <color theme="5" tint="-0.499984740745262"/>
      <name val="Calibri"/>
      <family val="2"/>
      <scheme val="minor"/>
    </font>
    <font>
      <sz val="9"/>
      <color rgb="FFFF0000"/>
      <name val="Calibri"/>
      <family val="2"/>
      <scheme val="minor"/>
    </font>
    <font>
      <b/>
      <i/>
      <sz val="11"/>
      <color theme="9" tint="-0.249977111117893"/>
      <name val="Calibri"/>
      <family val="2"/>
      <scheme val="minor"/>
    </font>
    <font>
      <b/>
      <i/>
      <sz val="11"/>
      <color rgb="FFFF0000"/>
      <name val="Calibri"/>
      <family val="2"/>
      <scheme val="minor"/>
    </font>
    <font>
      <b/>
      <sz val="12"/>
      <color theme="4"/>
      <name val="Calibri"/>
      <family val="2"/>
      <scheme val="minor"/>
    </font>
    <font>
      <b/>
      <i/>
      <u/>
      <sz val="14"/>
      <color theme="9" tint="-0.249977111117893"/>
      <name val="Calibri"/>
      <family val="2"/>
      <scheme val="minor"/>
    </font>
    <font>
      <b/>
      <i/>
      <u/>
      <sz val="14"/>
      <color theme="8" tint="-0.249977111117893"/>
      <name val="Calibri"/>
      <family val="2"/>
      <scheme val="minor"/>
    </font>
    <font>
      <b/>
      <i/>
      <u/>
      <sz val="14"/>
      <color theme="5" tint="-0.499984740745262"/>
      <name val="Calibri"/>
      <family val="2"/>
      <scheme val="minor"/>
    </font>
    <font>
      <sz val="11.5"/>
      <color theme="5" tint="-0.499984740745262"/>
      <name val="Arial"/>
      <family val="2"/>
    </font>
    <font>
      <b/>
      <sz val="12"/>
      <color theme="5" tint="-0.249977111117893"/>
      <name val="Calibri"/>
      <family val="2"/>
      <scheme val="minor"/>
    </font>
    <font>
      <b/>
      <sz val="14"/>
      <color theme="5" tint="-0.249977111117893"/>
      <name val="Calibri"/>
      <family val="2"/>
      <scheme val="minor"/>
    </font>
    <font>
      <b/>
      <sz val="11"/>
      <color theme="5" tint="-0.249977111117893"/>
      <name val="Calibri"/>
      <family val="2"/>
      <scheme val="minor"/>
    </font>
    <font>
      <sz val="11"/>
      <color theme="5" tint="-0.249977111117893"/>
      <name val="Calibri"/>
      <family val="2"/>
      <scheme val="minor"/>
    </font>
    <font>
      <b/>
      <i/>
      <sz val="12"/>
      <color theme="5" tint="-0.249977111117893"/>
      <name val="Calibri"/>
      <family val="2"/>
      <scheme val="minor"/>
    </font>
    <font>
      <sz val="12"/>
      <color theme="8" tint="-0.249977111117893"/>
      <name val="Wingdings 3"/>
      <family val="1"/>
      <charset val="2"/>
    </font>
    <font>
      <b/>
      <i/>
      <sz val="11"/>
      <color theme="5" tint="-0.249977111117893"/>
      <name val="Calibri"/>
      <family val="2"/>
      <scheme val="minor"/>
    </font>
    <font>
      <b/>
      <sz val="14"/>
      <color rgb="FF7030A0"/>
      <name val="Calibri"/>
      <family val="2"/>
      <scheme val="minor"/>
    </font>
    <font>
      <b/>
      <sz val="10"/>
      <color rgb="FF7030A0"/>
      <name val="Wingdings 3"/>
      <family val="1"/>
      <charset val="2"/>
    </font>
    <font>
      <b/>
      <sz val="12"/>
      <color theme="5" tint="-0.249977111117893"/>
      <name val="Wingdings 3"/>
      <family val="1"/>
      <charset val="2"/>
    </font>
    <font>
      <b/>
      <sz val="16"/>
      <color theme="5" tint="-0.249977111117893"/>
      <name val="Calibri"/>
      <family val="2"/>
      <scheme val="minor"/>
    </font>
    <font>
      <b/>
      <sz val="11"/>
      <color rgb="FF0070C0"/>
      <name val="Calibri"/>
      <family val="2"/>
      <scheme val="minor"/>
    </font>
    <font>
      <b/>
      <i/>
      <sz val="14"/>
      <color rgb="FF7030A0"/>
      <name val="Calibri"/>
      <family val="2"/>
      <scheme val="minor"/>
    </font>
    <font>
      <b/>
      <i/>
      <sz val="14"/>
      <name val="Calibri"/>
      <family val="2"/>
      <scheme val="minor"/>
    </font>
    <font>
      <b/>
      <sz val="12"/>
      <color theme="8" tint="-0.499984740745262"/>
      <name val="Calibri"/>
      <family val="2"/>
      <scheme val="minor"/>
    </font>
    <font>
      <b/>
      <i/>
      <sz val="12"/>
      <color rgb="FF7030A0"/>
      <name val="Calibri"/>
      <family val="2"/>
      <scheme val="minor"/>
    </font>
    <font>
      <b/>
      <i/>
      <sz val="11"/>
      <color theme="8" tint="-0.249977111117893"/>
      <name val="Calibri"/>
      <family val="2"/>
      <scheme val="minor"/>
    </font>
    <font>
      <b/>
      <i/>
      <sz val="10"/>
      <color rgb="FFFF0000"/>
      <name val="Calibri"/>
      <family val="2"/>
      <scheme val="minor"/>
    </font>
    <font>
      <sz val="10"/>
      <color rgb="FFC00000"/>
      <name val="Calibri"/>
      <family val="2"/>
      <scheme val="minor"/>
    </font>
    <font>
      <sz val="10"/>
      <color theme="9" tint="-0.499984740745262"/>
      <name val="Calibri"/>
      <family val="2"/>
      <scheme val="minor"/>
    </font>
    <font>
      <sz val="10"/>
      <color theme="0" tint="-0.34998626667073579"/>
      <name val="Calibri"/>
      <family val="2"/>
      <scheme val="minor"/>
    </font>
    <font>
      <b/>
      <sz val="12"/>
      <color theme="9" tint="-0.249977111117893"/>
      <name val="Wingdings 3"/>
      <family val="1"/>
      <charset val="2"/>
    </font>
    <font>
      <b/>
      <sz val="12"/>
      <color rgb="FF7030A0"/>
      <name val="Wingdings 3"/>
      <family val="1"/>
      <charset val="2"/>
    </font>
    <font>
      <b/>
      <sz val="26"/>
      <color rgb="FFFF0000"/>
      <name val="Calibri"/>
      <family val="2"/>
      <scheme val="minor"/>
    </font>
    <font>
      <b/>
      <sz val="11.5"/>
      <color rgb="FFB0745A"/>
      <name val="Arial"/>
      <family val="2"/>
    </font>
    <font>
      <b/>
      <sz val="14"/>
      <color rgb="FF008000"/>
      <name val="Calibri"/>
      <family val="2"/>
      <scheme val="minor"/>
    </font>
    <font>
      <sz val="11"/>
      <color rgb="FF000000"/>
      <name val="Arial"/>
      <family val="2"/>
    </font>
    <font>
      <b/>
      <sz val="11"/>
      <color rgb="FF000000"/>
      <name val="Arial"/>
      <family val="2"/>
    </font>
    <font>
      <b/>
      <sz val="11"/>
      <color theme="9" tint="-0.249977111117893"/>
      <name val="Arial"/>
      <family val="2"/>
    </font>
    <font>
      <sz val="10"/>
      <color rgb="FF000000"/>
      <name val="Arial"/>
      <family val="2"/>
    </font>
    <font>
      <b/>
      <sz val="10"/>
      <color rgb="FF000000"/>
      <name val="Calibri"/>
      <family val="2"/>
      <scheme val="minor"/>
    </font>
    <font>
      <b/>
      <sz val="12"/>
      <color rgb="FF000000"/>
      <name val="Calibri"/>
      <family val="2"/>
      <scheme val="minor"/>
    </font>
    <font>
      <sz val="10"/>
      <color theme="1"/>
      <name val="Arial"/>
      <family val="2"/>
    </font>
    <font>
      <i/>
      <sz val="12"/>
      <color theme="8" tint="-0.249977111117893"/>
      <name val="Calibri"/>
      <family val="2"/>
      <scheme val="minor"/>
    </font>
    <font>
      <b/>
      <sz val="11"/>
      <color rgb="FF008000"/>
      <name val="Calibri"/>
      <family val="2"/>
      <scheme val="minor"/>
    </font>
    <font>
      <b/>
      <sz val="12"/>
      <color rgb="FF008000"/>
      <name val="Calibri"/>
      <family val="2"/>
      <scheme val="minor"/>
    </font>
    <font>
      <i/>
      <sz val="9"/>
      <color rgb="FF7030A0"/>
      <name val="Calibri"/>
      <family val="2"/>
      <scheme val="minor"/>
    </font>
    <font>
      <b/>
      <sz val="10"/>
      <color theme="0" tint="-0.34998626667073579"/>
      <name val="Calibri"/>
      <family val="2"/>
      <scheme val="minor"/>
    </font>
    <font>
      <b/>
      <i/>
      <u/>
      <sz val="11"/>
      <name val="Calibri"/>
      <family val="2"/>
      <scheme val="minor"/>
    </font>
    <font>
      <b/>
      <sz val="12"/>
      <color rgb="FF7030A0"/>
      <name val="Calibri"/>
      <family val="2"/>
      <scheme val="minor"/>
    </font>
    <font>
      <b/>
      <u/>
      <sz val="11"/>
      <name val="Calibri"/>
      <family val="2"/>
      <scheme val="minor"/>
    </font>
    <font>
      <b/>
      <sz val="8"/>
      <color theme="0" tint="-0.34998626667073579"/>
      <name val="Calibri"/>
      <family val="2"/>
      <scheme val="minor"/>
    </font>
    <font>
      <sz val="9"/>
      <color theme="0" tint="-0.34998626667073579"/>
      <name val="Calibri"/>
      <family val="2"/>
      <scheme val="minor"/>
    </font>
    <font>
      <i/>
      <sz val="10"/>
      <color theme="8" tint="-0.499984740745262"/>
      <name val="Calibri"/>
      <family val="2"/>
      <scheme val="minor"/>
    </font>
    <font>
      <vertAlign val="superscript"/>
      <sz val="11"/>
      <color theme="1"/>
      <name val="Calibri"/>
      <family val="2"/>
      <scheme val="minor"/>
    </font>
    <font>
      <sz val="14"/>
      <color theme="1"/>
      <name val="Calibri"/>
      <family val="2"/>
      <scheme val="minor"/>
    </font>
    <font>
      <b/>
      <u/>
      <sz val="14"/>
      <color theme="10"/>
      <name val="Calibri"/>
      <family val="2"/>
      <scheme val="minor"/>
    </font>
    <font>
      <b/>
      <sz val="14"/>
      <color rgb="FF20759D"/>
      <name val="Arial"/>
      <family val="2"/>
    </font>
    <font>
      <b/>
      <u/>
      <sz val="12"/>
      <color theme="10"/>
      <name val="Calibri"/>
      <family val="2"/>
      <scheme val="minor"/>
    </font>
    <font>
      <b/>
      <sz val="12"/>
      <color rgb="FFCCCCCC"/>
      <name val="Arial"/>
      <family val="2"/>
    </font>
    <font>
      <sz val="11.5"/>
      <name val="Calibri"/>
      <family val="2"/>
      <scheme val="minor"/>
    </font>
    <font>
      <b/>
      <i/>
      <sz val="12"/>
      <color rgb="FF0070C0"/>
      <name val="Calibri"/>
      <family val="2"/>
      <scheme val="minor"/>
    </font>
    <font>
      <b/>
      <sz val="22"/>
      <color rgb="FFFF0000"/>
      <name val="Calibri"/>
      <family val="2"/>
      <scheme val="minor"/>
    </font>
    <font>
      <b/>
      <i/>
      <sz val="11"/>
      <color rgb="FF0070C0"/>
      <name val="Calibri"/>
      <family val="2"/>
      <scheme val="minor"/>
    </font>
    <font>
      <sz val="11"/>
      <color rgb="FF303030"/>
      <name val="Calibri"/>
      <family val="2"/>
      <scheme val="minor"/>
    </font>
    <font>
      <b/>
      <sz val="11"/>
      <color theme="1"/>
      <name val="Arial"/>
      <family val="2"/>
    </font>
    <font>
      <b/>
      <sz val="12"/>
      <color theme="8" tint="-0.499984740745262"/>
      <name val="Arial"/>
      <family val="2"/>
    </font>
    <font>
      <b/>
      <sz val="12"/>
      <color theme="7" tint="-0.499984740745262"/>
      <name val="Calibri"/>
      <family val="2"/>
      <scheme val="minor"/>
    </font>
    <font>
      <b/>
      <sz val="12"/>
      <color theme="9" tint="-0.499984740745262"/>
      <name val="Calibri"/>
      <family val="2"/>
      <scheme val="minor"/>
    </font>
    <font>
      <b/>
      <i/>
      <sz val="12"/>
      <color theme="9"/>
      <name val="Calibri"/>
      <family val="2"/>
      <scheme val="minor"/>
    </font>
    <font>
      <b/>
      <sz val="12"/>
      <color rgb="FF00B050"/>
      <name val="Calibri"/>
      <family val="2"/>
      <scheme val="minor"/>
    </font>
    <font>
      <b/>
      <sz val="14"/>
      <color theme="0"/>
      <name val="Calibri"/>
      <family val="2"/>
      <scheme val="minor"/>
    </font>
    <font>
      <sz val="18"/>
      <color rgb="FF7030A0"/>
      <name val="Arial"/>
      <family val="2"/>
    </font>
    <font>
      <u/>
      <sz val="10"/>
      <color indexed="12"/>
      <name val="Arial"/>
      <family val="2"/>
    </font>
    <font>
      <b/>
      <sz val="22"/>
      <color theme="9"/>
      <name val="Arial"/>
      <family val="2"/>
    </font>
    <font>
      <b/>
      <sz val="22"/>
      <color theme="0"/>
      <name val="Arial"/>
      <family val="2"/>
    </font>
    <font>
      <sz val="22"/>
      <color indexed="9"/>
      <name val="Arial"/>
      <family val="2"/>
    </font>
    <font>
      <sz val="22"/>
      <color theme="0"/>
      <name val="Arial"/>
      <family val="2"/>
    </font>
    <font>
      <sz val="16"/>
      <name val="Arial"/>
      <family val="2"/>
    </font>
    <font>
      <sz val="11"/>
      <color indexed="8"/>
      <name val="Rockwell"/>
      <family val="1"/>
    </font>
    <font>
      <sz val="11"/>
      <color theme="1"/>
      <name val="Arial"/>
      <family val="2"/>
    </font>
    <font>
      <b/>
      <sz val="24"/>
      <color rgb="FFC00000"/>
      <name val="Arial"/>
      <family val="2"/>
    </font>
    <font>
      <b/>
      <u/>
      <sz val="22"/>
      <color theme="10"/>
      <name val="Arial"/>
      <family val="2"/>
    </font>
    <font>
      <sz val="10"/>
      <color rgb="FF92D050"/>
      <name val="Arial"/>
      <family val="2"/>
    </font>
    <font>
      <u/>
      <sz val="24"/>
      <color rgb="FF92D050"/>
      <name val="Arial"/>
      <family val="2"/>
    </font>
    <font>
      <sz val="24"/>
      <color rgb="FF92D050"/>
      <name val="Arial"/>
      <family val="2"/>
    </font>
    <font>
      <sz val="11"/>
      <color rgb="FF92D050"/>
      <name val="Arial"/>
      <family val="2"/>
    </font>
    <font>
      <b/>
      <sz val="18"/>
      <color rgb="FFFFFF00"/>
      <name val="Arial"/>
      <family val="2"/>
    </font>
    <font>
      <b/>
      <sz val="16"/>
      <color rgb="FFFFFF00"/>
      <name val="Arial"/>
      <family val="2"/>
    </font>
    <font>
      <b/>
      <sz val="16"/>
      <color rgb="FF92D050"/>
      <name val="Arial"/>
      <family val="2"/>
    </font>
    <font>
      <b/>
      <sz val="20"/>
      <color theme="0"/>
      <name val="Arial"/>
      <family val="2"/>
    </font>
    <font>
      <sz val="16"/>
      <color rgb="FF0070C0"/>
      <name val="Arial"/>
      <family val="2"/>
    </font>
    <font>
      <b/>
      <sz val="14"/>
      <color theme="0"/>
      <name val="Arial"/>
      <family val="2"/>
    </font>
    <font>
      <b/>
      <sz val="20"/>
      <name val="Arial"/>
      <family val="2"/>
    </font>
    <font>
      <b/>
      <sz val="12"/>
      <name val="Arial"/>
      <family val="2"/>
    </font>
    <font>
      <b/>
      <sz val="12"/>
      <color rgb="FFFF0000"/>
      <name val="Arial"/>
      <family val="2"/>
    </font>
    <font>
      <sz val="10"/>
      <color rgb="FFFF0000"/>
      <name val="Arial"/>
      <family val="2"/>
    </font>
    <font>
      <sz val="12"/>
      <color theme="8" tint="-0.499984740745262"/>
      <name val="Calibri"/>
      <family val="2"/>
      <scheme val="minor"/>
    </font>
    <font>
      <b/>
      <u/>
      <sz val="12"/>
      <color indexed="12"/>
      <name val="Calibri"/>
      <family val="2"/>
      <scheme val="minor"/>
    </font>
    <font>
      <b/>
      <sz val="16"/>
      <name val="Arial"/>
      <family val="2"/>
    </font>
    <font>
      <b/>
      <sz val="11"/>
      <color theme="0"/>
      <name val="Arial"/>
      <family val="2"/>
    </font>
    <font>
      <b/>
      <sz val="8"/>
      <name val="Arial"/>
      <family val="2"/>
    </font>
    <font>
      <sz val="10"/>
      <name val="MS Sans Serif"/>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1"/>
      <color indexed="10"/>
      <name val="Arial"/>
      <family val="2"/>
    </font>
    <font>
      <sz val="16"/>
      <color theme="0"/>
      <name val="Arial"/>
      <family val="2"/>
    </font>
    <font>
      <sz val="14"/>
      <name val="Arial"/>
      <family val="2"/>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sz val="11"/>
      <color rgb="FF0000FF"/>
      <name val="Calibri"/>
      <family val="2"/>
      <scheme val="minor"/>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18"/>
      <color indexed="49"/>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b/>
      <sz val="11"/>
      <color theme="8"/>
      <name val="Calibri"/>
      <family val="2"/>
      <scheme val="minor"/>
    </font>
    <font>
      <b/>
      <sz val="24"/>
      <name val="Arial"/>
      <family val="2"/>
    </font>
    <font>
      <sz val="11"/>
      <color indexed="50"/>
      <name val="Calibri"/>
      <family val="2"/>
    </font>
    <font>
      <b/>
      <sz val="20"/>
      <color indexed="50"/>
      <name val="Calibri"/>
      <family val="2"/>
    </font>
    <font>
      <b/>
      <sz val="22"/>
      <color indexed="10"/>
      <name val="Calibri"/>
      <family val="2"/>
    </font>
    <font>
      <b/>
      <sz val="22"/>
      <color indexed="8"/>
      <name val="Calibri"/>
      <family val="2"/>
    </font>
    <font>
      <sz val="20"/>
      <color indexed="9"/>
      <name val="Calibri"/>
      <family val="2"/>
    </font>
    <font>
      <sz val="10"/>
      <name val="Calibri"/>
      <family val="2"/>
    </font>
    <font>
      <b/>
      <sz val="22"/>
      <color theme="4"/>
      <name val="Calibri"/>
      <family val="2"/>
    </font>
    <font>
      <b/>
      <sz val="22"/>
      <color indexed="57"/>
      <name val="Calibri"/>
      <family val="2"/>
    </font>
    <font>
      <b/>
      <sz val="22"/>
      <color indexed="9"/>
      <name val="Calibri"/>
      <family val="2"/>
    </font>
    <font>
      <b/>
      <sz val="20"/>
      <color indexed="57"/>
      <name val="Calibri"/>
      <family val="2"/>
    </font>
    <font>
      <b/>
      <sz val="16"/>
      <color indexed="57"/>
      <name val="Wingdings 3"/>
      <family val="1"/>
      <charset val="2"/>
    </font>
    <font>
      <b/>
      <sz val="16"/>
      <color indexed="57"/>
      <name val="Arial"/>
      <family val="2"/>
    </font>
    <font>
      <b/>
      <sz val="11"/>
      <color theme="0"/>
      <name val="Calibri"/>
      <family val="2"/>
    </font>
    <font>
      <b/>
      <sz val="12"/>
      <color theme="0"/>
      <name val="Calibri"/>
      <family val="2"/>
      <scheme val="minor"/>
    </font>
    <font>
      <b/>
      <u/>
      <sz val="20"/>
      <color theme="10"/>
      <name val="Calibri"/>
      <family val="2"/>
      <scheme val="minor"/>
    </font>
    <font>
      <b/>
      <sz val="10"/>
      <color theme="0"/>
      <name val="Calibri"/>
      <family val="2"/>
    </font>
    <font>
      <b/>
      <sz val="11"/>
      <color rgb="FF339966"/>
      <name val="Arial"/>
      <family val="2"/>
    </font>
    <font>
      <sz val="12"/>
      <color indexed="50"/>
      <name val="Calibri"/>
      <family val="2"/>
    </font>
    <font>
      <b/>
      <sz val="12"/>
      <color indexed="57"/>
      <name val="Calibri"/>
      <family val="2"/>
    </font>
    <font>
      <sz val="10"/>
      <color indexed="57"/>
      <name val="Calibri"/>
      <family val="2"/>
    </font>
    <font>
      <sz val="12"/>
      <color indexed="8"/>
      <name val="Arial"/>
      <family val="2"/>
    </font>
    <font>
      <b/>
      <sz val="16"/>
      <color rgb="FF339966"/>
      <name val="Arial"/>
      <family val="2"/>
    </font>
    <font>
      <b/>
      <sz val="14"/>
      <color rgb="FF0070C0"/>
      <name val="Calibri"/>
      <family val="2"/>
      <scheme val="minor"/>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sz val="16"/>
      <name val="Calibri"/>
      <family val="2"/>
      <scheme val="minor"/>
    </font>
    <font>
      <b/>
      <sz val="16"/>
      <name val="Calibri"/>
      <family val="2"/>
      <scheme val="minor"/>
    </font>
    <font>
      <b/>
      <sz val="16"/>
      <color theme="0"/>
      <name val="Calibri"/>
      <family val="2"/>
      <scheme val="minor"/>
    </font>
    <font>
      <b/>
      <u/>
      <sz val="16"/>
      <color theme="10"/>
      <name val="Calibri"/>
      <family val="2"/>
      <scheme val="minor"/>
    </font>
    <font>
      <b/>
      <sz val="14"/>
      <color rgb="FFFF0000"/>
      <name val="Calibri"/>
      <family val="2"/>
      <scheme val="minor"/>
    </font>
    <font>
      <u/>
      <sz val="16"/>
      <color theme="10"/>
      <name val="Calibri"/>
      <family val="2"/>
      <scheme val="minor"/>
    </font>
    <font>
      <b/>
      <u/>
      <sz val="16"/>
      <color indexed="12"/>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8"/>
      <name val="Calibri"/>
      <family val="2"/>
      <scheme val="minor"/>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b/>
      <u/>
      <sz val="18"/>
      <color theme="10"/>
      <name val="Calibri"/>
      <family val="2"/>
      <scheme val="minor"/>
    </font>
    <font>
      <u/>
      <sz val="16"/>
      <color indexed="12"/>
      <name val="Arial"/>
      <family val="2"/>
    </font>
    <font>
      <sz val="16"/>
      <name val="Wingdings 2"/>
      <family val="1"/>
      <charset val="2"/>
    </font>
    <font>
      <b/>
      <sz val="16"/>
      <color indexed="8"/>
      <name val="Calibri"/>
      <family val="2"/>
    </font>
    <font>
      <sz val="8"/>
      <color indexed="53"/>
      <name val="Arial"/>
      <family val="2"/>
    </font>
    <font>
      <b/>
      <sz val="14"/>
      <color indexed="9"/>
      <name val="Arial"/>
      <family val="2"/>
    </font>
    <font>
      <sz val="12"/>
      <color indexed="9"/>
      <name val="Arial"/>
      <family val="2"/>
    </font>
    <font>
      <sz val="14"/>
      <name val="Times New Roman"/>
      <family val="1"/>
    </font>
    <font>
      <sz val="18"/>
      <color theme="0"/>
      <name val="Calibri"/>
      <family val="2"/>
      <scheme val="minor"/>
    </font>
    <font>
      <sz val="10"/>
      <color theme="0"/>
      <name val="Arial"/>
      <family val="2"/>
    </font>
    <font>
      <u/>
      <sz val="11"/>
      <color theme="10"/>
      <name val="Arial"/>
      <family val="2"/>
    </font>
    <font>
      <sz val="11"/>
      <color theme="0"/>
      <name val="Arial"/>
      <family val="2"/>
    </font>
    <font>
      <u/>
      <sz val="10"/>
      <color theme="1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theme="5" tint="-0.249977111117893"/>
      <name val="Calibri"/>
      <family val="2"/>
      <scheme val="minor"/>
    </font>
    <font>
      <sz val="8"/>
      <name val="Calibri"/>
      <family val="2"/>
      <scheme val="minor"/>
    </font>
    <font>
      <b/>
      <sz val="16"/>
      <color rgb="FFC00000"/>
      <name val="Calibri"/>
      <family val="2"/>
      <scheme val="minor"/>
    </font>
    <font>
      <i/>
      <sz val="8"/>
      <color theme="0" tint="-0.499984740745262"/>
      <name val="Calibri"/>
      <family val="2"/>
      <scheme val="minor"/>
    </font>
    <font>
      <b/>
      <u/>
      <sz val="9"/>
      <color theme="10"/>
      <name val="Calibri"/>
      <family val="2"/>
      <scheme val="minor"/>
    </font>
    <font>
      <sz val="18"/>
      <color rgb="FF000000"/>
      <name val="Georgia"/>
      <family val="1"/>
    </font>
    <font>
      <sz val="11"/>
      <color rgb="FF252525"/>
      <name val="Arial"/>
      <family val="2"/>
    </font>
    <font>
      <b/>
      <sz val="14"/>
      <color theme="8" tint="-0.249977111117893"/>
      <name val="Calibri"/>
      <family val="2"/>
      <scheme val="minor"/>
    </font>
    <font>
      <b/>
      <sz val="8"/>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sz val="14"/>
      <name val="Calibri"/>
      <family val="2"/>
      <scheme val="minor"/>
    </font>
    <font>
      <b/>
      <sz val="14"/>
      <color theme="3"/>
      <name val="Calibri"/>
      <family val="2"/>
      <scheme val="minor"/>
    </font>
    <font>
      <b/>
      <sz val="12"/>
      <color rgb="FF002060"/>
      <name val="Calibri"/>
      <family val="2"/>
      <scheme val="minor"/>
    </font>
    <font>
      <b/>
      <sz val="12"/>
      <color theme="1" tint="0.34998626667073579"/>
      <name val="Calibri"/>
      <family val="2"/>
      <scheme val="minor"/>
    </font>
    <font>
      <b/>
      <sz val="10"/>
      <color rgb="FF002060"/>
      <name val="Calibri"/>
      <family val="2"/>
      <scheme val="minor"/>
    </font>
    <font>
      <sz val="12"/>
      <color rgb="FFC00000"/>
      <name val="Calibri"/>
      <family val="2"/>
      <scheme val="minor"/>
    </font>
    <font>
      <b/>
      <sz val="14"/>
      <color rgb="FFFF0000"/>
      <name val="Wingdings 3"/>
      <family val="1"/>
      <charset val="2"/>
    </font>
    <font>
      <b/>
      <sz val="14"/>
      <color theme="4" tint="-0.249977111117893"/>
      <name val="Calibri"/>
      <family val="2"/>
      <scheme val="minor"/>
    </font>
    <font>
      <b/>
      <i/>
      <sz val="12"/>
      <color theme="0"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name val="Tahoma"/>
      <family val="2"/>
    </font>
    <font>
      <sz val="9"/>
      <color indexed="10"/>
      <name val="Arial"/>
      <family val="2"/>
    </font>
    <font>
      <sz val="9"/>
      <color indexed="12"/>
      <name val="Arial"/>
      <family val="2"/>
    </font>
    <font>
      <sz val="16"/>
      <color theme="1"/>
      <name val="Calibri"/>
      <family val="2"/>
      <scheme val="minor"/>
    </font>
    <font>
      <i/>
      <sz val="7"/>
      <name val="Arial"/>
      <family val="2"/>
    </font>
    <font>
      <i/>
      <sz val="12"/>
      <color indexed="9"/>
      <name val="Arial"/>
      <family val="2"/>
    </font>
    <font>
      <b/>
      <sz val="12"/>
      <color indexed="9"/>
      <name val="Arial"/>
      <family val="2"/>
    </font>
    <font>
      <i/>
      <sz val="10"/>
      <color theme="5"/>
      <name val="Calibri"/>
      <family val="2"/>
      <scheme val="minor"/>
    </font>
    <font>
      <b/>
      <sz val="12"/>
      <color theme="1"/>
      <name val="Arial"/>
      <family val="2"/>
    </font>
    <font>
      <b/>
      <sz val="10"/>
      <color indexed="12"/>
      <name val="Calibri"/>
      <family val="2"/>
      <scheme val="minor"/>
    </font>
    <font>
      <b/>
      <sz val="10"/>
      <color rgb="FFFF0000"/>
      <name val="Arial"/>
      <family val="2"/>
    </font>
    <font>
      <sz val="11"/>
      <color rgb="FFFF0000"/>
      <name val="Calibri"/>
      <family val="2"/>
      <scheme val="minor"/>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s>
  <fills count="6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FF99"/>
        <bgColor indexed="64"/>
      </patternFill>
    </fill>
    <fill>
      <patternFill patternType="solid">
        <fgColor theme="8"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FFFF66"/>
        <bgColor indexed="64"/>
      </patternFill>
    </fill>
    <fill>
      <patternFill patternType="solid">
        <fgColor theme="7" tint="0.79998168889431442"/>
        <bgColor indexed="64"/>
      </patternFill>
    </fill>
    <fill>
      <patternFill patternType="solid">
        <fgColor theme="9" tint="0.39994506668294322"/>
        <bgColor indexed="64"/>
      </patternFill>
    </fill>
    <fill>
      <patternFill patternType="solid">
        <fgColor rgb="FFF4EBE5"/>
        <bgColor indexed="64"/>
      </patternFill>
    </fill>
    <fill>
      <patternFill patternType="solid">
        <fgColor theme="0" tint="-0.14996795556505021"/>
        <bgColor indexed="64"/>
      </patternFill>
    </fill>
    <fill>
      <patternFill patternType="solid">
        <fgColor theme="1" tint="0.34998626667073579"/>
        <bgColor indexed="64"/>
      </patternFill>
    </fill>
    <fill>
      <patternFill patternType="solid">
        <fgColor rgb="FFD9E1F2"/>
        <bgColor indexed="64"/>
      </patternFill>
    </fill>
    <fill>
      <patternFill patternType="solid">
        <fgColor theme="1" tint="0.499984740745262"/>
        <bgColor indexed="64"/>
      </patternFill>
    </fill>
    <fill>
      <patternFill patternType="solid">
        <fgColor indexed="43"/>
        <bgColor indexed="64"/>
      </patternFill>
    </fill>
    <fill>
      <patternFill patternType="solid">
        <fgColor indexed="26"/>
        <bgColor indexed="64"/>
      </patternFill>
    </fill>
    <fill>
      <patternFill patternType="solid">
        <fgColor theme="4"/>
        <bgColor indexed="64"/>
      </patternFill>
    </fill>
    <fill>
      <patternFill patternType="solid">
        <fgColor theme="9" tint="-0.249977111117893"/>
        <bgColor indexed="64"/>
      </patternFill>
    </fill>
    <fill>
      <patternFill patternType="solid">
        <fgColor indexed="65"/>
        <bgColor indexed="64"/>
      </patternFill>
    </fill>
    <fill>
      <patternFill patternType="solid">
        <fgColor indexed="22"/>
        <bgColor indexed="64"/>
      </patternFill>
    </fill>
    <fill>
      <patternFill patternType="solid">
        <fgColor indexed="36"/>
        <bgColor indexed="50"/>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indexed="13"/>
        <bgColor indexed="64"/>
      </patternFill>
    </fill>
    <fill>
      <patternFill patternType="solid">
        <fgColor indexed="63"/>
        <bgColor indexed="64"/>
      </patternFill>
    </fill>
    <fill>
      <patternFill patternType="solid">
        <fgColor indexed="36"/>
        <bgColor indexed="64"/>
      </patternFill>
    </fill>
    <fill>
      <patternFill patternType="solid">
        <fgColor theme="5"/>
        <bgColor indexed="64"/>
      </patternFill>
    </fill>
    <fill>
      <patternFill patternType="solid">
        <fgColor rgb="FFFF6600"/>
        <bgColor indexed="64"/>
      </patternFill>
    </fill>
    <fill>
      <patternFill patternType="solid">
        <fgColor theme="7" tint="-0.249977111117893"/>
        <bgColor indexed="64"/>
      </patternFill>
    </fill>
    <fill>
      <patternFill patternType="solid">
        <fgColor rgb="FFCC00FF"/>
        <bgColor indexed="64"/>
      </patternFill>
    </fill>
    <fill>
      <patternFill patternType="solid">
        <fgColor theme="4" tint="0.59999389629810485"/>
        <bgColor indexed="64"/>
      </patternFill>
    </fill>
    <fill>
      <patternFill patternType="solid">
        <fgColor theme="1"/>
        <bgColor indexed="64"/>
      </patternFill>
    </fill>
    <fill>
      <patternFill patternType="solid">
        <fgColor indexed="8"/>
        <bgColor indexed="64"/>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indexed="53"/>
        <bgColor indexed="64"/>
      </patternFill>
    </fill>
    <fill>
      <patternFill patternType="solid">
        <fgColor indexed="9"/>
        <bgColor indexed="9"/>
      </patternFill>
    </fill>
    <fill>
      <patternFill patternType="solid">
        <fgColor indexed="26"/>
        <bgColor indexed="9"/>
      </patternFill>
    </fill>
  </fills>
  <borders count="272">
    <border>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Dashed">
        <color auto="1"/>
      </left>
      <right/>
      <top style="mediumDashed">
        <color auto="1"/>
      </top>
      <bottom/>
      <diagonal/>
    </border>
    <border>
      <left/>
      <right/>
      <top style="mediumDashed">
        <color indexed="64"/>
      </top>
      <bottom/>
      <diagonal/>
    </border>
    <border>
      <left/>
      <right style="mediumDashed">
        <color auto="1"/>
      </right>
      <top style="mediumDashed">
        <color auto="1"/>
      </top>
      <bottom/>
      <diagonal/>
    </border>
    <border>
      <left style="mediumDashed">
        <color auto="1"/>
      </left>
      <right/>
      <top/>
      <bottom/>
      <diagonal/>
    </border>
    <border>
      <left/>
      <right style="mediumDashed">
        <color indexed="64"/>
      </right>
      <top/>
      <bottom/>
      <diagonal/>
    </border>
    <border>
      <left style="mediumDashed">
        <color auto="1"/>
      </left>
      <right/>
      <top/>
      <bottom style="mediumDashed">
        <color auto="1"/>
      </bottom>
      <diagonal/>
    </border>
    <border>
      <left/>
      <right/>
      <top/>
      <bottom style="mediumDashed">
        <color indexed="64"/>
      </bottom>
      <diagonal/>
    </border>
    <border>
      <left/>
      <right style="mediumDashed">
        <color auto="1"/>
      </right>
      <top/>
      <bottom style="mediumDashed">
        <color auto="1"/>
      </bottom>
      <diagonal/>
    </border>
    <border>
      <left style="thin">
        <color auto="1"/>
      </left>
      <right/>
      <top style="thin">
        <color auto="1"/>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indexed="64"/>
      </left>
      <right/>
      <top/>
      <bottom/>
      <diagonal/>
    </border>
    <border>
      <left/>
      <right/>
      <top/>
      <bottom style="dashed">
        <color auto="1"/>
      </bottom>
      <diagonal/>
    </border>
    <border>
      <left/>
      <right style="medium">
        <color auto="1"/>
      </right>
      <top/>
      <bottom style="dashed">
        <color auto="1"/>
      </bottom>
      <diagonal/>
    </border>
    <border>
      <left/>
      <right/>
      <top style="dashed">
        <color auto="1"/>
      </top>
      <bottom/>
      <diagonal/>
    </border>
    <border>
      <left/>
      <right style="medium">
        <color auto="1"/>
      </right>
      <top style="dashed">
        <color auto="1"/>
      </top>
      <bottom/>
      <diagonal/>
    </border>
    <border>
      <left style="medium">
        <color auto="1"/>
      </left>
      <right/>
      <top style="mediumDashed">
        <color auto="1"/>
      </top>
      <bottom/>
      <diagonal/>
    </border>
    <border>
      <left/>
      <right style="medium">
        <color auto="1"/>
      </right>
      <top style="mediumDashed">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hair">
        <color auto="1"/>
      </bottom>
      <diagonal/>
    </border>
    <border>
      <left/>
      <right style="medium">
        <color auto="1"/>
      </right>
      <top/>
      <bottom style="hair">
        <color auto="1"/>
      </bottom>
      <diagonal/>
    </border>
    <border>
      <left/>
      <right style="medium">
        <color auto="1"/>
      </right>
      <top style="dashed">
        <color auto="1"/>
      </top>
      <bottom style="dashed">
        <color auto="1"/>
      </bottom>
      <diagonal/>
    </border>
    <border>
      <left/>
      <right/>
      <top style="dashed">
        <color auto="1"/>
      </top>
      <bottom style="dashed">
        <color auto="1"/>
      </bottom>
      <diagonal/>
    </border>
    <border>
      <left style="medium">
        <color auto="1"/>
      </left>
      <right/>
      <top/>
      <bottom style="mediumDashed">
        <color auto="1"/>
      </bottom>
      <diagonal/>
    </border>
    <border>
      <left/>
      <right style="medium">
        <color auto="1"/>
      </right>
      <top/>
      <bottom style="mediumDashed">
        <color auto="1"/>
      </bottom>
      <diagonal/>
    </border>
    <border>
      <left style="medium">
        <color auto="1"/>
      </left>
      <right/>
      <top/>
      <bottom style="hair">
        <color auto="1"/>
      </bottom>
      <diagonal/>
    </border>
    <border>
      <left/>
      <right style="mediumDashed">
        <color auto="1"/>
      </right>
      <top/>
      <bottom style="thin">
        <color auto="1"/>
      </bottom>
      <diagonal/>
    </border>
    <border>
      <left style="thin">
        <color indexed="64"/>
      </left>
      <right/>
      <top/>
      <bottom/>
      <diagonal/>
    </border>
    <border>
      <left/>
      <right/>
      <top/>
      <bottom style="thin">
        <color indexed="64"/>
      </bottom>
      <diagonal/>
    </border>
    <border>
      <left/>
      <right style="medium">
        <color auto="1"/>
      </right>
      <top/>
      <bottom style="thin">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style="mediumDashed">
        <color auto="1"/>
      </top>
      <bottom style="mediumDashed">
        <color auto="1"/>
      </bottom>
      <diagonal/>
    </border>
    <border>
      <left/>
      <right style="mediumDashed">
        <color auto="1"/>
      </right>
      <top style="mediumDashed">
        <color auto="1"/>
      </top>
      <bottom style="mediumDashed">
        <color auto="1"/>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auto="1"/>
      </right>
      <top style="thin">
        <color indexed="64"/>
      </top>
      <bottom style="dashed">
        <color indexed="64"/>
      </bottom>
      <diagonal/>
    </border>
    <border>
      <left style="medium">
        <color auto="1"/>
      </left>
      <right/>
      <top style="hair">
        <color auto="1"/>
      </top>
      <bottom/>
      <diagonal/>
    </border>
    <border>
      <left/>
      <right/>
      <top style="hair">
        <color auto="1"/>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medium">
        <color auto="1"/>
      </left>
      <right/>
      <top style="thin">
        <color auto="1"/>
      </top>
      <bottom/>
      <diagonal/>
    </border>
    <border>
      <left/>
      <right style="medium">
        <color auto="1"/>
      </right>
      <top style="thin">
        <color auto="1"/>
      </top>
      <bottom/>
      <diagonal/>
    </border>
    <border>
      <left/>
      <right/>
      <top style="dashDot">
        <color indexed="64"/>
      </top>
      <bottom/>
      <diagonal/>
    </border>
    <border>
      <left style="thin">
        <color indexed="64"/>
      </left>
      <right/>
      <top style="dashDot">
        <color indexed="64"/>
      </top>
      <bottom/>
      <diagonal/>
    </border>
    <border>
      <left/>
      <right style="thin">
        <color indexed="64"/>
      </right>
      <top style="dashDot">
        <color indexed="64"/>
      </top>
      <bottom/>
      <diagonal/>
    </border>
    <border>
      <left/>
      <right style="medium">
        <color auto="1"/>
      </right>
      <top style="hair">
        <color auto="1"/>
      </top>
      <bottom/>
      <diagonal/>
    </border>
    <border>
      <left style="medium">
        <color auto="1"/>
      </left>
      <right/>
      <top style="medium">
        <color rgb="FF0070C0"/>
      </top>
      <bottom/>
      <diagonal/>
    </border>
    <border>
      <left/>
      <right style="medium">
        <color auto="1"/>
      </right>
      <top style="medium">
        <color rgb="FF0070C0"/>
      </top>
      <bottom/>
      <diagonal/>
    </border>
    <border>
      <left style="medium">
        <color auto="1"/>
      </left>
      <right/>
      <top/>
      <bottom style="medium">
        <color rgb="FF0070C0"/>
      </bottom>
      <diagonal/>
    </border>
    <border>
      <left/>
      <right style="medium">
        <color auto="1"/>
      </right>
      <top/>
      <bottom style="medium">
        <color rgb="FF0070C0"/>
      </bottom>
      <diagonal/>
    </border>
    <border>
      <left style="medium">
        <color auto="1"/>
      </left>
      <right/>
      <top style="thin">
        <color auto="1"/>
      </top>
      <bottom/>
      <diagonal/>
    </border>
    <border>
      <left style="mediumDashed">
        <color auto="1"/>
      </left>
      <right/>
      <top style="mediumDashed">
        <color auto="1"/>
      </top>
      <bottom style="mediumDashed">
        <color auto="1"/>
      </bottom>
      <diagonal/>
    </border>
    <border>
      <left style="mediumDashDot">
        <color rgb="FFFF0000"/>
      </left>
      <right style="mediumDashDot">
        <color rgb="FFFF0000"/>
      </right>
      <top style="mediumDashDot">
        <color rgb="FFFF0000"/>
      </top>
      <bottom style="mediumDashDot">
        <color rgb="FFFF0000"/>
      </bottom>
      <diagonal/>
    </border>
    <border>
      <left/>
      <right style="mediumDashDot">
        <color rgb="FFFF0000"/>
      </right>
      <top/>
      <bottom/>
      <diagonal/>
    </border>
    <border>
      <left style="mediumDashed">
        <color rgb="FFFF0000"/>
      </left>
      <right style="mediumDashed">
        <color rgb="FFFF0000"/>
      </right>
      <top style="mediumDashed">
        <color rgb="FFFF0000"/>
      </top>
      <bottom style="mediumDashed">
        <color rgb="FFFF0000"/>
      </bottom>
      <diagonal/>
    </border>
    <border>
      <left/>
      <right style="mediumDashed">
        <color rgb="FFFF0000"/>
      </right>
      <top/>
      <bottom/>
      <diagonal/>
    </border>
    <border>
      <left style="mediumDashed">
        <color theme="9" tint="-0.24994659260841701"/>
      </left>
      <right style="mediumDashed">
        <color theme="9" tint="-0.24994659260841701"/>
      </right>
      <top style="mediumDashed">
        <color theme="9" tint="-0.24994659260841701"/>
      </top>
      <bottom style="mediumDashed">
        <color theme="9" tint="-0.24994659260841701"/>
      </bottom>
      <diagonal/>
    </border>
    <border>
      <left style="medium">
        <color auto="1"/>
      </left>
      <right/>
      <top/>
      <bottom style="dashed">
        <color auto="1"/>
      </bottom>
      <diagonal/>
    </border>
    <border>
      <left/>
      <right/>
      <top style="double">
        <color auto="1"/>
      </top>
      <bottom/>
      <diagonal/>
    </border>
    <border>
      <left style="medium">
        <color indexed="64"/>
      </left>
      <right/>
      <top style="dashed">
        <color indexed="64"/>
      </top>
      <bottom/>
      <diagonal/>
    </border>
    <border>
      <left style="medium">
        <color rgb="FF000000"/>
      </left>
      <right style="medium">
        <color rgb="FF000000"/>
      </right>
      <top/>
      <bottom style="medium">
        <color rgb="FF000000"/>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auto="1"/>
      </left>
      <right/>
      <top style="medium">
        <color rgb="FF000000"/>
      </top>
      <bottom/>
      <diagonal/>
    </border>
    <border>
      <left/>
      <right style="medium">
        <color auto="1"/>
      </right>
      <top style="medium">
        <color rgb="FF000000"/>
      </top>
      <bottom/>
      <diagonal/>
    </border>
    <border>
      <left style="medium">
        <color auto="1"/>
      </left>
      <right/>
      <top/>
      <bottom style="medium">
        <color rgb="FF000000"/>
      </bottom>
      <diagonal/>
    </border>
    <border>
      <left/>
      <right style="medium">
        <color auto="1"/>
      </right>
      <top/>
      <bottom style="medium">
        <color rgb="FF000000"/>
      </bottom>
      <diagonal/>
    </border>
    <border>
      <left style="medium">
        <color auto="1"/>
      </left>
      <right style="thin">
        <color rgb="FF000000"/>
      </right>
      <top/>
      <bottom style="thin">
        <color rgb="FF000000"/>
      </bottom>
      <diagonal/>
    </border>
    <border>
      <left style="thin">
        <color rgb="FF000000"/>
      </left>
      <right style="medium">
        <color auto="1"/>
      </right>
      <top/>
      <bottom style="thin">
        <color rgb="FF000000"/>
      </bottom>
      <diagonal/>
    </border>
    <border>
      <left style="medium">
        <color auto="1"/>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medium">
        <color auto="1"/>
      </left>
      <right/>
      <top style="thin">
        <color rgb="FF000000"/>
      </top>
      <bottom/>
      <diagonal/>
    </border>
    <border>
      <left/>
      <right style="medium">
        <color auto="1"/>
      </right>
      <top style="thin">
        <color rgb="FF000000"/>
      </top>
      <bottom/>
      <diagonal/>
    </border>
    <border>
      <left style="medium">
        <color auto="1"/>
      </left>
      <right/>
      <top/>
      <bottom style="thin">
        <color rgb="FF000000"/>
      </bottom>
      <diagonal/>
    </border>
    <border>
      <left/>
      <right style="medium">
        <color auto="1"/>
      </right>
      <top/>
      <bottom style="thin">
        <color rgb="FF000000"/>
      </bottom>
      <diagonal/>
    </border>
    <border>
      <left style="medium">
        <color auto="1"/>
      </left>
      <right style="thin">
        <color rgb="FF000000"/>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rgb="FF000000"/>
      </left>
      <right style="thin">
        <color rgb="FF000000"/>
      </right>
      <top/>
      <bottom style="medium">
        <color auto="1"/>
      </bottom>
      <diagonal/>
    </border>
    <border>
      <left style="thin">
        <color rgb="FF000000"/>
      </left>
      <right/>
      <top/>
      <bottom style="medium">
        <color auto="1"/>
      </bottom>
      <diagonal/>
    </border>
    <border>
      <left style="medium">
        <color indexed="64"/>
      </left>
      <right/>
      <top/>
      <bottom style="double">
        <color indexed="64"/>
      </bottom>
      <diagonal/>
    </border>
    <border>
      <left/>
      <right/>
      <top/>
      <bottom style="double">
        <color indexed="64"/>
      </bottom>
      <diagonal/>
    </border>
    <border>
      <left/>
      <right style="medium">
        <color auto="1"/>
      </right>
      <top/>
      <bottom style="double">
        <color indexed="64"/>
      </bottom>
      <diagonal/>
    </border>
    <border>
      <left/>
      <right style="thin">
        <color auto="1"/>
      </right>
      <top/>
      <bottom/>
      <diagonal/>
    </border>
    <border>
      <left/>
      <right style="thin">
        <color auto="1"/>
      </right>
      <top/>
      <bottom style="dashed">
        <color indexed="64"/>
      </bottom>
      <diagonal/>
    </border>
    <border>
      <left style="mediumDashDot">
        <color theme="9" tint="-0.499984740745262"/>
      </left>
      <right style="mediumDashDot">
        <color theme="9" tint="-0.499984740745262"/>
      </right>
      <top style="mediumDashDot">
        <color theme="9" tint="-0.499984740745262"/>
      </top>
      <bottom style="mediumDashDot">
        <color theme="9" tint="-0.499984740745262"/>
      </bottom>
      <diagonal/>
    </border>
    <border>
      <left style="mediumDashDot">
        <color theme="5" tint="-0.499984740745262"/>
      </left>
      <right style="mediumDashDot">
        <color theme="5" tint="-0.499984740745262"/>
      </right>
      <top style="mediumDashDot">
        <color theme="5" tint="-0.499984740745262"/>
      </top>
      <bottom style="mediumDashDot">
        <color theme="5" tint="-0.499984740745262"/>
      </bottom>
      <diagonal/>
    </border>
    <border>
      <left/>
      <right style="mediumDashed">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hair">
        <color indexed="64"/>
      </left>
      <right style="hair">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30"/>
      </left>
      <right/>
      <top/>
      <bottom/>
      <diagonal/>
    </border>
    <border>
      <left style="medium">
        <color auto="1"/>
      </left>
      <right/>
      <top/>
      <bottom/>
      <diagonal/>
    </border>
    <border>
      <left style="thin">
        <color auto="1"/>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right/>
      <top/>
      <bottom style="thick">
        <color indexed="64"/>
      </bottom>
      <diagonal/>
    </border>
    <border>
      <left/>
      <right/>
      <top style="thick">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style="medium">
        <color auto="1"/>
      </right>
      <top style="thin">
        <color auto="1"/>
      </top>
      <bottom style="thin">
        <color auto="1"/>
      </bottom>
      <diagonal/>
    </border>
    <border>
      <left style="medium">
        <color auto="1"/>
      </left>
      <right/>
      <top/>
      <bottom style="hair">
        <color indexed="64"/>
      </bottom>
      <diagonal/>
    </border>
    <border>
      <left style="medium">
        <color indexed="64"/>
      </left>
      <right/>
      <top style="dashDot">
        <color indexed="64"/>
      </top>
      <bottom/>
      <diagonal/>
    </border>
    <border>
      <left/>
      <right style="medium">
        <color indexed="64"/>
      </right>
      <top style="dashDot">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style="hair">
        <color indexed="64"/>
      </right>
      <top/>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style="hair">
        <color auto="1"/>
      </right>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rgb="FF0070C0"/>
      </left>
      <right/>
      <top/>
      <bottom/>
      <diagonal/>
    </border>
  </borders>
  <cellStyleXfs count="21">
    <xf numFmtId="0" fontId="0" fillId="0" borderId="0"/>
    <xf numFmtId="0" fontId="3" fillId="0" borderId="0"/>
    <xf numFmtId="0" fontId="3" fillId="0" borderId="0"/>
    <xf numFmtId="0" fontId="1" fillId="0" borderId="0"/>
    <xf numFmtId="0" fontId="55" fillId="0" borderId="0" applyNumberFormat="0" applyFill="0" applyBorder="0" applyAlignment="0" applyProtection="0"/>
    <xf numFmtId="0" fontId="3" fillId="0" borderId="0"/>
    <xf numFmtId="0" fontId="3" fillId="0" borderId="0"/>
    <xf numFmtId="0" fontId="1" fillId="0" borderId="0"/>
    <xf numFmtId="0" fontId="202" fillId="0" borderId="0" applyNumberFormat="0" applyFill="0" applyBorder="0" applyAlignment="0" applyProtection="0">
      <alignment vertical="top"/>
      <protection locked="0"/>
    </xf>
    <xf numFmtId="0" fontId="3" fillId="0" borderId="0"/>
    <xf numFmtId="0" fontId="55" fillId="0" borderId="0" applyNumberFormat="0" applyFill="0" applyBorder="0" applyAlignment="0" applyProtection="0"/>
    <xf numFmtId="0" fontId="1" fillId="0" borderId="0"/>
    <xf numFmtId="0" fontId="202" fillId="0" borderId="0" applyNumberFormat="0" applyFill="0" applyBorder="0" applyAlignment="0" applyProtection="0"/>
    <xf numFmtId="0" fontId="231" fillId="0" borderId="0"/>
    <xf numFmtId="0" fontId="231" fillId="0" borderId="0"/>
    <xf numFmtId="0" fontId="4" fillId="0" borderId="0"/>
    <xf numFmtId="0" fontId="3" fillId="0" borderId="0"/>
    <xf numFmtId="0" fontId="360" fillId="0" borderId="0"/>
    <xf numFmtId="0" fontId="3" fillId="0" borderId="0"/>
    <xf numFmtId="0" fontId="4" fillId="0" borderId="0"/>
    <xf numFmtId="0" fontId="231" fillId="0" borderId="0"/>
  </cellStyleXfs>
  <cellXfs count="3280">
    <xf numFmtId="0" fontId="0" fillId="0" borderId="0" xfId="0"/>
    <xf numFmtId="0" fontId="4" fillId="0" borderId="0" xfId="1" applyFont="1" applyFill="1" applyBorder="1" applyAlignment="1" applyProtection="1">
      <alignment vertical="center"/>
      <protection locked="0"/>
    </xf>
    <xf numFmtId="0" fontId="4" fillId="0" borderId="0" xfId="1" applyFont="1" applyFill="1" applyBorder="1" applyAlignment="1">
      <alignment vertical="center"/>
    </xf>
    <xf numFmtId="0" fontId="0" fillId="0" borderId="0" xfId="0" applyFill="1" applyAlignment="1"/>
    <xf numFmtId="0" fontId="6" fillId="0" borderId="0" xfId="0" applyFont="1" applyAlignment="1">
      <alignment vertical="top"/>
    </xf>
    <xf numFmtId="0" fontId="7" fillId="4" borderId="2" xfId="0" applyFont="1" applyFill="1" applyBorder="1" applyAlignment="1">
      <alignment vertical="center"/>
    </xf>
    <xf numFmtId="0" fontId="0" fillId="4" borderId="0" xfId="0" applyFont="1" applyFill="1" applyAlignment="1">
      <alignment horizontal="center" vertical="center" wrapText="1"/>
    </xf>
    <xf numFmtId="0" fontId="0" fillId="4" borderId="0" xfId="0" applyFill="1"/>
    <xf numFmtId="0" fontId="8" fillId="6" borderId="15" xfId="2" applyFont="1" applyFill="1" applyBorder="1" applyAlignment="1">
      <alignment horizontal="center" vertical="center"/>
    </xf>
    <xf numFmtId="0" fontId="11" fillId="4" borderId="23" xfId="0" applyFont="1" applyFill="1" applyBorder="1" applyAlignment="1" applyProtection="1">
      <alignment horizontal="left" vertical="center"/>
      <protection locked="0"/>
    </xf>
    <xf numFmtId="0" fontId="11" fillId="4" borderId="0" xfId="0" applyFont="1" applyFill="1" applyBorder="1" applyAlignment="1" applyProtection="1">
      <alignment horizontal="left" vertical="center"/>
      <protection locked="0"/>
    </xf>
    <xf numFmtId="0" fontId="11" fillId="4" borderId="16" xfId="0" applyFont="1" applyFill="1" applyBorder="1" applyAlignment="1" applyProtection="1">
      <alignment horizontal="left" vertical="center"/>
      <protection locked="0"/>
    </xf>
    <xf numFmtId="0" fontId="12" fillId="4" borderId="0" xfId="2" applyFont="1" applyFill="1" applyBorder="1" applyAlignment="1" applyProtection="1">
      <alignment horizontal="right" vertical="center"/>
      <protection hidden="1"/>
    </xf>
    <xf numFmtId="164" fontId="17" fillId="9" borderId="0" xfId="1" applyNumberFormat="1" applyFont="1" applyFill="1" applyBorder="1" applyAlignment="1">
      <alignment vertical="center"/>
    </xf>
    <xf numFmtId="0" fontId="18" fillId="4" borderId="0" xfId="2" applyFont="1" applyFill="1" applyBorder="1" applyAlignment="1" applyProtection="1">
      <alignment vertical="center"/>
      <protection hidden="1"/>
    </xf>
    <xf numFmtId="0" fontId="0" fillId="4" borderId="0" xfId="0" applyFill="1" applyBorder="1"/>
    <xf numFmtId="0" fontId="18" fillId="4" borderId="0" xfId="2" applyFont="1" applyFill="1" applyBorder="1" applyAlignment="1" applyProtection="1">
      <alignment horizontal="left" vertical="center"/>
      <protection hidden="1"/>
    </xf>
    <xf numFmtId="164" fontId="17" fillId="9" borderId="0" xfId="1" applyNumberFormat="1" applyFont="1" applyFill="1" applyBorder="1" applyAlignment="1">
      <alignment horizontal="center" vertical="center"/>
    </xf>
    <xf numFmtId="165" fontId="19" fillId="4" borderId="0" xfId="2" applyNumberFormat="1" applyFont="1" applyFill="1" applyBorder="1" applyAlignment="1" applyProtection="1">
      <alignment horizontal="left" vertical="center"/>
      <protection hidden="1"/>
    </xf>
    <xf numFmtId="0" fontId="20" fillId="4" borderId="16" xfId="2" applyFont="1" applyFill="1" applyBorder="1" applyAlignment="1" applyProtection="1">
      <alignment horizontal="left" vertical="center"/>
      <protection hidden="1"/>
    </xf>
    <xf numFmtId="164" fontId="18" fillId="4" borderId="0" xfId="1" applyNumberFormat="1" applyFont="1" applyFill="1" applyBorder="1" applyAlignment="1">
      <alignment vertical="center"/>
    </xf>
    <xf numFmtId="0" fontId="23" fillId="4" borderId="0" xfId="2" applyFont="1" applyFill="1" applyBorder="1" applyAlignment="1" applyProtection="1">
      <alignment horizontal="left" vertical="center"/>
      <protection hidden="1"/>
    </xf>
    <xf numFmtId="165" fontId="20" fillId="4" borderId="0" xfId="2" applyNumberFormat="1" applyFont="1" applyFill="1" applyBorder="1" applyAlignment="1" applyProtection="1">
      <alignment horizontal="left" vertical="center"/>
      <protection hidden="1"/>
    </xf>
    <xf numFmtId="0" fontId="15" fillId="4" borderId="28" xfId="2" applyFont="1" applyFill="1" applyBorder="1" applyAlignment="1">
      <alignment horizontal="center" vertical="center"/>
    </xf>
    <xf numFmtId="0" fontId="24" fillId="4" borderId="8" xfId="2" applyFont="1" applyFill="1" applyBorder="1" applyAlignment="1" applyProtection="1">
      <alignment horizontal="left"/>
      <protection hidden="1"/>
    </xf>
    <xf numFmtId="0" fontId="9" fillId="4" borderId="8" xfId="2" applyFont="1" applyFill="1" applyBorder="1" applyAlignment="1">
      <alignment vertical="center"/>
    </xf>
    <xf numFmtId="0" fontId="9" fillId="4" borderId="29" xfId="2" applyFont="1" applyFill="1" applyBorder="1" applyAlignment="1">
      <alignment vertical="center"/>
    </xf>
    <xf numFmtId="0" fontId="25" fillId="4" borderId="0" xfId="2" applyFont="1" applyFill="1" applyBorder="1" applyAlignment="1" applyProtection="1">
      <alignment horizontal="left"/>
      <protection hidden="1"/>
    </xf>
    <xf numFmtId="0" fontId="9" fillId="4" borderId="0" xfId="2" applyFont="1" applyFill="1" applyBorder="1" applyAlignment="1">
      <alignment vertical="center"/>
    </xf>
    <xf numFmtId="0" fontId="9" fillId="4" borderId="16" xfId="2" applyFont="1" applyFill="1" applyBorder="1" applyAlignment="1">
      <alignment vertical="center"/>
    </xf>
    <xf numFmtId="0" fontId="27" fillId="4" borderId="23" xfId="2" applyFont="1" applyFill="1" applyBorder="1" applyAlignment="1" applyProtection="1">
      <alignment horizontal="center" vertical="center"/>
      <protection hidden="1"/>
    </xf>
    <xf numFmtId="0" fontId="2" fillId="4" borderId="23" xfId="0" applyFont="1" applyFill="1" applyBorder="1" applyAlignment="1" applyProtection="1">
      <alignment horizontal="left" vertical="center"/>
      <protection locked="0"/>
    </xf>
    <xf numFmtId="0" fontId="17" fillId="9" borderId="0" xfId="1" applyNumberFormat="1" applyFont="1" applyFill="1" applyBorder="1" applyAlignment="1">
      <alignment horizontal="center" vertical="center"/>
    </xf>
    <xf numFmtId="0" fontId="1" fillId="0" borderId="0" xfId="3" applyFill="1" applyAlignment="1"/>
    <xf numFmtId="0" fontId="1" fillId="7" borderId="0" xfId="3" applyFill="1" applyAlignment="1"/>
    <xf numFmtId="0" fontId="28" fillId="0" borderId="0" xfId="3" applyFont="1" applyFill="1" applyAlignment="1"/>
    <xf numFmtId="0" fontId="1" fillId="10" borderId="0" xfId="3" applyFill="1" applyAlignment="1"/>
    <xf numFmtId="0" fontId="1" fillId="0" borderId="0" xfId="3"/>
    <xf numFmtId="0" fontId="19" fillId="4" borderId="0" xfId="2" applyFont="1" applyFill="1" applyBorder="1" applyAlignment="1" applyProtection="1">
      <alignment vertical="center"/>
      <protection hidden="1"/>
    </xf>
    <xf numFmtId="0" fontId="30" fillId="4" borderId="0" xfId="2" applyFont="1" applyFill="1" applyBorder="1" applyAlignment="1">
      <alignment horizontal="center" vertical="center"/>
    </xf>
    <xf numFmtId="0" fontId="29" fillId="4" borderId="0" xfId="2" applyFont="1" applyFill="1" applyBorder="1" applyAlignment="1" applyProtection="1">
      <alignment horizontal="right" vertical="center"/>
      <protection hidden="1"/>
    </xf>
    <xf numFmtId="0" fontId="31" fillId="4" borderId="0" xfId="2" applyFont="1" applyFill="1" applyBorder="1" applyAlignment="1" applyProtection="1">
      <alignment horizontal="right" vertical="center"/>
      <protection hidden="1"/>
    </xf>
    <xf numFmtId="0" fontId="17" fillId="11" borderId="0" xfId="0" applyNumberFormat="1" applyFont="1" applyFill="1" applyBorder="1" applyAlignment="1">
      <alignment horizontal="center" vertical="center"/>
    </xf>
    <xf numFmtId="0" fontId="34" fillId="4" borderId="0" xfId="2" applyFont="1" applyFill="1" applyAlignment="1" applyProtection="1">
      <alignment horizontal="right" vertical="center"/>
      <protection hidden="1"/>
    </xf>
    <xf numFmtId="0" fontId="32" fillId="4" borderId="0" xfId="2" applyFont="1" applyFill="1" applyAlignment="1" applyProtection="1">
      <alignment horizontal="center" vertical="center"/>
      <protection hidden="1"/>
    </xf>
    <xf numFmtId="0" fontId="12" fillId="4" borderId="0" xfId="2" applyFont="1" applyFill="1" applyBorder="1" applyAlignment="1" applyProtection="1">
      <alignment vertical="center"/>
      <protection hidden="1"/>
    </xf>
    <xf numFmtId="164" fontId="33" fillId="2" borderId="0" xfId="0" applyNumberFormat="1" applyFont="1" applyFill="1" applyBorder="1" applyAlignment="1">
      <alignment horizontal="center" vertical="center"/>
    </xf>
    <xf numFmtId="0" fontId="35" fillId="2" borderId="0" xfId="2" applyFont="1" applyFill="1" applyBorder="1" applyAlignment="1" applyProtection="1">
      <alignment horizontal="left" vertical="center"/>
      <protection hidden="1"/>
    </xf>
    <xf numFmtId="0" fontId="11" fillId="2" borderId="0" xfId="0" applyFont="1" applyFill="1" applyBorder="1" applyAlignment="1" applyProtection="1">
      <alignment horizontal="left" vertical="center"/>
      <protection locked="0"/>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29" fillId="4" borderId="0" xfId="2" applyFont="1" applyFill="1" applyBorder="1" applyAlignment="1" applyProtection="1">
      <alignment vertical="center"/>
      <protection hidden="1"/>
    </xf>
    <xf numFmtId="2" fontId="33" fillId="12" borderId="0" xfId="0" applyNumberFormat="1" applyFont="1" applyFill="1" applyBorder="1" applyAlignment="1">
      <alignment horizontal="center" vertical="center"/>
    </xf>
    <xf numFmtId="164" fontId="21" fillId="4" borderId="0" xfId="1" applyNumberFormat="1" applyFont="1" applyFill="1" applyBorder="1" applyAlignment="1">
      <alignment horizontal="center" vertical="center"/>
    </xf>
    <xf numFmtId="0" fontId="20" fillId="4" borderId="0" xfId="0" applyFont="1" applyFill="1" applyBorder="1" applyAlignment="1">
      <alignment vertical="center" wrapText="1"/>
    </xf>
    <xf numFmtId="0" fontId="20" fillId="4" borderId="16" xfId="0" applyFont="1" applyFill="1" applyBorder="1" applyAlignment="1">
      <alignment vertical="center" wrapText="1"/>
    </xf>
    <xf numFmtId="0" fontId="20" fillId="4" borderId="26" xfId="0" applyFont="1" applyFill="1" applyBorder="1" applyAlignment="1">
      <alignment vertical="center"/>
    </xf>
    <xf numFmtId="0" fontId="12" fillId="4" borderId="31" xfId="2" applyFont="1" applyFill="1" applyBorder="1" applyAlignment="1" applyProtection="1">
      <alignment vertical="center"/>
      <protection hidden="1"/>
    </xf>
    <xf numFmtId="0" fontId="20" fillId="4" borderId="0" xfId="0" applyFont="1" applyFill="1" applyBorder="1" applyAlignment="1">
      <alignment horizontal="left" vertical="center"/>
    </xf>
    <xf numFmtId="0" fontId="20" fillId="4" borderId="39" xfId="0" applyFont="1" applyFill="1" applyBorder="1" applyAlignment="1">
      <alignment horizontal="left" vertical="center"/>
    </xf>
    <xf numFmtId="0" fontId="20" fillId="4" borderId="39" xfId="0" applyFont="1" applyFill="1" applyBorder="1" applyAlignment="1">
      <alignment vertical="center"/>
    </xf>
    <xf numFmtId="0" fontId="20" fillId="4" borderId="38" xfId="0" applyFont="1" applyFill="1" applyBorder="1" applyAlignment="1">
      <alignment vertical="center"/>
    </xf>
    <xf numFmtId="0" fontId="29" fillId="4" borderId="0" xfId="2" applyFont="1" applyFill="1" applyBorder="1" applyAlignment="1" applyProtection="1">
      <alignment horizontal="left" vertical="center"/>
      <protection hidden="1"/>
    </xf>
    <xf numFmtId="166" fontId="22" fillId="4" borderId="0" xfId="2" applyNumberFormat="1" applyFont="1" applyFill="1" applyBorder="1" applyAlignment="1" applyProtection="1">
      <alignment horizontal="center" vertical="center"/>
      <protection hidden="1"/>
    </xf>
    <xf numFmtId="0" fontId="15" fillId="4" borderId="0" xfId="2" applyFont="1" applyFill="1" applyBorder="1" applyAlignment="1">
      <alignment horizontal="center" vertical="center"/>
    </xf>
    <xf numFmtId="0" fontId="39" fillId="4" borderId="0" xfId="2" applyFont="1" applyFill="1" applyBorder="1" applyAlignment="1">
      <alignment horizontal="center" vertical="center"/>
    </xf>
    <xf numFmtId="0" fontId="40" fillId="4" borderId="0" xfId="2" applyFont="1" applyFill="1" applyBorder="1" applyAlignment="1" applyProtection="1">
      <alignment horizontal="left"/>
      <protection hidden="1"/>
    </xf>
    <xf numFmtId="0" fontId="20" fillId="4" borderId="27" xfId="0" applyFont="1" applyFill="1" applyBorder="1" applyAlignment="1">
      <alignment vertical="center"/>
    </xf>
    <xf numFmtId="0" fontId="20" fillId="4" borderId="0" xfId="0" applyFont="1" applyFill="1" applyBorder="1" applyAlignment="1">
      <alignment vertical="center"/>
    </xf>
    <xf numFmtId="0" fontId="20" fillId="4" borderId="16" xfId="0" applyFont="1" applyFill="1" applyBorder="1" applyAlignment="1">
      <alignment vertical="center"/>
    </xf>
    <xf numFmtId="0" fontId="0" fillId="4" borderId="0" xfId="0" applyFill="1" applyBorder="1" applyAlignment="1"/>
    <xf numFmtId="0" fontId="27" fillId="4" borderId="26" xfId="2" applyFont="1" applyFill="1" applyBorder="1" applyAlignment="1" applyProtection="1">
      <alignment horizontal="center" vertical="center"/>
      <protection hidden="1"/>
    </xf>
    <xf numFmtId="0" fontId="20" fillId="4" borderId="0" xfId="0" applyFont="1" applyFill="1" applyBorder="1" applyAlignment="1">
      <alignment vertical="center" wrapText="1" readingOrder="1"/>
    </xf>
    <xf numFmtId="0" fontId="20" fillId="4" borderId="16" xfId="0" applyFont="1" applyFill="1" applyBorder="1" applyAlignment="1">
      <alignment vertical="center" wrapText="1" readingOrder="1"/>
    </xf>
    <xf numFmtId="164" fontId="17" fillId="4" borderId="0" xfId="1" applyNumberFormat="1" applyFont="1" applyFill="1" applyBorder="1" applyAlignment="1">
      <alignment vertical="center"/>
    </xf>
    <xf numFmtId="164" fontId="33" fillId="4" borderId="0" xfId="1" applyNumberFormat="1" applyFont="1" applyFill="1" applyBorder="1" applyAlignment="1">
      <alignment vertical="center"/>
    </xf>
    <xf numFmtId="164" fontId="29" fillId="4" borderId="0" xfId="1" applyNumberFormat="1" applyFont="1" applyFill="1" applyBorder="1" applyAlignment="1">
      <alignment vertical="center"/>
    </xf>
    <xf numFmtId="164" fontId="45" fillId="9" borderId="0" xfId="1" applyNumberFormat="1" applyFont="1" applyFill="1" applyBorder="1" applyAlignment="1">
      <alignment vertical="center"/>
    </xf>
    <xf numFmtId="2" fontId="21" fillId="4" borderId="0" xfId="1" applyNumberFormat="1" applyFont="1" applyFill="1" applyBorder="1" applyAlignment="1">
      <alignment horizontal="center" vertical="center"/>
    </xf>
    <xf numFmtId="164" fontId="21" fillId="4" borderId="0" xfId="1" applyNumberFormat="1" applyFont="1" applyFill="1" applyBorder="1" applyAlignment="1">
      <alignment horizontal="left" vertical="center"/>
    </xf>
    <xf numFmtId="0" fontId="18" fillId="4" borderId="0" xfId="0" applyFont="1" applyFill="1" applyBorder="1" applyAlignment="1">
      <alignment horizontal="left" vertical="center"/>
    </xf>
    <xf numFmtId="0" fontId="41" fillId="4" borderId="0" xfId="0" applyFont="1" applyFill="1" applyAlignment="1">
      <alignment horizontal="left" vertical="center"/>
    </xf>
    <xf numFmtId="0" fontId="41" fillId="4" borderId="0" xfId="0" applyFont="1" applyFill="1" applyAlignment="1">
      <alignment horizontal="left" vertical="center" indent="1"/>
    </xf>
    <xf numFmtId="0" fontId="44" fillId="4" borderId="0" xfId="0" applyFont="1" applyFill="1" applyAlignment="1">
      <alignment horizontal="justify" vertical="center"/>
    </xf>
    <xf numFmtId="0" fontId="14" fillId="4" borderId="23" xfId="2" applyFont="1" applyFill="1" applyBorder="1" applyAlignment="1">
      <alignment horizontal="center" vertical="center"/>
    </xf>
    <xf numFmtId="0" fontId="39" fillId="4" borderId="40" xfId="2" applyFont="1" applyFill="1" applyBorder="1" applyAlignment="1">
      <alignment horizontal="center" vertical="center"/>
    </xf>
    <xf numFmtId="0" fontId="9" fillId="4" borderId="13" xfId="2" applyFont="1" applyFill="1" applyBorder="1" applyAlignment="1">
      <alignment vertical="center"/>
    </xf>
    <xf numFmtId="0" fontId="11" fillId="4" borderId="13" xfId="0" applyFont="1" applyFill="1" applyBorder="1" applyAlignment="1" applyProtection="1">
      <alignment horizontal="left" vertical="center"/>
      <protection locked="0"/>
    </xf>
    <xf numFmtId="0" fontId="9" fillId="4" borderId="41" xfId="2" applyFont="1" applyFill="1" applyBorder="1" applyAlignment="1">
      <alignment vertical="center"/>
    </xf>
    <xf numFmtId="0" fontId="46" fillId="4" borderId="0" xfId="0" applyFont="1" applyFill="1" applyBorder="1" applyAlignment="1" applyProtection="1">
      <alignment horizontal="left" vertical="center"/>
      <protection locked="0"/>
    </xf>
    <xf numFmtId="0" fontId="37" fillId="4" borderId="0" xfId="2" applyFont="1" applyFill="1" applyBorder="1" applyAlignment="1" applyProtection="1">
      <alignment vertical="center"/>
      <protection hidden="1"/>
    </xf>
    <xf numFmtId="0" fontId="39" fillId="4" borderId="42" xfId="2" applyFont="1" applyFill="1" applyBorder="1" applyAlignment="1">
      <alignment horizontal="center" vertical="center"/>
    </xf>
    <xf numFmtId="0" fontId="40" fillId="4" borderId="36" xfId="2" applyFont="1" applyFill="1" applyBorder="1" applyAlignment="1" applyProtection="1">
      <alignment horizontal="left"/>
      <protection hidden="1"/>
    </xf>
    <xf numFmtId="0" fontId="9" fillId="4" borderId="36" xfId="2" applyFont="1" applyFill="1" applyBorder="1" applyAlignment="1">
      <alignment vertical="center"/>
    </xf>
    <xf numFmtId="0" fontId="11" fillId="4" borderId="36" xfId="0" applyFont="1" applyFill="1" applyBorder="1" applyAlignment="1" applyProtection="1">
      <alignment horizontal="left" vertical="center"/>
      <protection locked="0"/>
    </xf>
    <xf numFmtId="0" fontId="9" fillId="4" borderId="37" xfId="2" applyFont="1" applyFill="1" applyBorder="1" applyAlignment="1">
      <alignment vertical="center"/>
    </xf>
    <xf numFmtId="164" fontId="47" fillId="4" borderId="0" xfId="1" applyNumberFormat="1" applyFont="1" applyFill="1" applyBorder="1" applyAlignment="1">
      <alignment vertical="center"/>
    </xf>
    <xf numFmtId="0" fontId="27" fillId="4" borderId="0" xfId="0" applyFont="1" applyFill="1" applyBorder="1" applyAlignment="1" applyProtection="1">
      <alignment horizontal="left" vertical="center"/>
      <protection locked="0"/>
    </xf>
    <xf numFmtId="164" fontId="47" fillId="4" borderId="0" xfId="1" applyNumberFormat="1" applyFont="1" applyFill="1" applyBorder="1" applyAlignment="1">
      <alignment horizontal="center" vertical="center"/>
    </xf>
    <xf numFmtId="164" fontId="19"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27" fillId="4" borderId="0" xfId="2" applyFont="1" applyFill="1" applyBorder="1" applyAlignment="1" applyProtection="1">
      <alignment horizontal="center" vertical="center"/>
      <protection hidden="1"/>
    </xf>
    <xf numFmtId="164" fontId="21" fillId="4" borderId="0" xfId="1" applyNumberFormat="1" applyFont="1" applyFill="1" applyBorder="1" applyAlignment="1">
      <alignment horizontal="center" vertical="center"/>
    </xf>
    <xf numFmtId="164" fontId="17" fillId="11" borderId="0" xfId="0" applyNumberFormat="1" applyFont="1" applyFill="1" applyBorder="1" applyAlignment="1">
      <alignment horizontal="center" vertical="center"/>
    </xf>
    <xf numFmtId="0" fontId="27" fillId="9" borderId="23" xfId="0" applyFont="1" applyFill="1" applyBorder="1" applyAlignment="1" applyProtection="1">
      <alignment horizontal="center" vertical="center"/>
      <protection locked="0"/>
    </xf>
    <xf numFmtId="0" fontId="53" fillId="4" borderId="0" xfId="2" applyFont="1" applyFill="1" applyAlignment="1" applyProtection="1">
      <alignment horizontal="center" vertical="center"/>
      <protection hidden="1"/>
    </xf>
    <xf numFmtId="0" fontId="62" fillId="4" borderId="0" xfId="2" applyFont="1" applyFill="1" applyBorder="1" applyAlignment="1">
      <alignment horizontal="center" vertical="center"/>
    </xf>
    <xf numFmtId="0" fontId="0" fillId="0" borderId="0" xfId="0" applyBorder="1"/>
    <xf numFmtId="0" fontId="0" fillId="4" borderId="16" xfId="0" applyFill="1" applyBorder="1"/>
    <xf numFmtId="0" fontId="61" fillId="4" borderId="23" xfId="2" applyFont="1" applyFill="1" applyBorder="1" applyAlignment="1">
      <alignment horizontal="center" vertical="center"/>
    </xf>
    <xf numFmtId="0" fontId="15" fillId="4" borderId="0" xfId="2" applyFont="1" applyFill="1" applyBorder="1" applyAlignment="1">
      <alignment horizontal="left" vertical="center"/>
    </xf>
    <xf numFmtId="0" fontId="76" fillId="4" borderId="0" xfId="2" applyFont="1" applyFill="1" applyBorder="1" applyAlignment="1">
      <alignment horizontal="center" vertical="center"/>
    </xf>
    <xf numFmtId="0" fontId="77" fillId="4" borderId="0" xfId="2" applyFont="1" applyFill="1" applyBorder="1" applyAlignment="1">
      <alignment horizontal="center" vertical="center"/>
    </xf>
    <xf numFmtId="0" fontId="65" fillId="4" borderId="0" xfId="2" applyFont="1" applyFill="1" applyBorder="1" applyAlignment="1" applyProtection="1">
      <alignment horizontal="center" vertical="center" wrapText="1"/>
      <protection hidden="1"/>
    </xf>
    <xf numFmtId="0" fontId="67" fillId="4" borderId="0" xfId="2" applyFont="1" applyFill="1" applyBorder="1" applyAlignment="1" applyProtection="1">
      <alignment horizontal="center" vertical="center"/>
      <protection hidden="1"/>
    </xf>
    <xf numFmtId="169" fontId="81" fillId="3" borderId="23" xfId="2" applyNumberFormat="1" applyFont="1" applyFill="1" applyBorder="1" applyAlignment="1" applyProtection="1">
      <alignment horizontal="center" vertical="center"/>
      <protection hidden="1"/>
    </xf>
    <xf numFmtId="170" fontId="82" fillId="4" borderId="0" xfId="1" applyNumberFormat="1" applyFont="1" applyFill="1" applyBorder="1" applyAlignment="1" applyProtection="1">
      <alignment horizontal="right" vertical="center"/>
      <protection locked="0"/>
    </xf>
    <xf numFmtId="3" fontId="83" fillId="15" borderId="0" xfId="1" applyNumberFormat="1" applyFont="1" applyFill="1" applyBorder="1" applyAlignment="1" applyProtection="1">
      <alignment horizontal="center" vertical="center"/>
      <protection locked="0"/>
    </xf>
    <xf numFmtId="164" fontId="67" fillId="15" borderId="0" xfId="1" applyNumberFormat="1" applyFont="1" applyFill="1" applyBorder="1" applyAlignment="1">
      <alignment horizontal="center" vertical="center"/>
    </xf>
    <xf numFmtId="0" fontId="18" fillId="4" borderId="0" xfId="2" applyFont="1" applyFill="1" applyBorder="1" applyAlignment="1" applyProtection="1">
      <alignment horizontal="right" vertical="center"/>
      <protection hidden="1"/>
    </xf>
    <xf numFmtId="0" fontId="78" fillId="4" borderId="0" xfId="0" applyFont="1" applyFill="1" applyBorder="1" applyAlignment="1">
      <alignment vertical="center" wrapText="1"/>
    </xf>
    <xf numFmtId="0" fontId="78" fillId="4" borderId="16" xfId="0" applyFont="1" applyFill="1" applyBorder="1" applyAlignment="1">
      <alignment vertical="center" wrapText="1"/>
    </xf>
    <xf numFmtId="164" fontId="35" fillId="16" borderId="0" xfId="1" applyNumberFormat="1" applyFont="1" applyFill="1" applyBorder="1" applyAlignment="1">
      <alignment horizontal="center" vertical="center"/>
    </xf>
    <xf numFmtId="0" fontId="72" fillId="4" borderId="0" xfId="2" applyFont="1" applyFill="1" applyBorder="1" applyAlignment="1">
      <alignment horizontal="right" vertical="center"/>
    </xf>
    <xf numFmtId="0" fontId="85" fillId="4" borderId="0" xfId="2" applyFont="1" applyFill="1" applyBorder="1" applyAlignment="1" applyProtection="1">
      <alignment horizontal="center" vertical="center"/>
      <protection hidden="1"/>
    </xf>
    <xf numFmtId="2" fontId="35" fillId="4" borderId="0" xfId="0" applyNumberFormat="1" applyFont="1" applyFill="1" applyBorder="1" applyAlignment="1" applyProtection="1">
      <alignment horizontal="center" vertical="center"/>
      <protection locked="0"/>
    </xf>
    <xf numFmtId="169" fontId="81" fillId="4" borderId="23" xfId="2" applyNumberFormat="1" applyFont="1" applyFill="1" applyBorder="1" applyAlignment="1" applyProtection="1">
      <alignment horizontal="center" vertical="center"/>
      <protection hidden="1"/>
    </xf>
    <xf numFmtId="164" fontId="17" fillId="4" borderId="0" xfId="1" applyNumberFormat="1" applyFont="1" applyFill="1" applyBorder="1" applyAlignment="1">
      <alignment horizontal="center" vertical="center"/>
    </xf>
    <xf numFmtId="3" fontId="83" fillId="4" borderId="0" xfId="1" applyNumberFormat="1" applyFont="1" applyFill="1" applyBorder="1" applyAlignment="1" applyProtection="1">
      <alignment horizontal="center" vertical="center"/>
      <protection locked="0"/>
    </xf>
    <xf numFmtId="164" fontId="67" fillId="4" borderId="0" xfId="1" applyNumberFormat="1" applyFont="1" applyFill="1" applyBorder="1" applyAlignment="1">
      <alignment horizontal="center" vertical="center"/>
    </xf>
    <xf numFmtId="164" fontId="2" fillId="4" borderId="23" xfId="0" applyNumberFormat="1" applyFont="1" applyFill="1" applyBorder="1" applyAlignment="1">
      <alignment horizontal="center"/>
    </xf>
    <xf numFmtId="164" fontId="2" fillId="4" borderId="0" xfId="0" applyNumberFormat="1" applyFont="1" applyFill="1" applyBorder="1" applyAlignment="1">
      <alignment horizontal="center"/>
    </xf>
    <xf numFmtId="164" fontId="0" fillId="4" borderId="0" xfId="0" applyNumberFormat="1" applyFont="1" applyFill="1" applyBorder="1" applyAlignment="1">
      <alignment horizontal="center"/>
    </xf>
    <xf numFmtId="0" fontId="0" fillId="0" borderId="0" xfId="0" applyFill="1" applyBorder="1" applyAlignment="1"/>
    <xf numFmtId="0" fontId="84" fillId="4" borderId="0" xfId="2" applyFont="1" applyFill="1" applyBorder="1" applyAlignment="1" applyProtection="1">
      <alignment horizontal="center"/>
      <protection hidden="1"/>
    </xf>
    <xf numFmtId="0" fontId="32" fillId="4" borderId="0" xfId="2" applyFont="1" applyFill="1" applyBorder="1" applyAlignment="1" applyProtection="1">
      <alignment horizontal="center"/>
      <protection hidden="1"/>
    </xf>
    <xf numFmtId="0" fontId="79" fillId="4" borderId="0" xfId="2" applyFont="1" applyFill="1" applyBorder="1" applyAlignment="1" applyProtection="1">
      <alignment horizontal="center"/>
      <protection hidden="1"/>
    </xf>
    <xf numFmtId="164" fontId="0" fillId="4" borderId="16" xfId="0" applyNumberFormat="1" applyFont="1" applyFill="1" applyBorder="1" applyAlignment="1">
      <alignment horizontal="center"/>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164" fontId="2" fillId="4" borderId="0" xfId="0" applyNumberFormat="1" applyFont="1" applyFill="1" applyBorder="1" applyAlignment="1">
      <alignment horizontal="center"/>
    </xf>
    <xf numFmtId="0" fontId="47" fillId="4" borderId="0" xfId="2" applyFont="1" applyFill="1" applyBorder="1" applyAlignment="1" applyProtection="1">
      <alignment horizontal="right" vertical="center"/>
      <protection hidden="1"/>
    </xf>
    <xf numFmtId="164" fontId="29" fillId="4" borderId="0" xfId="1" applyNumberFormat="1" applyFont="1" applyFill="1" applyBorder="1" applyAlignment="1">
      <alignment horizontal="center" vertical="center"/>
    </xf>
    <xf numFmtId="164" fontId="47" fillId="4" borderId="0" xfId="1" applyNumberFormat="1" applyFont="1" applyFill="1" applyBorder="1" applyAlignment="1">
      <alignment horizontal="center" vertical="center"/>
    </xf>
    <xf numFmtId="164" fontId="47" fillId="4" borderId="16" xfId="1" applyNumberFormat="1" applyFont="1" applyFill="1" applyBorder="1" applyAlignment="1">
      <alignment horizontal="center" vertical="center"/>
    </xf>
    <xf numFmtId="164" fontId="17" fillId="9" borderId="0" xfId="1" applyNumberFormat="1" applyFont="1" applyFill="1" applyBorder="1" applyAlignment="1">
      <alignment horizontal="center" vertical="center"/>
    </xf>
    <xf numFmtId="0" fontId="9" fillId="4" borderId="54" xfId="2" applyFont="1" applyFill="1" applyBorder="1" applyAlignment="1">
      <alignment vertical="center"/>
    </xf>
    <xf numFmtId="0" fontId="11" fillId="4" borderId="54" xfId="0" applyFont="1" applyFill="1" applyBorder="1" applyAlignment="1" applyProtection="1">
      <alignment horizontal="left" vertical="center"/>
      <protection locked="0"/>
    </xf>
    <xf numFmtId="0" fontId="9" fillId="4" borderId="55" xfId="2" applyFont="1" applyFill="1" applyBorder="1" applyAlignment="1">
      <alignment vertical="center"/>
    </xf>
    <xf numFmtId="0" fontId="73" fillId="4" borderId="54" xfId="2" applyFont="1" applyFill="1" applyBorder="1" applyAlignment="1" applyProtection="1">
      <alignment horizontal="left"/>
      <protection hidden="1"/>
    </xf>
    <xf numFmtId="0" fontId="72" fillId="4" borderId="53" xfId="2" applyFont="1" applyFill="1" applyBorder="1" applyAlignment="1">
      <alignment horizontal="left" vertical="center"/>
    </xf>
    <xf numFmtId="0" fontId="72" fillId="4" borderId="53" xfId="2" applyFont="1" applyFill="1" applyBorder="1" applyAlignment="1">
      <alignment horizontal="right" vertical="center"/>
    </xf>
    <xf numFmtId="0" fontId="87" fillId="4" borderId="54" xfId="4" applyFont="1" applyFill="1" applyBorder="1" applyAlignment="1">
      <alignment vertical="center"/>
    </xf>
    <xf numFmtId="0" fontId="72" fillId="4" borderId="54" xfId="2" applyFont="1" applyFill="1" applyBorder="1" applyAlignment="1">
      <alignment vertical="center"/>
    </xf>
    <xf numFmtId="0" fontId="27" fillId="4" borderId="0" xfId="2" applyFont="1" applyFill="1" applyBorder="1" applyAlignment="1" applyProtection="1">
      <alignment horizontal="center" vertical="center"/>
      <protection hidden="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164" fontId="17" fillId="9" borderId="0" xfId="1" applyNumberFormat="1" applyFont="1" applyFill="1" applyBorder="1" applyAlignment="1">
      <alignment horizontal="center" vertical="center"/>
    </xf>
    <xf numFmtId="0" fontId="88" fillId="4" borderId="0" xfId="0" applyFont="1" applyFill="1" applyBorder="1" applyAlignment="1" applyProtection="1">
      <alignment horizontal="left" vertical="center"/>
      <protection locked="0"/>
    </xf>
    <xf numFmtId="0" fontId="42" fillId="4" borderId="0" xfId="0" applyFont="1" applyFill="1" applyAlignment="1">
      <alignment horizontal="left" vertical="center"/>
    </xf>
    <xf numFmtId="0" fontId="11" fillId="4" borderId="23" xfId="0" applyFont="1" applyFill="1" applyBorder="1" applyAlignment="1" applyProtection="1">
      <alignment horizontal="right" vertical="center"/>
      <protection locked="0"/>
    </xf>
    <xf numFmtId="0" fontId="89" fillId="4" borderId="0" xfId="2" applyFont="1" applyFill="1" applyBorder="1" applyAlignment="1" applyProtection="1">
      <alignment vertical="center"/>
      <protection hidden="1"/>
    </xf>
    <xf numFmtId="0" fontId="35" fillId="4" borderId="23" xfId="0" applyFont="1" applyFill="1" applyBorder="1" applyAlignment="1" applyProtection="1">
      <alignment horizontal="left" vertical="center"/>
      <protection locked="0"/>
    </xf>
    <xf numFmtId="0" fontId="78" fillId="4" borderId="26" xfId="0" applyFont="1" applyFill="1" applyBorder="1" applyAlignment="1">
      <alignment vertical="center" wrapText="1"/>
    </xf>
    <xf numFmtId="0" fontId="78" fillId="4" borderId="27" xfId="0" applyFont="1" applyFill="1" applyBorder="1" applyAlignment="1">
      <alignment vertical="center" wrapText="1"/>
    </xf>
    <xf numFmtId="0" fontId="78" fillId="4" borderId="26" xfId="0" applyFont="1" applyFill="1" applyBorder="1" applyAlignment="1">
      <alignment vertical="center"/>
    </xf>
    <xf numFmtId="0" fontId="78" fillId="4" borderId="27" xfId="0" applyFont="1" applyFill="1" applyBorder="1" applyAlignment="1">
      <alignment vertical="center"/>
    </xf>
    <xf numFmtId="0" fontId="78" fillId="4" borderId="0" xfId="0" applyFont="1" applyFill="1" applyBorder="1" applyAlignment="1">
      <alignment vertical="center"/>
    </xf>
    <xf numFmtId="0" fontId="78" fillId="4" borderId="16" xfId="0" applyFont="1" applyFill="1" applyBorder="1" applyAlignment="1">
      <alignment vertical="center"/>
    </xf>
    <xf numFmtId="0" fontId="0" fillId="0" borderId="0" xfId="0" applyBorder="1" applyAlignment="1"/>
    <xf numFmtId="1" fontId="17" fillId="9" borderId="0" xfId="1" applyNumberFormat="1" applyFont="1" applyFill="1" applyBorder="1" applyAlignment="1">
      <alignment horizontal="center" vertical="center"/>
    </xf>
    <xf numFmtId="0" fontId="88" fillId="4" borderId="0" xfId="0" applyFont="1" applyFill="1" applyBorder="1" applyAlignment="1" applyProtection="1">
      <alignment horizontal="right" vertical="center"/>
      <protection locked="0"/>
    </xf>
    <xf numFmtId="0" fontId="88" fillId="4" borderId="16" xfId="0" applyFont="1" applyFill="1" applyBorder="1" applyAlignment="1" applyProtection="1">
      <alignment horizontal="right" vertical="center"/>
      <protection locked="0"/>
    </xf>
    <xf numFmtId="0" fontId="33" fillId="4" borderId="0" xfId="0" applyFont="1" applyFill="1" applyBorder="1" applyAlignment="1" applyProtection="1">
      <alignment horizontal="left" vertical="center"/>
      <protection locked="0"/>
    </xf>
    <xf numFmtId="0" fontId="11" fillId="17" borderId="23" xfId="0" applyFont="1" applyFill="1" applyBorder="1" applyAlignment="1" applyProtection="1">
      <alignment horizontal="center" vertical="center"/>
      <protection locked="0"/>
    </xf>
    <xf numFmtId="166" fontId="35" fillId="2" borderId="0" xfId="0" applyNumberFormat="1" applyFont="1" applyFill="1" applyBorder="1" applyAlignment="1" applyProtection="1">
      <alignment horizontal="center" vertical="center"/>
      <protection locked="0"/>
    </xf>
    <xf numFmtId="165" fontId="20" fillId="4" borderId="0" xfId="2" applyNumberFormat="1" applyFont="1" applyFill="1" applyBorder="1" applyAlignment="1" applyProtection="1">
      <alignment horizontal="right" vertical="center"/>
      <protection hidden="1"/>
    </xf>
    <xf numFmtId="0" fontId="55" fillId="4" borderId="0" xfId="4" applyFill="1" applyBorder="1"/>
    <xf numFmtId="0" fontId="16" fillId="4" borderId="24" xfId="2" applyFont="1" applyFill="1" applyBorder="1" applyAlignment="1" applyProtection="1">
      <alignment vertical="center"/>
      <protection hidden="1"/>
    </xf>
    <xf numFmtId="0" fontId="16" fillId="4" borderId="25" xfId="2" applyFont="1" applyFill="1" applyBorder="1" applyAlignment="1" applyProtection="1">
      <alignment vertical="center"/>
      <protection hidden="1"/>
    </xf>
    <xf numFmtId="0" fontId="78" fillId="4" borderId="39" xfId="0" applyFont="1" applyFill="1" applyBorder="1" applyAlignment="1">
      <alignment vertical="center"/>
    </xf>
    <xf numFmtId="0" fontId="78" fillId="4" borderId="39" xfId="0" applyFont="1" applyFill="1" applyBorder="1" applyAlignment="1">
      <alignment vertical="center" wrapText="1"/>
    </xf>
    <xf numFmtId="0" fontId="78" fillId="4" borderId="38" xfId="0" applyFont="1" applyFill="1" applyBorder="1" applyAlignment="1">
      <alignment vertical="center" wrapText="1"/>
    </xf>
    <xf numFmtId="0" fontId="2" fillId="4" borderId="0" xfId="0" applyFont="1" applyFill="1" applyBorder="1" applyAlignment="1" applyProtection="1">
      <alignment horizontal="left" vertical="center"/>
      <protection locked="0"/>
    </xf>
    <xf numFmtId="0" fontId="78" fillId="4" borderId="0" xfId="0" applyFont="1" applyFill="1" applyBorder="1" applyAlignment="1">
      <alignment horizontal="left" vertical="center"/>
    </xf>
    <xf numFmtId="0" fontId="78" fillId="4" borderId="16" xfId="0" applyFont="1" applyFill="1" applyBorder="1" applyAlignment="1">
      <alignment horizontal="left" vertical="center"/>
    </xf>
    <xf numFmtId="166" fontId="35" fillId="2" borderId="0" xfId="0" applyNumberFormat="1" applyFont="1" applyFill="1" applyBorder="1" applyAlignment="1" applyProtection="1">
      <alignment horizontal="left" vertical="center"/>
      <protection locked="0"/>
    </xf>
    <xf numFmtId="171" fontId="17" fillId="9"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164" fontId="17" fillId="9" borderId="0" xfId="1" applyNumberFormat="1" applyFont="1" applyFill="1" applyBorder="1" applyAlignment="1">
      <alignment horizontal="center" vertical="center"/>
    </xf>
    <xf numFmtId="0" fontId="78" fillId="4" borderId="24" xfId="0" applyFont="1" applyFill="1" applyBorder="1" applyAlignment="1">
      <alignment vertical="center"/>
    </xf>
    <xf numFmtId="0" fontId="78" fillId="4" borderId="25" xfId="0" applyFont="1" applyFill="1" applyBorder="1" applyAlignment="1">
      <alignment vertical="center"/>
    </xf>
    <xf numFmtId="0" fontId="78" fillId="4" borderId="38" xfId="0" applyFont="1" applyFill="1" applyBorder="1" applyAlignment="1">
      <alignment vertical="center"/>
    </xf>
    <xf numFmtId="0" fontId="20" fillId="4" borderId="26" xfId="0" applyFont="1" applyFill="1" applyBorder="1" applyAlignment="1">
      <alignment vertical="center" wrapText="1"/>
    </xf>
    <xf numFmtId="0" fontId="20" fillId="4" borderId="27" xfId="0" applyFont="1" applyFill="1" applyBorder="1" applyAlignment="1">
      <alignment vertical="center" wrapText="1"/>
    </xf>
    <xf numFmtId="0" fontId="90" fillId="4" borderId="0" xfId="2" applyFont="1" applyFill="1" applyBorder="1" applyAlignment="1" applyProtection="1">
      <alignment horizontal="center" vertical="center"/>
      <protection hidden="1"/>
    </xf>
    <xf numFmtId="0" fontId="11" fillId="4" borderId="0" xfId="0" applyFont="1" applyFill="1" applyBorder="1" applyAlignment="1" applyProtection="1">
      <alignment horizontal="right" vertical="center"/>
      <protection locked="0"/>
    </xf>
    <xf numFmtId="0" fontId="35" fillId="4" borderId="0" xfId="0" applyFont="1" applyFill="1" applyBorder="1" applyAlignment="1" applyProtection="1">
      <alignment horizontal="left" vertical="center"/>
      <protection locked="0"/>
    </xf>
    <xf numFmtId="0" fontId="91" fillId="18" borderId="0" xfId="2" applyFont="1" applyFill="1" applyBorder="1" applyAlignment="1" applyProtection="1">
      <alignment horizontal="center" vertical="center"/>
      <protection hidden="1"/>
    </xf>
    <xf numFmtId="0" fontId="2" fillId="4" borderId="0" xfId="0" applyFont="1" applyFill="1" applyBorder="1" applyAlignment="1" applyProtection="1">
      <alignment horizontal="right" vertical="center"/>
      <protection locked="0"/>
    </xf>
    <xf numFmtId="166" fontId="47" fillId="4" borderId="0" xfId="2" applyNumberFormat="1" applyFont="1" applyFill="1" applyBorder="1" applyAlignment="1" applyProtection="1">
      <alignment horizontal="center" vertical="center"/>
      <protection hidden="1"/>
    </xf>
    <xf numFmtId="0" fontId="47" fillId="4" borderId="0" xfId="2" applyFont="1" applyFill="1" applyBorder="1" applyAlignment="1" applyProtection="1">
      <alignment horizontal="left" vertical="center"/>
      <protection hidden="1"/>
    </xf>
    <xf numFmtId="0" fontId="92" fillId="4" borderId="13" xfId="0" applyFont="1" applyFill="1" applyBorder="1" applyAlignment="1" applyProtection="1">
      <alignment horizontal="right" vertical="center"/>
      <protection locked="0"/>
    </xf>
    <xf numFmtId="0" fontId="91" fillId="4" borderId="0" xfId="2" applyFont="1" applyFill="1" applyBorder="1" applyAlignment="1" applyProtection="1">
      <alignment horizontal="left" vertical="center"/>
      <protection hidden="1"/>
    </xf>
    <xf numFmtId="0" fontId="0" fillId="4" borderId="13" xfId="0" applyFill="1" applyBorder="1"/>
    <xf numFmtId="0" fontId="20" fillId="4" borderId="41" xfId="2" applyFont="1" applyFill="1" applyBorder="1" applyAlignment="1" applyProtection="1">
      <alignment horizontal="left" vertical="center"/>
      <protection hidden="1"/>
    </xf>
    <xf numFmtId="166" fontId="17" fillId="9" borderId="0" xfId="1" applyNumberFormat="1" applyFont="1" applyFill="1" applyBorder="1" applyAlignment="1">
      <alignment horizontal="center" vertical="center"/>
    </xf>
    <xf numFmtId="0" fontId="93" fillId="4" borderId="0" xfId="0" applyFont="1" applyFill="1" applyBorder="1" applyAlignment="1" applyProtection="1">
      <alignment horizontal="left" vertical="center"/>
      <protection locked="0"/>
    </xf>
    <xf numFmtId="164" fontId="17" fillId="9" borderId="56" xfId="1" applyNumberFormat="1" applyFont="1" applyFill="1" applyBorder="1" applyAlignment="1">
      <alignment horizontal="center" vertical="center"/>
    </xf>
    <xf numFmtId="164" fontId="17" fillId="9" borderId="57" xfId="1" applyNumberFormat="1" applyFont="1" applyFill="1" applyBorder="1" applyAlignment="1">
      <alignment horizontal="center" vertical="center"/>
    </xf>
    <xf numFmtId="1" fontId="17" fillId="9" borderId="42" xfId="1" applyNumberFormat="1" applyFont="1" applyFill="1" applyBorder="1" applyAlignment="1">
      <alignment horizontal="center" vertical="center"/>
    </xf>
    <xf numFmtId="1" fontId="17" fillId="9" borderId="36" xfId="1" applyNumberFormat="1" applyFont="1" applyFill="1" applyBorder="1" applyAlignment="1">
      <alignment horizontal="center" vertical="center"/>
    </xf>
    <xf numFmtId="164" fontId="17" fillId="9" borderId="42" xfId="1" applyNumberFormat="1" applyFont="1" applyFill="1" applyBorder="1" applyAlignment="1">
      <alignment horizontal="center" vertical="center"/>
    </xf>
    <xf numFmtId="0" fontId="22" fillId="4" borderId="0" xfId="2" applyFont="1" applyFill="1" applyBorder="1" applyAlignment="1" applyProtection="1">
      <alignment vertical="center"/>
      <protection hidden="1"/>
    </xf>
    <xf numFmtId="0" fontId="22" fillId="4" borderId="0" xfId="2" applyFont="1" applyFill="1" applyBorder="1" applyAlignment="1" applyProtection="1">
      <alignment horizontal="right" vertical="center"/>
      <protection hidden="1"/>
    </xf>
    <xf numFmtId="0" fontId="11" fillId="4" borderId="30" xfId="0" applyFont="1" applyFill="1" applyBorder="1" applyAlignment="1" applyProtection="1">
      <alignment horizontal="left" vertical="center"/>
      <protection locked="0"/>
    </xf>
    <xf numFmtId="0" fontId="11" fillId="4" borderId="31"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5" fillId="4" borderId="23" xfId="2" applyFont="1" applyFill="1" applyBorder="1" applyAlignment="1">
      <alignment horizontal="center" vertical="center"/>
    </xf>
    <xf numFmtId="164" fontId="17" fillId="9" borderId="23" xfId="1" applyNumberFormat="1" applyFont="1" applyFill="1" applyBorder="1" applyAlignment="1">
      <alignment horizontal="center" vertical="center"/>
    </xf>
    <xf numFmtId="1" fontId="17" fillId="9" borderId="23" xfId="1" applyNumberFormat="1" applyFont="1" applyFill="1" applyBorder="1" applyAlignment="1">
      <alignment horizontal="center" vertical="center"/>
    </xf>
    <xf numFmtId="164" fontId="21" fillId="4" borderId="23" xfId="1" applyNumberFormat="1" applyFont="1" applyFill="1" applyBorder="1" applyAlignment="1">
      <alignment horizontal="center" vertical="center"/>
    </xf>
    <xf numFmtId="0" fontId="18" fillId="4" borderId="23" xfId="2" applyFont="1" applyFill="1" applyBorder="1" applyAlignment="1" applyProtection="1">
      <alignment vertical="center"/>
      <protection hidden="1"/>
    </xf>
    <xf numFmtId="0" fontId="18" fillId="4" borderId="26" xfId="2" applyFont="1" applyFill="1" applyBorder="1" applyAlignment="1" applyProtection="1">
      <alignment vertical="center"/>
      <protection hidden="1"/>
    </xf>
    <xf numFmtId="0" fontId="0" fillId="4" borderId="26" xfId="0" applyFill="1" applyBorder="1"/>
    <xf numFmtId="0" fontId="18" fillId="4" borderId="26" xfId="2" applyFont="1" applyFill="1" applyBorder="1" applyAlignment="1" applyProtection="1">
      <alignment horizontal="left" vertical="center"/>
      <protection hidden="1"/>
    </xf>
    <xf numFmtId="0" fontId="11" fillId="4" borderId="26" xfId="0" applyFont="1" applyFill="1" applyBorder="1" applyAlignment="1" applyProtection="1">
      <alignment horizontal="left" vertical="center"/>
      <protection locked="0"/>
    </xf>
    <xf numFmtId="0" fontId="18" fillId="4" borderId="24" xfId="2" applyFont="1" applyFill="1" applyBorder="1" applyAlignment="1" applyProtection="1">
      <alignment vertical="center"/>
      <protection hidden="1"/>
    </xf>
    <xf numFmtId="0" fontId="0" fillId="4" borderId="24" xfId="0" applyFill="1" applyBorder="1"/>
    <xf numFmtId="0" fontId="18" fillId="4" borderId="24" xfId="2" applyFont="1" applyFill="1" applyBorder="1" applyAlignment="1" applyProtection="1">
      <alignment horizontal="left" vertical="center"/>
      <protection hidden="1"/>
    </xf>
    <xf numFmtId="0" fontId="11" fillId="4" borderId="24" xfId="0" applyFont="1" applyFill="1" applyBorder="1" applyAlignment="1" applyProtection="1">
      <alignment horizontal="left" vertical="center"/>
      <protection locked="0"/>
    </xf>
    <xf numFmtId="1" fontId="45" fillId="9" borderId="0" xfId="1" applyNumberFormat="1" applyFont="1" applyFill="1" applyBorder="1" applyAlignment="1">
      <alignment horizontal="center" vertical="center"/>
    </xf>
    <xf numFmtId="0" fontId="20" fillId="4" borderId="24" xfId="0" applyFont="1" applyFill="1" applyBorder="1" applyAlignment="1">
      <alignment vertical="center"/>
    </xf>
    <xf numFmtId="0" fontId="20" fillId="4" borderId="25" xfId="0" applyFont="1" applyFill="1" applyBorder="1" applyAlignment="1">
      <alignment vertical="center"/>
    </xf>
    <xf numFmtId="164" fontId="17" fillId="9" borderId="23" xfId="1" applyNumberFormat="1" applyFont="1" applyFill="1" applyBorder="1" applyAlignment="1">
      <alignment vertical="center"/>
    </xf>
    <xf numFmtId="164" fontId="17" fillId="4" borderId="23" xfId="1" applyNumberFormat="1" applyFont="1" applyFill="1" applyBorder="1" applyAlignment="1">
      <alignment vertical="center"/>
    </xf>
    <xf numFmtId="164" fontId="33" fillId="4" borderId="23" xfId="1" applyNumberFormat="1" applyFont="1" applyFill="1" applyBorder="1" applyAlignment="1">
      <alignment vertical="center"/>
    </xf>
    <xf numFmtId="0" fontId="39" fillId="4" borderId="23" xfId="2" applyFont="1" applyFill="1" applyBorder="1" applyAlignment="1">
      <alignment horizontal="center" vertical="center"/>
    </xf>
    <xf numFmtId="164" fontId="19" fillId="4" borderId="0" xfId="1" applyNumberFormat="1" applyFont="1" applyFill="1" applyBorder="1" applyAlignment="1">
      <alignment horizontal="right" vertical="center"/>
    </xf>
    <xf numFmtId="0" fontId="15" fillId="4" borderId="8" xfId="2" applyFont="1" applyFill="1" applyBorder="1" applyAlignment="1">
      <alignment horizontal="center" vertical="center"/>
    </xf>
    <xf numFmtId="0" fontId="95" fillId="4" borderId="23" xfId="0" applyFont="1" applyFill="1" applyBorder="1" applyAlignment="1" applyProtection="1">
      <alignment horizontal="left" vertical="center"/>
      <protection locked="0"/>
    </xf>
    <xf numFmtId="0" fontId="95" fillId="4" borderId="0" xfId="0" applyFont="1" applyFill="1" applyBorder="1" applyAlignment="1" applyProtection="1">
      <alignment horizontal="center" vertical="center"/>
      <protection locked="0"/>
    </xf>
    <xf numFmtId="0" fontId="21" fillId="19" borderId="23" xfId="0" applyFont="1" applyFill="1" applyBorder="1" applyAlignment="1" applyProtection="1">
      <alignment horizontal="right" vertical="center"/>
      <protection locked="0"/>
    </xf>
    <xf numFmtId="0" fontId="10" fillId="4" borderId="23" xfId="2" applyFont="1" applyFill="1" applyBorder="1" applyAlignment="1" applyProtection="1">
      <alignment horizontal="center" vertical="center"/>
      <protection hidden="1"/>
    </xf>
    <xf numFmtId="0" fontId="10" fillId="4" borderId="0" xfId="2" applyFont="1" applyFill="1" applyBorder="1" applyAlignment="1" applyProtection="1">
      <alignment horizontal="center" vertical="center"/>
      <protection hidden="1"/>
    </xf>
    <xf numFmtId="0" fontId="10" fillId="4" borderId="16" xfId="2" applyFont="1" applyFill="1" applyBorder="1" applyAlignment="1" applyProtection="1">
      <alignment horizontal="center" vertical="center"/>
      <protection hidden="1"/>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76" fillId="4" borderId="0" xfId="2" applyFont="1" applyFill="1" applyBorder="1" applyAlignment="1">
      <alignment horizontal="center" vertical="center"/>
    </xf>
    <xf numFmtId="164" fontId="17" fillId="9" borderId="0" xfId="1" applyNumberFormat="1" applyFont="1" applyFill="1" applyBorder="1" applyAlignment="1">
      <alignment horizontal="center" vertical="center"/>
    </xf>
    <xf numFmtId="0" fontId="28" fillId="4" borderId="0" xfId="0" applyFont="1" applyFill="1" applyBorder="1" applyAlignment="1">
      <alignment horizontal="center" vertical="center"/>
    </xf>
    <xf numFmtId="0" fontId="75" fillId="4" borderId="23" xfId="0" applyFont="1" applyFill="1" applyBorder="1" applyAlignment="1" applyProtection="1">
      <alignment horizontal="left" vertical="center"/>
      <protection locked="0"/>
    </xf>
    <xf numFmtId="0" fontId="0" fillId="0" borderId="0" xfId="0" applyAlignment="1">
      <alignment horizontal="right"/>
    </xf>
    <xf numFmtId="0" fontId="95" fillId="4" borderId="23" xfId="0" applyFont="1" applyFill="1" applyBorder="1" applyAlignment="1" applyProtection="1">
      <alignment horizontal="center" vertical="center"/>
      <protection locked="0"/>
    </xf>
    <xf numFmtId="0" fontId="28" fillId="4" borderId="23" xfId="0" applyFont="1" applyFill="1" applyBorder="1" applyAlignment="1">
      <alignment horizontal="center" vertical="center"/>
    </xf>
    <xf numFmtId="0" fontId="28" fillId="4" borderId="16" xfId="0" applyFont="1" applyFill="1" applyBorder="1" applyAlignment="1">
      <alignment horizontal="center" vertical="center"/>
    </xf>
    <xf numFmtId="0" fontId="0" fillId="0" borderId="0" xfId="0" applyBorder="1" applyAlignment="1">
      <alignment horizontal="right"/>
    </xf>
    <xf numFmtId="0" fontId="55" fillId="0" borderId="0" xfId="4" applyBorder="1"/>
    <xf numFmtId="0" fontId="3" fillId="4" borderId="26" xfId="0" applyFont="1" applyFill="1" applyBorder="1" applyAlignment="1">
      <alignment vertical="center" wrapText="1"/>
    </xf>
    <xf numFmtId="0" fontId="3" fillId="4" borderId="0" xfId="0" applyFont="1" applyFill="1" applyBorder="1" applyAlignment="1">
      <alignment vertical="center"/>
    </xf>
    <xf numFmtId="0" fontId="18" fillId="4" borderId="0" xfId="2" applyFont="1" applyFill="1" applyBorder="1" applyAlignment="1" applyProtection="1">
      <alignment vertical="center" wrapText="1"/>
      <protection hidden="1"/>
    </xf>
    <xf numFmtId="0" fontId="0" fillId="4" borderId="0" xfId="0" applyFill="1" applyBorder="1" applyAlignment="1">
      <alignment horizontal="center" vertical="center"/>
    </xf>
    <xf numFmtId="0" fontId="0" fillId="4" borderId="0" xfId="0" applyFill="1" applyBorder="1" applyAlignment="1">
      <alignment vertical="center"/>
    </xf>
    <xf numFmtId="0" fontId="0" fillId="4" borderId="45" xfId="0" applyFill="1" applyBorder="1" applyAlignment="1">
      <alignment horizontal="left" vertical="center"/>
    </xf>
    <xf numFmtId="0" fontId="0" fillId="4" borderId="45" xfId="0" applyFill="1" applyBorder="1" applyAlignment="1">
      <alignment horizontal="center" vertical="center"/>
    </xf>
    <xf numFmtId="0" fontId="99" fillId="0" borderId="0" xfId="4" applyFont="1" applyAlignment="1" applyProtection="1"/>
    <xf numFmtId="0" fontId="11" fillId="4" borderId="63" xfId="0" applyFont="1" applyFill="1" applyBorder="1" applyAlignment="1">
      <alignment vertical="center" wrapText="1"/>
    </xf>
    <xf numFmtId="0" fontId="11" fillId="4" borderId="44" xfId="0" applyFont="1" applyFill="1" applyBorder="1" applyAlignment="1">
      <alignment horizontal="center" vertical="center"/>
    </xf>
    <xf numFmtId="0" fontId="11" fillId="4" borderId="66" xfId="0" applyFont="1" applyFill="1" applyBorder="1" applyAlignment="1">
      <alignment vertical="center"/>
    </xf>
    <xf numFmtId="0" fontId="11" fillId="4" borderId="50" xfId="0" applyFont="1" applyFill="1" applyBorder="1" applyAlignment="1">
      <alignment horizontal="center" vertical="center"/>
    </xf>
    <xf numFmtId="0" fontId="11" fillId="4" borderId="68" xfId="0" applyFont="1" applyFill="1" applyBorder="1" applyAlignment="1">
      <alignment vertical="center"/>
    </xf>
    <xf numFmtId="0" fontId="2" fillId="4" borderId="45" xfId="0" applyFont="1" applyFill="1" applyBorder="1" applyAlignment="1">
      <alignment horizontal="center" vertical="center"/>
    </xf>
    <xf numFmtId="0" fontId="97" fillId="5" borderId="23" xfId="0" applyFont="1" applyFill="1" applyBorder="1" applyAlignment="1">
      <alignment horizontal="center" vertical="center"/>
    </xf>
    <xf numFmtId="0" fontId="0" fillId="4" borderId="0" xfId="0" applyFont="1" applyFill="1" applyBorder="1" applyAlignment="1" applyProtection="1">
      <alignment horizontal="left" vertical="center"/>
      <protection locked="0"/>
    </xf>
    <xf numFmtId="0" fontId="102" fillId="4" borderId="0" xfId="0" applyFont="1" applyFill="1" applyBorder="1" applyAlignment="1" applyProtection="1">
      <alignment horizontal="right" vertical="center"/>
      <protection locked="0"/>
    </xf>
    <xf numFmtId="0" fontId="96" fillId="4" borderId="0" xfId="0" applyFont="1" applyFill="1" applyBorder="1" applyAlignment="1" applyProtection="1">
      <alignment horizontal="right" vertical="center"/>
      <protection locked="0"/>
    </xf>
    <xf numFmtId="0" fontId="11" fillId="4" borderId="44" xfId="0" applyFont="1" applyFill="1" applyBorder="1" applyAlignment="1" applyProtection="1">
      <alignment horizontal="left" vertical="center"/>
      <protection locked="0"/>
    </xf>
    <xf numFmtId="0" fontId="0" fillId="4" borderId="44" xfId="0" applyFill="1" applyBorder="1"/>
    <xf numFmtId="173" fontId="105" fillId="5" borderId="58" xfId="0" applyNumberFormat="1" applyFont="1" applyFill="1" applyBorder="1" applyAlignment="1" applyProtection="1">
      <alignment horizontal="center" vertical="center"/>
      <protection locked="0"/>
    </xf>
    <xf numFmtId="173" fontId="103" fillId="23" borderId="58" xfId="0" applyNumberFormat="1" applyFont="1" applyFill="1" applyBorder="1" applyAlignment="1" applyProtection="1">
      <alignment horizontal="center" vertical="center"/>
      <protection locked="0"/>
    </xf>
    <xf numFmtId="172" fontId="104" fillId="5" borderId="58" xfId="0" applyNumberFormat="1" applyFont="1" applyFill="1" applyBorder="1" applyAlignment="1" applyProtection="1">
      <alignment horizontal="center" vertical="center"/>
      <protection locked="0"/>
    </xf>
    <xf numFmtId="172" fontId="106" fillId="23" borderId="58" xfId="0" applyNumberFormat="1" applyFont="1" applyFill="1" applyBorder="1" applyAlignment="1" applyProtection="1">
      <alignment horizontal="center" vertical="center"/>
      <protection locked="0"/>
    </xf>
    <xf numFmtId="0" fontId="0" fillId="4" borderId="23" xfId="0" applyFill="1" applyBorder="1"/>
    <xf numFmtId="0" fontId="97" fillId="5" borderId="31" xfId="0" applyFont="1" applyFill="1" applyBorder="1" applyAlignment="1">
      <alignment horizontal="center" vertical="center"/>
    </xf>
    <xf numFmtId="0" fontId="101" fillId="4" borderId="31" xfId="0" applyFont="1" applyFill="1" applyBorder="1" applyAlignment="1">
      <alignment horizontal="center" vertical="center"/>
    </xf>
    <xf numFmtId="172" fontId="104" fillId="5" borderId="0" xfId="0" applyNumberFormat="1" applyFont="1" applyFill="1" applyBorder="1" applyAlignment="1" applyProtection="1">
      <alignment horizontal="center" vertical="center"/>
      <protection locked="0"/>
    </xf>
    <xf numFmtId="172" fontId="105" fillId="5" borderId="0" xfId="0" applyNumberFormat="1" applyFont="1" applyFill="1" applyBorder="1" applyAlignment="1" applyProtection="1">
      <alignment horizontal="center" vertical="center"/>
      <protection locked="0"/>
    </xf>
    <xf numFmtId="0" fontId="0" fillId="4" borderId="45" xfId="0" applyFill="1" applyBorder="1"/>
    <xf numFmtId="172" fontId="106" fillId="23" borderId="0" xfId="0" applyNumberFormat="1" applyFont="1" applyFill="1" applyBorder="1" applyAlignment="1" applyProtection="1">
      <alignment horizontal="center" vertical="center"/>
      <protection locked="0"/>
    </xf>
    <xf numFmtId="172" fontId="103" fillId="23" borderId="0" xfId="0" applyNumberFormat="1" applyFont="1" applyFill="1" applyBorder="1" applyAlignment="1" applyProtection="1">
      <alignment horizontal="center" vertical="center"/>
      <protection locked="0"/>
    </xf>
    <xf numFmtId="0" fontId="11" fillId="4" borderId="45" xfId="0" applyFont="1" applyFill="1" applyBorder="1" applyAlignment="1" applyProtection="1">
      <alignment horizontal="left" vertical="center"/>
      <protection locked="0"/>
    </xf>
    <xf numFmtId="0" fontId="96" fillId="19" borderId="0" xfId="0" applyFont="1" applyFill="1" applyBorder="1" applyAlignment="1" applyProtection="1">
      <alignment horizontal="right" vertical="center"/>
      <protection locked="0"/>
    </xf>
    <xf numFmtId="0" fontId="97" fillId="4" borderId="0" xfId="0" applyFont="1" applyFill="1" applyBorder="1" applyAlignment="1" applyProtection="1">
      <alignment horizontal="right" vertical="center"/>
      <protection locked="0"/>
    </xf>
    <xf numFmtId="165" fontId="15" fillId="4" borderId="23" xfId="0" applyNumberFormat="1" applyFont="1" applyFill="1" applyBorder="1" applyAlignment="1">
      <alignment horizontal="center" vertical="center"/>
    </xf>
    <xf numFmtId="165" fontId="15" fillId="4" borderId="0" xfId="0" applyNumberFormat="1" applyFont="1" applyFill="1" applyBorder="1" applyAlignment="1">
      <alignment horizontal="center" vertical="center"/>
    </xf>
    <xf numFmtId="175" fontId="2" fillId="4" borderId="23" xfId="0" applyNumberFormat="1" applyFont="1" applyFill="1" applyBorder="1" applyAlignment="1">
      <alignment horizontal="center" vertical="center"/>
    </xf>
    <xf numFmtId="0" fontId="46" fillId="4" borderId="0" xfId="0" applyFont="1" applyFill="1" applyBorder="1" applyAlignment="1">
      <alignment horizontal="center" vertical="center"/>
    </xf>
    <xf numFmtId="0" fontId="46" fillId="4" borderId="16" xfId="0" applyFont="1" applyFill="1" applyBorder="1" applyAlignment="1">
      <alignment horizontal="left" vertical="center"/>
    </xf>
    <xf numFmtId="177" fontId="36" fillId="24" borderId="31" xfId="0" applyNumberFormat="1" applyFont="1" applyFill="1" applyBorder="1" applyAlignment="1">
      <alignment horizontal="center" vertical="center"/>
    </xf>
    <xf numFmtId="0" fontId="0" fillId="4" borderId="31" xfId="0" applyFill="1" applyBorder="1"/>
    <xf numFmtId="165" fontId="0" fillId="0" borderId="71" xfId="0" applyNumberFormat="1" applyBorder="1" applyAlignment="1">
      <alignment horizontal="center"/>
    </xf>
    <xf numFmtId="9" fontId="0" fillId="4" borderId="31" xfId="0" applyNumberFormat="1" applyFill="1" applyBorder="1" applyAlignment="1">
      <alignment horizontal="center" vertical="center"/>
    </xf>
    <xf numFmtId="0" fontId="14" fillId="4" borderId="48" xfId="2" applyFont="1" applyFill="1" applyBorder="1" applyAlignment="1">
      <alignment horizontal="center" vertical="center"/>
    </xf>
    <xf numFmtId="0" fontId="98" fillId="4" borderId="45" xfId="0" applyFont="1" applyFill="1" applyBorder="1" applyAlignment="1">
      <alignment horizontal="center" vertical="center"/>
    </xf>
    <xf numFmtId="0" fontId="15" fillId="4" borderId="45" xfId="2" applyFont="1" applyFill="1" applyBorder="1" applyAlignment="1">
      <alignment horizontal="center" vertical="center"/>
    </xf>
    <xf numFmtId="0" fontId="98" fillId="4" borderId="46" xfId="0" applyFont="1" applyFill="1" applyBorder="1" applyAlignment="1">
      <alignment horizontal="center" vertical="center"/>
    </xf>
    <xf numFmtId="0" fontId="14" fillId="4" borderId="45" xfId="2" applyFont="1" applyFill="1" applyBorder="1" applyAlignment="1">
      <alignment horizontal="center" vertical="center"/>
    </xf>
    <xf numFmtId="0" fontId="14" fillId="5" borderId="23" xfId="2" applyFont="1" applyFill="1" applyBorder="1" applyAlignment="1">
      <alignment horizontal="center" vertical="center"/>
    </xf>
    <xf numFmtId="0" fontId="24" fillId="4" borderId="0" xfId="2" applyFont="1" applyFill="1" applyBorder="1" applyAlignment="1" applyProtection="1">
      <alignment horizontal="left"/>
      <protection hidden="1"/>
    </xf>
    <xf numFmtId="0" fontId="35" fillId="4" borderId="0" xfId="0" applyFont="1" applyFill="1" applyBorder="1" applyAlignment="1">
      <alignment horizontal="center" vertical="center"/>
    </xf>
    <xf numFmtId="0" fontId="46" fillId="4" borderId="0" xfId="0" applyFont="1" applyFill="1" applyBorder="1" applyAlignment="1">
      <alignment horizontal="left" vertical="center"/>
    </xf>
    <xf numFmtId="176" fontId="107" fillId="4" borderId="0" xfId="0" applyNumberFormat="1" applyFont="1" applyFill="1" applyBorder="1" applyAlignment="1">
      <alignment horizontal="center" vertical="center"/>
    </xf>
    <xf numFmtId="176" fontId="2" fillId="4" borderId="0" xfId="0" applyNumberFormat="1" applyFont="1" applyFill="1" applyBorder="1" applyAlignment="1">
      <alignment horizontal="center" vertical="center"/>
    </xf>
    <xf numFmtId="176" fontId="107" fillId="4" borderId="16" xfId="0" applyNumberFormat="1" applyFont="1" applyFill="1" applyBorder="1" applyAlignment="1">
      <alignment horizontal="center" vertical="center"/>
    </xf>
    <xf numFmtId="165" fontId="15" fillId="4" borderId="48" xfId="0" applyNumberFormat="1" applyFont="1" applyFill="1" applyBorder="1" applyAlignment="1">
      <alignment horizontal="center" vertical="center"/>
    </xf>
    <xf numFmtId="165" fontId="15" fillId="4" borderId="45" xfId="0" applyNumberFormat="1" applyFont="1" applyFill="1" applyBorder="1" applyAlignment="1">
      <alignment horizontal="center" vertical="center"/>
    </xf>
    <xf numFmtId="0" fontId="15" fillId="4" borderId="46" xfId="2" applyFont="1" applyFill="1" applyBorder="1" applyAlignment="1">
      <alignment horizontal="center" vertical="center"/>
    </xf>
    <xf numFmtId="165" fontId="0" fillId="0" borderId="31" xfId="0" applyNumberFormat="1" applyBorder="1" applyAlignment="1">
      <alignment horizontal="center"/>
    </xf>
    <xf numFmtId="0" fontId="35" fillId="4" borderId="23" xfId="0" applyFont="1" applyFill="1" applyBorder="1" applyAlignment="1">
      <alignment horizontal="center" vertical="center"/>
    </xf>
    <xf numFmtId="0" fontId="35" fillId="4" borderId="16" xfId="0" applyFont="1" applyFill="1" applyBorder="1" applyAlignment="1">
      <alignment horizontal="center" vertical="center"/>
    </xf>
    <xf numFmtId="0" fontId="18" fillId="4" borderId="45" xfId="0" applyFont="1" applyFill="1" applyBorder="1" applyAlignment="1" applyProtection="1">
      <alignment horizontal="right" vertical="center"/>
      <protection locked="0"/>
    </xf>
    <xf numFmtId="172" fontId="18" fillId="19" borderId="49" xfId="0" applyNumberFormat="1" applyFont="1" applyFill="1" applyBorder="1" applyAlignment="1" applyProtection="1">
      <alignment horizontal="center" vertical="center"/>
      <protection locked="0"/>
    </xf>
    <xf numFmtId="0" fontId="46" fillId="4" borderId="50" xfId="0" applyFont="1" applyFill="1" applyBorder="1"/>
    <xf numFmtId="165" fontId="18" fillId="19" borderId="45" xfId="0" applyNumberFormat="1" applyFont="1" applyFill="1" applyBorder="1" applyAlignment="1" applyProtection="1">
      <alignment horizontal="center" vertical="center"/>
      <protection locked="0"/>
    </xf>
    <xf numFmtId="172" fontId="18" fillId="19" borderId="45" xfId="0" applyNumberFormat="1" applyFont="1" applyFill="1" applyBorder="1" applyAlignment="1" applyProtection="1">
      <alignment horizontal="center" vertical="center"/>
      <protection locked="0"/>
    </xf>
    <xf numFmtId="0" fontId="18" fillId="19" borderId="45" xfId="0" applyFont="1" applyFill="1" applyBorder="1" applyAlignment="1" applyProtection="1">
      <alignment horizontal="right" vertical="center"/>
      <protection locked="0"/>
    </xf>
    <xf numFmtId="0" fontId="46" fillId="4" borderId="50" xfId="0" applyFont="1" applyFill="1" applyBorder="1" applyAlignment="1" applyProtection="1">
      <alignment horizontal="left" vertical="center"/>
      <protection locked="0"/>
    </xf>
    <xf numFmtId="0" fontId="46" fillId="4" borderId="45" xfId="0" applyFont="1" applyFill="1" applyBorder="1"/>
    <xf numFmtId="0" fontId="46" fillId="4" borderId="45" xfId="0" applyFont="1" applyFill="1" applyBorder="1" applyAlignment="1" applyProtection="1">
      <alignment horizontal="left" vertical="center"/>
      <protection locked="0"/>
    </xf>
    <xf numFmtId="174" fontId="18" fillId="19" borderId="49" xfId="0" applyNumberFormat="1" applyFont="1" applyFill="1" applyBorder="1" applyAlignment="1" applyProtection="1">
      <alignment horizontal="center" vertical="center"/>
      <protection locked="0"/>
    </xf>
    <xf numFmtId="0" fontId="108" fillId="4" borderId="44" xfId="0" applyFont="1" applyFill="1" applyBorder="1"/>
    <xf numFmtId="0" fontId="21" fillId="4" borderId="0" xfId="0" applyFont="1" applyFill="1" applyBorder="1" applyAlignment="1" applyProtection="1">
      <alignment horizontal="right" vertical="center"/>
      <protection locked="0"/>
    </xf>
    <xf numFmtId="172" fontId="21" fillId="19" borderId="0" xfId="0" applyNumberFormat="1" applyFont="1" applyFill="1" applyBorder="1" applyAlignment="1" applyProtection="1">
      <alignment horizontal="center" vertical="center"/>
      <protection locked="0"/>
    </xf>
    <xf numFmtId="0" fontId="109" fillId="4" borderId="0" xfId="0" applyFont="1" applyFill="1" applyBorder="1"/>
    <xf numFmtId="0" fontId="108" fillId="0" borderId="0" xfId="0" applyFont="1"/>
    <xf numFmtId="165" fontId="21" fillId="19" borderId="0" xfId="0" applyNumberFormat="1" applyFont="1" applyFill="1" applyBorder="1" applyAlignment="1" applyProtection="1">
      <alignment horizontal="center" vertical="center"/>
      <protection locked="0"/>
    </xf>
    <xf numFmtId="0" fontId="110" fillId="4" borderId="0" xfId="0" applyFont="1" applyFill="1" applyBorder="1" applyAlignment="1" applyProtection="1">
      <alignment horizontal="left" vertical="center"/>
      <protection locked="0"/>
    </xf>
    <xf numFmtId="172" fontId="21" fillId="19" borderId="58" xfId="0" applyNumberFormat="1" applyFont="1" applyFill="1" applyBorder="1" applyAlignment="1" applyProtection="1">
      <alignment horizontal="center" vertical="center"/>
      <protection locked="0"/>
    </xf>
    <xf numFmtId="0" fontId="108" fillId="4" borderId="44" xfId="0" applyFont="1" applyFill="1" applyBorder="1" applyAlignment="1" applyProtection="1">
      <alignment horizontal="left" vertical="center"/>
      <protection locked="0"/>
    </xf>
    <xf numFmtId="0" fontId="21" fillId="19" borderId="0" xfId="0" applyFont="1" applyFill="1" applyBorder="1" applyAlignment="1" applyProtection="1">
      <alignment horizontal="right" vertical="center"/>
      <protection locked="0"/>
    </xf>
    <xf numFmtId="0" fontId="108" fillId="4" borderId="0" xfId="0" applyFont="1" applyFill="1" applyBorder="1"/>
    <xf numFmtId="0" fontId="108" fillId="4" borderId="0" xfId="0" applyFont="1" applyFill="1" applyBorder="1" applyAlignment="1" applyProtection="1">
      <alignment horizontal="left" vertical="center"/>
      <protection locked="0"/>
    </xf>
    <xf numFmtId="0" fontId="102" fillId="19" borderId="0" xfId="0" applyFont="1" applyFill="1" applyBorder="1" applyAlignment="1" applyProtection="1">
      <alignment horizontal="right" vertical="center"/>
      <protection locked="0"/>
    </xf>
    <xf numFmtId="0" fontId="111" fillId="4" borderId="0" xfId="0" applyFont="1" applyFill="1" applyBorder="1" applyAlignment="1" applyProtection="1">
      <alignment horizontal="right" vertical="center"/>
      <protection locked="0"/>
    </xf>
    <xf numFmtId="0" fontId="97" fillId="5" borderId="64" xfId="0" applyFont="1" applyFill="1" applyBorder="1" applyAlignment="1">
      <alignment horizontal="right" vertical="center"/>
    </xf>
    <xf numFmtId="0" fontId="19" fillId="4" borderId="67" xfId="0" applyFont="1" applyFill="1" applyBorder="1" applyAlignment="1">
      <alignment horizontal="right" vertical="center"/>
    </xf>
    <xf numFmtId="0" fontId="29" fillId="4" borderId="69" xfId="0" applyFont="1" applyFill="1" applyBorder="1" applyAlignment="1">
      <alignment horizontal="right" vertical="center"/>
    </xf>
    <xf numFmtId="0" fontId="100" fillId="4" borderId="62" xfId="0" applyFont="1" applyFill="1" applyBorder="1" applyAlignment="1">
      <alignment horizontal="center" vertical="center" wrapText="1"/>
    </xf>
    <xf numFmtId="0" fontId="0" fillId="4" borderId="63" xfId="0" applyFill="1" applyBorder="1" applyAlignment="1">
      <alignment horizontal="left" vertical="center"/>
    </xf>
    <xf numFmtId="0" fontId="0" fillId="4" borderId="66" xfId="0" applyFill="1" applyBorder="1" applyAlignment="1">
      <alignment horizontal="left" vertical="center"/>
    </xf>
    <xf numFmtId="0" fontId="2" fillId="4" borderId="68" xfId="0" applyFont="1" applyFill="1" applyBorder="1" applyAlignment="1">
      <alignment horizontal="left" vertical="center"/>
    </xf>
    <xf numFmtId="0" fontId="100" fillId="4" borderId="31" xfId="0" applyFont="1" applyFill="1" applyBorder="1" applyAlignment="1">
      <alignment horizontal="left" vertical="center"/>
    </xf>
    <xf numFmtId="0" fontId="0" fillId="0" borderId="31" xfId="0" applyBorder="1" applyAlignment="1">
      <alignment horizontal="left" vertical="center"/>
    </xf>
    <xf numFmtId="0" fontId="0" fillId="4" borderId="65" xfId="0" applyFill="1" applyBorder="1" applyAlignment="1">
      <alignment horizontal="left" vertical="center"/>
    </xf>
    <xf numFmtId="0" fontId="0" fillId="4" borderId="58" xfId="0" applyFill="1" applyBorder="1" applyAlignment="1">
      <alignment horizontal="left" vertical="center"/>
    </xf>
    <xf numFmtId="0" fontId="2" fillId="4" borderId="49" xfId="0" applyFont="1" applyFill="1" applyBorder="1" applyAlignment="1">
      <alignment horizontal="left" vertical="center"/>
    </xf>
    <xf numFmtId="0" fontId="97" fillId="4" borderId="0" xfId="0" applyFont="1" applyFill="1" applyBorder="1" applyAlignment="1">
      <alignment horizontal="center" vertical="center" wrapText="1"/>
    </xf>
    <xf numFmtId="0" fontId="98" fillId="4" borderId="44" xfId="0" applyFont="1" applyFill="1" applyBorder="1" applyAlignment="1">
      <alignment horizontal="centerContinuous" vertical="center"/>
    </xf>
    <xf numFmtId="0" fontId="98" fillId="4" borderId="0" xfId="0" applyFont="1" applyFill="1" applyBorder="1" applyAlignment="1">
      <alignment horizontal="centerContinuous" vertical="center"/>
    </xf>
    <xf numFmtId="177" fontId="112" fillId="24" borderId="0" xfId="0" applyNumberFormat="1" applyFont="1" applyFill="1" applyBorder="1" applyAlignment="1">
      <alignment horizontal="center" vertical="center"/>
    </xf>
    <xf numFmtId="177" fontId="18" fillId="4" borderId="0" xfId="0" applyNumberFormat="1" applyFont="1" applyFill="1" applyBorder="1" applyAlignment="1">
      <alignment horizontal="center" vertical="center"/>
    </xf>
    <xf numFmtId="0" fontId="14" fillId="4" borderId="44" xfId="2" applyFont="1" applyFill="1" applyBorder="1" applyAlignment="1">
      <alignment horizontal="center" vertical="center"/>
    </xf>
    <xf numFmtId="0" fontId="97" fillId="4" borderId="58" xfId="0" applyFont="1" applyFill="1" applyBorder="1" applyAlignment="1">
      <alignment horizontal="center" vertical="center" wrapText="1"/>
    </xf>
    <xf numFmtId="0" fontId="97" fillId="5" borderId="44" xfId="0" applyFont="1" applyFill="1" applyBorder="1" applyAlignment="1">
      <alignment horizontal="center" vertical="center"/>
    </xf>
    <xf numFmtId="0" fontId="15" fillId="4" borderId="44" xfId="2" applyFont="1" applyFill="1" applyBorder="1" applyAlignment="1">
      <alignment horizontal="center" vertical="center"/>
    </xf>
    <xf numFmtId="0" fontId="14" fillId="5" borderId="50" xfId="2" applyFont="1" applyFill="1" applyBorder="1" applyAlignment="1">
      <alignment horizontal="center" vertical="center"/>
    </xf>
    <xf numFmtId="0" fontId="97" fillId="4" borderId="45" xfId="0" applyFont="1" applyFill="1" applyBorder="1" applyAlignment="1">
      <alignment horizontal="center" vertical="center" wrapText="1"/>
    </xf>
    <xf numFmtId="0" fontId="97" fillId="4" borderId="49" xfId="0" applyFont="1" applyFill="1" applyBorder="1" applyAlignment="1">
      <alignment horizontal="center" vertical="center" wrapText="1"/>
    </xf>
    <xf numFmtId="0" fontId="99" fillId="4" borderId="0" xfId="4" applyFont="1" applyFill="1" applyBorder="1" applyAlignment="1" applyProtection="1"/>
    <xf numFmtId="0" fontId="99" fillId="4" borderId="0" xfId="4" applyFont="1" applyFill="1" applyBorder="1" applyAlignment="1" applyProtection="1">
      <alignment horizontal="left" vertical="center"/>
    </xf>
    <xf numFmtId="0" fontId="15" fillId="4" borderId="73" xfId="2" applyFont="1" applyFill="1" applyBorder="1" applyAlignment="1">
      <alignment horizontal="center" vertical="center"/>
    </xf>
    <xf numFmtId="0" fontId="97" fillId="4" borderId="72" xfId="0" applyFont="1" applyFill="1" applyBorder="1" applyAlignment="1">
      <alignment horizontal="center" vertical="center" wrapText="1"/>
    </xf>
    <xf numFmtId="0" fontId="97" fillId="4" borderId="74" xfId="0" applyFont="1" applyFill="1" applyBorder="1" applyAlignment="1">
      <alignment horizontal="center" vertical="center" wrapText="1"/>
    </xf>
    <xf numFmtId="0" fontId="2" fillId="4" borderId="0" xfId="0" applyFont="1" applyFill="1"/>
    <xf numFmtId="2" fontId="46" fillId="4" borderId="0" xfId="0" applyNumberFormat="1" applyFont="1" applyFill="1"/>
    <xf numFmtId="0" fontId="0" fillId="4" borderId="0" xfId="0" applyFill="1" applyAlignment="1">
      <alignment horizontal="right"/>
    </xf>
    <xf numFmtId="0" fontId="15" fillId="4" borderId="0" xfId="2" applyFont="1" applyFill="1" applyBorder="1" applyAlignment="1">
      <alignment horizontal="right" vertical="center"/>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164" fontId="17" fillId="9" borderId="0" xfId="1" applyNumberFormat="1" applyFont="1" applyFill="1" applyBorder="1" applyAlignment="1">
      <alignment horizontal="center" vertical="center"/>
    </xf>
    <xf numFmtId="164" fontId="19" fillId="4" borderId="0" xfId="1" applyNumberFormat="1" applyFont="1" applyFill="1" applyBorder="1" applyAlignment="1">
      <alignment vertical="center"/>
    </xf>
    <xf numFmtId="1" fontId="13" fillId="8" borderId="0" xfId="1" applyNumberFormat="1" applyFont="1" applyFill="1" applyBorder="1" applyAlignment="1">
      <alignment horizontal="center" vertical="center"/>
    </xf>
    <xf numFmtId="164" fontId="113" fillId="4" borderId="0" xfId="1" applyNumberFormat="1" applyFont="1" applyFill="1" applyBorder="1" applyAlignment="1">
      <alignment horizontal="left" vertical="center"/>
    </xf>
    <xf numFmtId="0" fontId="100" fillId="4" borderId="0" xfId="2" applyFont="1" applyFill="1" applyBorder="1" applyAlignment="1" applyProtection="1">
      <alignment horizontal="center" vertical="center"/>
      <protection hidden="1"/>
    </xf>
    <xf numFmtId="0" fontId="16" fillId="4" borderId="16" xfId="2" applyFont="1" applyFill="1" applyBorder="1" applyAlignment="1" applyProtection="1">
      <alignment vertical="center"/>
      <protection hidden="1"/>
    </xf>
    <xf numFmtId="164" fontId="37" fillId="8" borderId="0" xfId="1" applyNumberFormat="1" applyFont="1" applyFill="1" applyBorder="1" applyAlignment="1">
      <alignment vertical="center"/>
    </xf>
    <xf numFmtId="0" fontId="16" fillId="4" borderId="36" xfId="2" applyFont="1" applyFill="1" applyBorder="1" applyAlignment="1" applyProtection="1">
      <alignment vertical="center"/>
      <protection hidden="1"/>
    </xf>
    <xf numFmtId="0" fontId="16" fillId="4" borderId="37" xfId="2" applyFont="1" applyFill="1" applyBorder="1" applyAlignment="1" applyProtection="1">
      <alignment horizontal="right" vertical="center"/>
      <protection hidden="1"/>
    </xf>
    <xf numFmtId="0" fontId="114" fillId="4" borderId="0" xfId="2" applyFont="1" applyFill="1" applyBorder="1" applyAlignment="1" applyProtection="1">
      <alignment vertical="center"/>
      <protection hidden="1"/>
    </xf>
    <xf numFmtId="164" fontId="66" fillId="24" borderId="0" xfId="1" applyNumberFormat="1" applyFont="1" applyFill="1" applyBorder="1" applyAlignment="1">
      <alignment horizontal="center" vertical="center"/>
    </xf>
    <xf numFmtId="166" fontId="35" fillId="4" borderId="0" xfId="0" applyNumberFormat="1" applyFont="1" applyFill="1" applyBorder="1" applyAlignment="1" applyProtection="1">
      <alignment vertical="center"/>
      <protection locked="0"/>
    </xf>
    <xf numFmtId="166" fontId="35" fillId="4" borderId="0" xfId="0" applyNumberFormat="1" applyFont="1" applyFill="1" applyBorder="1" applyAlignment="1" applyProtection="1">
      <alignment horizontal="center" vertical="center"/>
      <protection locked="0"/>
    </xf>
    <xf numFmtId="178" fontId="33" fillId="4" borderId="0" xfId="1" applyNumberFormat="1" applyFont="1" applyFill="1" applyBorder="1" applyAlignment="1">
      <alignment horizontal="center" vertical="center"/>
    </xf>
    <xf numFmtId="164" fontId="23" fillId="4" borderId="0" xfId="1" applyNumberFormat="1" applyFont="1" applyFill="1" applyBorder="1" applyAlignment="1">
      <alignment vertical="center"/>
    </xf>
    <xf numFmtId="1" fontId="57" fillId="24" borderId="0" xfId="1" applyNumberFormat="1" applyFont="1" applyFill="1" applyBorder="1" applyAlignment="1">
      <alignment horizontal="center" vertical="center"/>
    </xf>
    <xf numFmtId="164" fontId="23" fillId="4" borderId="0" xfId="1" applyNumberFormat="1" applyFont="1" applyFill="1" applyBorder="1" applyAlignment="1">
      <alignment horizontal="left" vertical="center"/>
    </xf>
    <xf numFmtId="166" fontId="29" fillId="4" borderId="0" xfId="1" applyNumberFormat="1" applyFont="1" applyFill="1" applyBorder="1" applyAlignment="1">
      <alignment horizontal="right" vertical="center"/>
    </xf>
    <xf numFmtId="0" fontId="12" fillId="0" borderId="0" xfId="0" applyFont="1" applyBorder="1" applyAlignment="1">
      <alignment horizontal="right"/>
    </xf>
    <xf numFmtId="0" fontId="57" fillId="4" borderId="31" xfId="0" applyFont="1" applyFill="1" applyBorder="1" applyAlignment="1" applyProtection="1">
      <alignment vertical="center"/>
      <protection locked="0"/>
    </xf>
    <xf numFmtId="0" fontId="57" fillId="4" borderId="31" xfId="0" applyFont="1" applyFill="1" applyBorder="1" applyAlignment="1" applyProtection="1">
      <alignment horizontal="left" vertical="center"/>
      <protection locked="0"/>
    </xf>
    <xf numFmtId="0" fontId="57" fillId="4" borderId="0" xfId="0" applyFont="1" applyFill="1" applyBorder="1" applyAlignment="1" applyProtection="1">
      <alignment horizontal="left" vertical="center"/>
      <protection locked="0"/>
    </xf>
    <xf numFmtId="0" fontId="14" fillId="4" borderId="0" xfId="2" applyFont="1" applyFill="1" applyBorder="1" applyAlignment="1">
      <alignment horizontal="center" vertical="center"/>
    </xf>
    <xf numFmtId="0" fontId="15" fillId="4" borderId="0" xfId="2" applyFont="1" applyFill="1" applyBorder="1" applyAlignment="1">
      <alignment horizontal="center" vertical="center"/>
    </xf>
    <xf numFmtId="0" fontId="39" fillId="4" borderId="0" xfId="2" applyFont="1" applyFill="1" applyBorder="1" applyAlignment="1">
      <alignment horizontal="center" vertical="center"/>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39" fillId="4" borderId="0" xfId="2" applyFont="1" applyFill="1" applyBorder="1" applyAlignment="1">
      <alignment horizontal="center" vertical="center"/>
    </xf>
    <xf numFmtId="0" fontId="46" fillId="4" borderId="0" xfId="0" applyFont="1" applyFill="1" applyBorder="1" applyAlignment="1">
      <alignment horizontal="right" vertical="center"/>
    </xf>
    <xf numFmtId="164" fontId="17" fillId="9" borderId="0" xfId="1" applyNumberFormat="1" applyFont="1" applyFill="1" applyBorder="1" applyAlignment="1">
      <alignment horizontal="center" vertical="center"/>
    </xf>
    <xf numFmtId="166" fontId="35" fillId="2" borderId="0" xfId="0" applyNumberFormat="1" applyFont="1" applyFill="1" applyBorder="1" applyAlignment="1" applyProtection="1">
      <alignment horizontal="center" vertical="center"/>
      <protection locked="0"/>
    </xf>
    <xf numFmtId="164" fontId="29" fillId="4" borderId="0" xfId="1" applyNumberFormat="1"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0" fontId="116" fillId="4" borderId="0" xfId="2" applyFont="1" applyFill="1" applyBorder="1" applyAlignment="1">
      <alignment vertical="center"/>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39" fillId="4" borderId="0" xfId="2" applyFont="1" applyFill="1" applyBorder="1" applyAlignment="1">
      <alignment horizontal="center" vertical="center"/>
    </xf>
    <xf numFmtId="164" fontId="17" fillId="9" borderId="0" xfId="1" applyNumberFormat="1" applyFont="1" applyFill="1" applyBorder="1" applyAlignment="1">
      <alignment horizontal="center" vertical="center"/>
    </xf>
    <xf numFmtId="167" fontId="13" fillId="8" borderId="0" xfId="1" applyNumberFormat="1" applyFont="1" applyFill="1" applyBorder="1" applyAlignment="1">
      <alignment horizontal="center" vertical="center"/>
    </xf>
    <xf numFmtId="0" fontId="12"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164" fontId="2" fillId="4" borderId="0" xfId="0" applyNumberFormat="1" applyFont="1" applyFill="1" applyBorder="1" applyAlignment="1">
      <alignment horizontal="center"/>
    </xf>
    <xf numFmtId="0" fontId="118" fillId="4" borderId="0" xfId="2" applyFont="1" applyFill="1" applyBorder="1" applyAlignment="1" applyProtection="1">
      <alignment horizontal="left"/>
      <protection hidden="1"/>
    </xf>
    <xf numFmtId="0" fontId="71" fillId="4" borderId="0" xfId="2" applyFont="1" applyFill="1" applyBorder="1" applyAlignment="1" applyProtection="1">
      <alignment horizontal="left"/>
      <protection hidden="1"/>
    </xf>
    <xf numFmtId="0" fontId="118" fillId="4" borderId="8" xfId="2" applyFont="1" applyFill="1" applyBorder="1" applyAlignment="1" applyProtection="1">
      <alignment horizontal="left"/>
      <protection hidden="1"/>
    </xf>
    <xf numFmtId="0" fontId="118" fillId="4" borderId="72" xfId="2" applyFont="1" applyFill="1" applyBorder="1" applyAlignment="1" applyProtection="1">
      <alignment horizontal="left"/>
      <protection hidden="1"/>
    </xf>
    <xf numFmtId="0" fontId="71" fillId="4" borderId="45" xfId="2" applyFont="1" applyFill="1" applyBorder="1" applyAlignment="1" applyProtection="1">
      <alignment horizontal="left"/>
      <protection hidden="1"/>
    </xf>
    <xf numFmtId="0" fontId="47" fillId="4" borderId="0" xfId="2" applyFont="1" applyFill="1" applyBorder="1" applyAlignment="1" applyProtection="1">
      <alignment vertical="center"/>
      <protection hidden="1"/>
    </xf>
    <xf numFmtId="0" fontId="78" fillId="4" borderId="24" xfId="0" applyFont="1" applyFill="1" applyBorder="1" applyAlignment="1">
      <alignment vertical="center" wrapText="1"/>
    </xf>
    <xf numFmtId="0" fontId="78" fillId="4" borderId="25" xfId="0" applyFont="1" applyFill="1" applyBorder="1" applyAlignment="1">
      <alignment vertical="center" wrapText="1"/>
    </xf>
    <xf numFmtId="0" fontId="11" fillId="2" borderId="0" xfId="0" applyFont="1" applyFill="1" applyBorder="1" applyAlignment="1" applyProtection="1">
      <alignment horizontal="center" vertical="top"/>
      <protection locked="0"/>
    </xf>
    <xf numFmtId="166" fontId="35" fillId="2" borderId="0" xfId="0" applyNumberFormat="1" applyFont="1" applyFill="1" applyBorder="1" applyAlignment="1" applyProtection="1">
      <alignment horizontal="center"/>
      <protection locked="0"/>
    </xf>
    <xf numFmtId="0" fontId="11" fillId="2" borderId="0" xfId="0" applyFont="1" applyFill="1" applyBorder="1" applyAlignment="1" applyProtection="1">
      <alignment horizontal="left" vertical="top"/>
      <protection locked="0"/>
    </xf>
    <xf numFmtId="166" fontId="35" fillId="2" borderId="0" xfId="0" applyNumberFormat="1" applyFont="1" applyFill="1" applyBorder="1" applyAlignment="1" applyProtection="1">
      <alignment horizontal="left"/>
      <protection locked="0"/>
    </xf>
    <xf numFmtId="0" fontId="2" fillId="4" borderId="0" xfId="0" applyFont="1" applyFill="1" applyAlignment="1">
      <alignment horizontal="center"/>
    </xf>
    <xf numFmtId="164" fontId="29" fillId="4" borderId="0" xfId="1" applyNumberFormat="1" applyFont="1" applyFill="1" applyBorder="1" applyAlignment="1">
      <alignment horizontal="left" vertical="center"/>
    </xf>
    <xf numFmtId="164" fontId="119" fillId="4" borderId="0" xfId="1" applyNumberFormat="1" applyFont="1" applyFill="1" applyBorder="1" applyAlignment="1">
      <alignment horizontal="left" vertical="center"/>
    </xf>
    <xf numFmtId="0" fontId="14" fillId="4" borderId="0" xfId="2" applyFont="1" applyFill="1" applyBorder="1" applyAlignment="1">
      <alignment vertical="center"/>
    </xf>
    <xf numFmtId="166" fontId="35" fillId="2" borderId="0" xfId="0" applyNumberFormat="1" applyFont="1" applyFill="1" applyBorder="1" applyAlignment="1" applyProtection="1">
      <alignment horizontal="right"/>
      <protection locked="0"/>
    </xf>
    <xf numFmtId="0" fontId="11" fillId="2" borderId="0" xfId="0" applyFont="1" applyFill="1" applyBorder="1" applyAlignment="1" applyProtection="1">
      <alignment horizontal="left"/>
      <protection locked="0"/>
    </xf>
    <xf numFmtId="164" fontId="19" fillId="4" borderId="0" xfId="1" applyNumberFormat="1" applyFont="1" applyFill="1" applyBorder="1" applyAlignment="1">
      <alignment horizontal="right"/>
    </xf>
    <xf numFmtId="0" fontId="0" fillId="0" borderId="0" xfId="0" applyAlignment="1">
      <alignment horizontal="left"/>
    </xf>
    <xf numFmtId="164" fontId="18" fillId="4" borderId="0" xfId="1" applyNumberFormat="1" applyFont="1" applyFill="1" applyBorder="1" applyAlignment="1">
      <alignment horizontal="center" vertical="center" wrapText="1"/>
    </xf>
    <xf numFmtId="164" fontId="18" fillId="4" borderId="16" xfId="1" applyNumberFormat="1" applyFont="1" applyFill="1" applyBorder="1" applyAlignment="1">
      <alignment horizontal="center" vertical="center" wrapText="1"/>
    </xf>
    <xf numFmtId="164" fontId="13" fillId="4" borderId="0" xfId="1" applyNumberFormat="1" applyFont="1" applyFill="1" applyBorder="1" applyAlignment="1">
      <alignment vertical="center"/>
    </xf>
    <xf numFmtId="166" fontId="18" fillId="4" borderId="0" xfId="1" applyNumberFormat="1" applyFont="1" applyFill="1" applyBorder="1" applyAlignment="1">
      <alignment vertical="center"/>
    </xf>
    <xf numFmtId="0" fontId="122" fillId="4" borderId="0" xfId="2" applyFont="1" applyFill="1" applyBorder="1" applyAlignment="1" applyProtection="1">
      <alignment horizontal="left"/>
      <protection hidden="1"/>
    </xf>
    <xf numFmtId="1" fontId="18" fillId="4" borderId="0" xfId="1" applyNumberFormat="1" applyFont="1" applyFill="1" applyBorder="1" applyAlignment="1">
      <alignment vertical="center"/>
    </xf>
    <xf numFmtId="0" fontId="0" fillId="4" borderId="0" xfId="0" applyFill="1" applyAlignment="1">
      <alignment horizontal="left"/>
    </xf>
    <xf numFmtId="0" fontId="120" fillId="4" borderId="0" xfId="0" applyFont="1" applyFill="1" applyBorder="1" applyAlignment="1">
      <alignment vertical="center" wrapText="1"/>
    </xf>
    <xf numFmtId="0" fontId="120" fillId="4" borderId="16" xfId="0" applyFont="1" applyFill="1" applyBorder="1" applyAlignment="1">
      <alignment vertical="center" wrapText="1"/>
    </xf>
    <xf numFmtId="0" fontId="120" fillId="4" borderId="39" xfId="0" applyFont="1" applyFill="1" applyBorder="1" applyAlignment="1">
      <alignment vertical="center" wrapText="1"/>
    </xf>
    <xf numFmtId="164" fontId="123" fillId="9" borderId="0" xfId="1" applyNumberFormat="1" applyFont="1" applyFill="1" applyBorder="1" applyAlignment="1">
      <alignment horizontal="center" vertical="center"/>
    </xf>
    <xf numFmtId="0" fontId="22" fillId="4" borderId="0" xfId="2" applyFont="1" applyFill="1" applyBorder="1" applyAlignment="1" applyProtection="1">
      <alignment horizontal="left" vertical="center"/>
      <protection hidden="1"/>
    </xf>
    <xf numFmtId="0" fontId="11" fillId="4" borderId="40" xfId="0" applyFont="1" applyFill="1" applyBorder="1" applyAlignment="1" applyProtection="1">
      <alignment horizontal="left" vertical="center"/>
      <protection locked="0"/>
    </xf>
    <xf numFmtId="0" fontId="11" fillId="4" borderId="41" xfId="0" applyFont="1" applyFill="1" applyBorder="1" applyAlignment="1" applyProtection="1">
      <alignment horizontal="left" vertical="center"/>
      <protection locked="0"/>
    </xf>
    <xf numFmtId="0" fontId="11" fillId="4" borderId="0" xfId="0" applyFont="1" applyFill="1" applyBorder="1" applyAlignment="1" applyProtection="1">
      <alignment horizontal="center" vertical="center"/>
      <protection locked="0"/>
    </xf>
    <xf numFmtId="0" fontId="15" fillId="4" borderId="0" xfId="2" applyFont="1" applyFill="1" applyBorder="1" applyAlignment="1">
      <alignment horizontal="center" vertical="center"/>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27" fillId="4" borderId="0" xfId="2" applyFont="1" applyFill="1" applyBorder="1" applyAlignment="1" applyProtection="1">
      <alignment horizontal="center" vertical="center"/>
      <protection hidden="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164" fontId="21" fillId="4" borderId="0" xfId="1" applyNumberFormat="1" applyFont="1" applyFill="1" applyBorder="1" applyAlignment="1">
      <alignment horizontal="center" vertical="center"/>
    </xf>
    <xf numFmtId="0" fontId="39" fillId="4" borderId="0" xfId="2" applyFont="1" applyFill="1" applyBorder="1" applyAlignment="1">
      <alignment horizontal="center" vertical="center"/>
    </xf>
    <xf numFmtId="166" fontId="18" fillId="4" borderId="0" xfId="1" applyNumberFormat="1" applyFont="1" applyFill="1" applyBorder="1" applyAlignment="1">
      <alignment horizontal="center" vertical="center"/>
    </xf>
    <xf numFmtId="1" fontId="18" fillId="4" borderId="0" xfId="1" applyNumberFormat="1" applyFont="1" applyFill="1" applyBorder="1" applyAlignment="1">
      <alignment horizontal="center" vertical="center"/>
    </xf>
    <xf numFmtId="0" fontId="12" fillId="4" borderId="0" xfId="2" applyFont="1" applyFill="1" applyBorder="1" applyAlignment="1" applyProtection="1">
      <alignment horizontal="right" vertical="center" wrapText="1"/>
      <protection hidden="1"/>
    </xf>
    <xf numFmtId="1" fontId="121" fillId="25" borderId="0" xfId="1" applyNumberFormat="1" applyFont="1" applyFill="1" applyBorder="1" applyAlignment="1">
      <alignment horizontal="center" vertical="center"/>
    </xf>
    <xf numFmtId="0" fontId="120" fillId="4" borderId="0" xfId="0" applyFont="1" applyFill="1" applyBorder="1" applyAlignment="1">
      <alignment horizontal="center" vertical="center" wrapText="1"/>
    </xf>
    <xf numFmtId="0" fontId="120" fillId="4" borderId="16" xfId="0" applyFont="1" applyFill="1" applyBorder="1" applyAlignment="1">
      <alignment horizontal="center" vertical="center" wrapText="1"/>
    </xf>
    <xf numFmtId="164" fontId="17" fillId="9" borderId="0" xfId="1" applyNumberFormat="1" applyFont="1" applyFill="1" applyBorder="1" applyAlignment="1">
      <alignment horizontal="center" vertical="center"/>
    </xf>
    <xf numFmtId="164" fontId="33" fillId="4" borderId="0" xfId="1" applyNumberFormat="1" applyFont="1" applyFill="1" applyBorder="1" applyAlignment="1">
      <alignment horizontal="center" vertical="center"/>
    </xf>
    <xf numFmtId="0" fontId="29" fillId="4" borderId="0" xfId="2" applyFont="1" applyFill="1" applyBorder="1" applyAlignment="1" applyProtection="1">
      <alignment horizontal="center" vertical="center"/>
      <protection hidden="1"/>
    </xf>
    <xf numFmtId="0" fontId="76" fillId="4" borderId="0" xfId="2" applyFont="1" applyFill="1" applyBorder="1" applyAlignment="1">
      <alignment horizontal="center" vertical="center"/>
    </xf>
    <xf numFmtId="164" fontId="17" fillId="4" borderId="13" xfId="1" applyNumberFormat="1" applyFont="1" applyFill="1" applyBorder="1" applyAlignment="1">
      <alignment horizontal="center" vertical="center"/>
    </xf>
    <xf numFmtId="0" fontId="11" fillId="4" borderId="71" xfId="0" applyFont="1" applyFill="1" applyBorder="1" applyAlignment="1" applyProtection="1">
      <alignment horizontal="left" vertical="center"/>
      <protection locked="0"/>
    </xf>
    <xf numFmtId="0" fontId="68" fillId="4" borderId="0" xfId="2" applyFont="1" applyFill="1" applyBorder="1" applyAlignment="1" applyProtection="1">
      <alignment horizontal="left"/>
      <protection hidden="1"/>
    </xf>
    <xf numFmtId="0" fontId="80" fillId="4" borderId="23" xfId="2" applyFont="1" applyFill="1" applyBorder="1" applyAlignment="1">
      <alignment horizontal="center" vertical="center"/>
    </xf>
    <xf numFmtId="0" fontId="72" fillId="4" borderId="0" xfId="2" applyFont="1" applyFill="1" applyBorder="1" applyAlignment="1" applyProtection="1">
      <alignment horizontal="center" vertical="center"/>
      <protection hidden="1"/>
    </xf>
    <xf numFmtId="164" fontId="2" fillId="4" borderId="40" xfId="0" applyNumberFormat="1" applyFont="1" applyFill="1" applyBorder="1" applyAlignment="1">
      <alignment horizontal="center"/>
    </xf>
    <xf numFmtId="164" fontId="2" fillId="4" borderId="13" xfId="0" applyNumberFormat="1" applyFont="1" applyFill="1" applyBorder="1" applyAlignment="1">
      <alignment horizontal="center"/>
    </xf>
    <xf numFmtId="164" fontId="0" fillId="4" borderId="13" xfId="0" applyNumberFormat="1" applyFont="1" applyFill="1" applyBorder="1" applyAlignment="1">
      <alignment horizontal="center"/>
    </xf>
    <xf numFmtId="164" fontId="0" fillId="4" borderId="41" xfId="0" applyNumberFormat="1" applyFont="1" applyFill="1" applyBorder="1" applyAlignment="1">
      <alignment horizontal="center"/>
    </xf>
    <xf numFmtId="0" fontId="89" fillId="4" borderId="16" xfId="0" applyFont="1" applyFill="1" applyBorder="1" applyAlignment="1" applyProtection="1">
      <alignment horizontal="right" vertical="center"/>
      <protection locked="0"/>
    </xf>
    <xf numFmtId="164" fontId="22" fillId="4" borderId="0" xfId="1" applyNumberFormat="1" applyFont="1" applyFill="1" applyBorder="1" applyAlignment="1">
      <alignment horizontal="left" vertical="center"/>
    </xf>
    <xf numFmtId="9" fontId="124" fillId="9" borderId="0" xfId="2" applyNumberFormat="1" applyFont="1" applyFill="1" applyBorder="1" applyAlignment="1" applyProtection="1">
      <alignment horizontal="center" vertical="center"/>
      <protection hidden="1"/>
    </xf>
    <xf numFmtId="0" fontId="22" fillId="4" borderId="0" xfId="2" applyFont="1" applyFill="1" applyBorder="1" applyAlignment="1" applyProtection="1">
      <alignment horizontal="right" vertical="center"/>
      <protection hidden="1"/>
    </xf>
    <xf numFmtId="164" fontId="18" fillId="4" borderId="0" xfId="1" applyNumberFormat="1" applyFont="1" applyFill="1" applyBorder="1" applyAlignment="1">
      <alignment vertical="center" wrapText="1"/>
    </xf>
    <xf numFmtId="0" fontId="125" fillId="4" borderId="0" xfId="2" applyFont="1" applyFill="1" applyBorder="1" applyAlignment="1" applyProtection="1">
      <alignment horizontal="left"/>
      <protection hidden="1"/>
    </xf>
    <xf numFmtId="164" fontId="18" fillId="4" borderId="16" xfId="1" applyNumberFormat="1" applyFont="1" applyFill="1" applyBorder="1" applyAlignment="1">
      <alignment vertical="center" wrapText="1"/>
    </xf>
    <xf numFmtId="0" fontId="15" fillId="4" borderId="23" xfId="2" applyFont="1" applyFill="1" applyBorder="1" applyAlignment="1">
      <alignment horizontal="right" vertical="center"/>
    </xf>
    <xf numFmtId="166" fontId="46" fillId="26" borderId="81" xfId="0" applyNumberFormat="1" applyFont="1" applyFill="1" applyBorder="1" applyAlignment="1" applyProtection="1">
      <alignment horizontal="right" vertical="center"/>
      <protection locked="0"/>
    </xf>
    <xf numFmtId="164" fontId="18" fillId="26" borderId="51" xfId="1" applyNumberFormat="1" applyFont="1" applyFill="1" applyBorder="1" applyAlignment="1">
      <alignment vertical="center" wrapText="1"/>
    </xf>
    <xf numFmtId="164" fontId="18" fillId="26" borderId="51" xfId="1" applyNumberFormat="1" applyFont="1" applyFill="1" applyBorder="1" applyAlignment="1">
      <alignment vertical="center"/>
    </xf>
    <xf numFmtId="164" fontId="18" fillId="26" borderId="52" xfId="1" applyNumberFormat="1" applyFont="1" applyFill="1" applyBorder="1" applyAlignment="1">
      <alignment vertical="center" wrapText="1"/>
    </xf>
    <xf numFmtId="0" fontId="12" fillId="4" borderId="23" xfId="2" applyFont="1" applyFill="1" applyBorder="1" applyAlignment="1" applyProtection="1">
      <alignment vertical="center" wrapText="1"/>
      <protection hidden="1"/>
    </xf>
    <xf numFmtId="0" fontId="12" fillId="4" borderId="0" xfId="2" applyFont="1" applyFill="1" applyBorder="1" applyAlignment="1" applyProtection="1">
      <alignment vertical="center" wrapText="1"/>
      <protection hidden="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78" fillId="4" borderId="0" xfId="0" applyFont="1" applyFill="1" applyBorder="1" applyAlignment="1">
      <alignment horizontal="left" vertical="center" wrapText="1"/>
    </xf>
    <xf numFmtId="0" fontId="78" fillId="4" borderId="16" xfId="0" applyFont="1" applyFill="1" applyBorder="1" applyAlignment="1">
      <alignment horizontal="left" vertical="center" wrapText="1"/>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11" fillId="4" borderId="0" xfId="0" applyFont="1" applyFill="1" applyBorder="1" applyAlignment="1" applyProtection="1">
      <alignment horizontal="center" vertical="center"/>
      <protection locked="0"/>
    </xf>
    <xf numFmtId="0" fontId="114" fillId="4" borderId="0" xfId="2" applyFont="1" applyFill="1" applyBorder="1" applyAlignment="1" applyProtection="1">
      <alignment horizontal="center" vertical="center"/>
      <protection hidden="1"/>
    </xf>
    <xf numFmtId="164" fontId="17" fillId="9" borderId="0" xfId="1" applyNumberFormat="1" applyFont="1" applyFill="1" applyBorder="1" applyAlignment="1">
      <alignment horizontal="center" vertical="center"/>
    </xf>
    <xf numFmtId="166" fontId="35" fillId="2" borderId="0" xfId="0" applyNumberFormat="1" applyFont="1" applyFill="1" applyBorder="1" applyAlignment="1" applyProtection="1">
      <alignment horizontal="center" vertical="center"/>
      <protection locked="0"/>
    </xf>
    <xf numFmtId="0" fontId="76" fillId="4" borderId="0" xfId="2" applyFont="1" applyFill="1" applyBorder="1" applyAlignment="1">
      <alignment horizontal="center" vertical="center"/>
    </xf>
    <xf numFmtId="0" fontId="27" fillId="4" borderId="23" xfId="0" applyFont="1" applyFill="1" applyBorder="1" applyAlignment="1" applyProtection="1">
      <alignment horizontal="left" vertical="center"/>
      <protection locked="0"/>
    </xf>
    <xf numFmtId="0" fontId="55" fillId="0" borderId="0" xfId="4"/>
    <xf numFmtId="0" fontId="19" fillId="4" borderId="0" xfId="1" applyNumberFormat="1" applyFont="1" applyFill="1" applyBorder="1" applyAlignment="1">
      <alignment horizontal="center" vertical="center"/>
    </xf>
    <xf numFmtId="0" fontId="27" fillId="4" borderId="0" xfId="0" applyFont="1" applyFill="1" applyBorder="1" applyAlignment="1" applyProtection="1">
      <alignment horizontal="right" vertical="center"/>
      <protection locked="0"/>
    </xf>
    <xf numFmtId="0" fontId="127" fillId="4" borderId="0" xfId="0" applyFont="1" applyFill="1" applyBorder="1" applyAlignment="1" applyProtection="1">
      <alignment horizontal="left" vertical="center"/>
      <protection locked="0"/>
    </xf>
    <xf numFmtId="0" fontId="77" fillId="4" borderId="0" xfId="2" applyFont="1" applyFill="1" applyBorder="1" applyAlignment="1">
      <alignment horizontal="left" vertical="center"/>
    </xf>
    <xf numFmtId="164" fontId="19" fillId="4" borderId="0" xfId="1" applyNumberFormat="1" applyFont="1" applyFill="1" applyBorder="1" applyAlignment="1">
      <alignment horizontal="left" vertical="center"/>
    </xf>
    <xf numFmtId="164" fontId="18" fillId="4" borderId="0" xfId="1" applyNumberFormat="1" applyFont="1" applyFill="1" applyBorder="1" applyAlignment="1">
      <alignment horizontal="left" vertical="center"/>
    </xf>
    <xf numFmtId="164" fontId="2" fillId="4" borderId="0" xfId="0" applyNumberFormat="1" applyFont="1" applyFill="1" applyBorder="1" applyAlignment="1" applyProtection="1">
      <alignment horizontal="right" vertical="center"/>
      <protection locked="0"/>
    </xf>
    <xf numFmtId="164" fontId="57" fillId="24" borderId="0" xfId="1" applyNumberFormat="1" applyFont="1" applyFill="1" applyBorder="1" applyAlignment="1">
      <alignment horizontal="center" vertical="center"/>
    </xf>
    <xf numFmtId="169" fontId="17" fillId="9" borderId="0" xfId="1" applyNumberFormat="1" applyFont="1" applyFill="1" applyBorder="1" applyAlignment="1">
      <alignment horizontal="center" vertical="center"/>
    </xf>
    <xf numFmtId="9" fontId="17" fillId="9" borderId="0" xfId="1" applyNumberFormat="1" applyFont="1" applyFill="1" applyBorder="1" applyAlignment="1">
      <alignment horizontal="center" vertical="center"/>
    </xf>
    <xf numFmtId="0" fontId="128" fillId="4" borderId="0" xfId="2" applyFont="1" applyFill="1" applyBorder="1" applyAlignment="1" applyProtection="1">
      <alignment vertical="center"/>
      <protection hidden="1"/>
    </xf>
    <xf numFmtId="1" fontId="17" fillId="2" borderId="0" xfId="1" applyNumberFormat="1" applyFont="1" applyFill="1" applyBorder="1" applyAlignment="1">
      <alignment horizontal="center" vertical="center"/>
    </xf>
    <xf numFmtId="164" fontId="17" fillId="2" borderId="0" xfId="1" applyNumberFormat="1" applyFont="1" applyFill="1" applyBorder="1" applyAlignment="1">
      <alignment horizontal="center" vertical="center"/>
    </xf>
    <xf numFmtId="169" fontId="17" fillId="2" borderId="0" xfId="1" applyNumberFormat="1" applyFont="1" applyFill="1" applyBorder="1" applyAlignment="1">
      <alignment horizontal="center" vertical="center"/>
    </xf>
    <xf numFmtId="9" fontId="17" fillId="2" borderId="0" xfId="1" applyNumberFormat="1" applyFont="1" applyFill="1" applyBorder="1" applyAlignment="1">
      <alignment horizontal="center" vertical="center"/>
    </xf>
    <xf numFmtId="166"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center" vertical="center"/>
    </xf>
    <xf numFmtId="1" fontId="97" fillId="8" borderId="82" xfId="1" applyNumberFormat="1" applyFont="1" applyFill="1" applyBorder="1" applyAlignment="1">
      <alignment horizontal="center" vertical="center"/>
    </xf>
    <xf numFmtId="0" fontId="70" fillId="4" borderId="0" xfId="2" applyFont="1" applyFill="1" applyBorder="1" applyAlignment="1" applyProtection="1">
      <alignment horizontal="left"/>
      <protection hidden="1"/>
    </xf>
    <xf numFmtId="164" fontId="33" fillId="4" borderId="0" xfId="1" applyNumberFormat="1" applyFont="1" applyFill="1" applyBorder="1" applyAlignment="1">
      <alignment horizontal="left" vertical="center"/>
    </xf>
    <xf numFmtId="164" fontId="115" fillId="24" borderId="84" xfId="1" applyNumberFormat="1" applyFont="1" applyFill="1" applyBorder="1" applyAlignment="1">
      <alignment horizontal="center" vertical="center"/>
    </xf>
    <xf numFmtId="0" fontId="62" fillId="4" borderId="48" xfId="2" applyFont="1" applyFill="1" applyBorder="1" applyAlignment="1">
      <alignment horizontal="center" vertical="center"/>
    </xf>
    <xf numFmtId="0" fontId="70" fillId="4" borderId="21" xfId="2" applyFont="1" applyFill="1" applyBorder="1" applyAlignment="1" applyProtection="1">
      <alignment horizontal="left"/>
      <protection hidden="1"/>
    </xf>
    <xf numFmtId="0" fontId="9" fillId="4" borderId="21" xfId="2" applyFont="1" applyFill="1" applyBorder="1" applyAlignment="1">
      <alignment vertical="center"/>
    </xf>
    <xf numFmtId="0" fontId="11" fillId="4" borderId="21" xfId="0" applyFont="1" applyFill="1" applyBorder="1" applyAlignment="1" applyProtection="1">
      <alignment horizontal="left" vertical="center"/>
      <protection locked="0"/>
    </xf>
    <xf numFmtId="0" fontId="9" fillId="4" borderId="46" xfId="2" applyFont="1" applyFill="1" applyBorder="1" applyAlignment="1">
      <alignment vertical="center"/>
    </xf>
    <xf numFmtId="164" fontId="18" fillId="4" borderId="85" xfId="1" applyNumberFormat="1" applyFont="1" applyFill="1" applyBorder="1" applyAlignment="1">
      <alignment vertical="center"/>
    </xf>
    <xf numFmtId="164" fontId="97" fillId="4" borderId="0" xfId="1" applyNumberFormat="1" applyFont="1" applyFill="1" applyBorder="1" applyAlignment="1">
      <alignment vertical="center"/>
    </xf>
    <xf numFmtId="164" fontId="117" fillId="4" borderId="0" xfId="1" applyNumberFormat="1" applyFont="1" applyFill="1" applyBorder="1" applyAlignment="1">
      <alignment vertical="center"/>
    </xf>
    <xf numFmtId="1" fontId="129" fillId="24" borderId="86" xfId="1" applyNumberFormat="1" applyFont="1" applyFill="1" applyBorder="1" applyAlignment="1">
      <alignment horizontal="center" vertical="center"/>
    </xf>
    <xf numFmtId="164" fontId="73" fillId="2" borderId="0" xfId="1" applyNumberFormat="1" applyFont="1" applyFill="1" applyBorder="1" applyAlignment="1">
      <alignment horizontal="center" vertical="center"/>
    </xf>
    <xf numFmtId="0" fontId="71" fillId="4" borderId="21" xfId="2" applyFont="1" applyFill="1" applyBorder="1" applyAlignment="1" applyProtection="1">
      <alignment horizontal="left"/>
      <protection hidden="1"/>
    </xf>
    <xf numFmtId="164" fontId="103" fillId="8" borderId="84" xfId="1" applyNumberFormat="1" applyFont="1" applyFill="1" applyBorder="1" applyAlignment="1">
      <alignment horizontal="center" vertical="center"/>
    </xf>
    <xf numFmtId="0" fontId="64" fillId="4" borderId="0" xfId="2" applyFont="1" applyFill="1" applyBorder="1" applyAlignment="1" applyProtection="1">
      <alignment vertical="center"/>
      <protection hidden="1"/>
    </xf>
    <xf numFmtId="164" fontId="18" fillId="4" borderId="0" xfId="1" quotePrefix="1" applyNumberFormat="1" applyFont="1" applyFill="1" applyBorder="1" applyAlignment="1">
      <alignment vertical="center"/>
    </xf>
    <xf numFmtId="0" fontId="29" fillId="4" borderId="0" xfId="2" applyFont="1" applyFill="1" applyBorder="1" applyAlignment="1" applyProtection="1">
      <alignment horizontal="left" vertical="center" wrapText="1"/>
      <protection hidden="1"/>
    </xf>
    <xf numFmtId="164" fontId="126" fillId="4" borderId="0" xfId="1" applyNumberFormat="1" applyFont="1" applyFill="1" applyBorder="1" applyAlignment="1">
      <alignment horizontal="center" vertical="center"/>
    </xf>
    <xf numFmtId="0" fontId="12" fillId="4" borderId="23" xfId="2" applyFont="1" applyFill="1" applyBorder="1" applyAlignment="1" applyProtection="1">
      <alignment vertical="center"/>
      <protection hidden="1"/>
    </xf>
    <xf numFmtId="0" fontId="131" fillId="4" borderId="0" xfId="2" applyFont="1" applyFill="1" applyBorder="1" applyAlignment="1">
      <alignment horizontal="center" vertical="center"/>
    </xf>
    <xf numFmtId="2" fontId="18" fillId="4" borderId="0" xfId="1" applyNumberFormat="1" applyFont="1" applyFill="1" applyBorder="1" applyAlignment="1">
      <alignment horizontal="center" vertical="center"/>
    </xf>
    <xf numFmtId="1" fontId="2" fillId="4" borderId="0" xfId="0" applyNumberFormat="1" applyFont="1" applyFill="1" applyBorder="1"/>
    <xf numFmtId="0" fontId="132" fillId="4" borderId="0" xfId="2" applyFont="1" applyFill="1" applyBorder="1" applyAlignment="1" applyProtection="1">
      <alignment horizontal="left"/>
      <protection hidden="1"/>
    </xf>
    <xf numFmtId="0" fontId="133" fillId="4" borderId="0" xfId="2" applyFont="1" applyFill="1" applyBorder="1" applyAlignment="1" applyProtection="1">
      <alignment horizontal="left"/>
      <protection hidden="1"/>
    </xf>
    <xf numFmtId="0" fontId="134" fillId="4" borderId="0" xfId="2" applyFont="1" applyFill="1" applyBorder="1" applyAlignment="1" applyProtection="1">
      <alignment vertical="center"/>
      <protection hidden="1"/>
    </xf>
    <xf numFmtId="164" fontId="29" fillId="4" borderId="0" xfId="1" applyNumberFormat="1" applyFont="1" applyFill="1" applyBorder="1" applyAlignment="1">
      <alignment horizontal="right" vertical="center"/>
    </xf>
    <xf numFmtId="0" fontId="33" fillId="4" borderId="0" xfId="2" applyFont="1" applyFill="1" applyBorder="1" applyAlignment="1" applyProtection="1">
      <alignment horizontal="right" vertical="center"/>
      <protection hidden="1"/>
    </xf>
    <xf numFmtId="164" fontId="18" fillId="4" borderId="0" xfId="1" applyNumberFormat="1" applyFont="1" applyFill="1" applyBorder="1" applyAlignment="1">
      <alignment horizontal="right" vertical="center"/>
    </xf>
    <xf numFmtId="166" fontId="33" fillId="2" borderId="0" xfId="1" applyNumberFormat="1" applyFont="1" applyFill="1" applyBorder="1" applyAlignment="1">
      <alignment horizontal="center" vertical="center"/>
    </xf>
    <xf numFmtId="1" fontId="33" fillId="2" borderId="0" xfId="1" applyNumberFormat="1" applyFont="1" applyFill="1" applyBorder="1" applyAlignment="1">
      <alignment horizontal="center" vertical="center"/>
    </xf>
    <xf numFmtId="164" fontId="33" fillId="2" borderId="0" xfId="1" applyNumberFormat="1" applyFont="1" applyFill="1" applyBorder="1" applyAlignment="1">
      <alignment horizontal="center" vertical="center"/>
    </xf>
    <xf numFmtId="0" fontId="33" fillId="4" borderId="0" xfId="2" applyFont="1" applyFill="1" applyBorder="1" applyAlignment="1" applyProtection="1">
      <alignment horizontal="right" vertical="center" wrapText="1"/>
      <protection hidden="1"/>
    </xf>
    <xf numFmtId="0" fontId="78" fillId="4" borderId="88" xfId="0" applyFont="1" applyFill="1" applyBorder="1" applyAlignment="1">
      <alignment vertical="center"/>
    </xf>
    <xf numFmtId="0" fontId="135" fillId="4" borderId="0" xfId="2" applyFont="1" applyFill="1" applyBorder="1" applyAlignment="1" applyProtection="1">
      <alignment vertical="center"/>
      <protection hidden="1"/>
    </xf>
    <xf numFmtId="0" fontId="136" fillId="4" borderId="0" xfId="2" applyFont="1" applyFill="1" applyBorder="1" applyAlignment="1" applyProtection="1">
      <alignment vertical="center"/>
      <protection hidden="1"/>
    </xf>
    <xf numFmtId="0" fontId="12" fillId="4" borderId="0" xfId="2" applyFont="1" applyFill="1" applyBorder="1" applyAlignment="1" applyProtection="1">
      <alignment horizontal="left" vertical="center"/>
      <protection hidden="1"/>
    </xf>
    <xf numFmtId="1" fontId="117" fillId="24" borderId="0" xfId="1" applyNumberFormat="1" applyFont="1" applyFill="1" applyBorder="1" applyAlignment="1">
      <alignment horizontal="center" vertical="center"/>
    </xf>
    <xf numFmtId="0" fontId="37" fillId="4" borderId="0" xfId="2" applyFont="1" applyFill="1" applyBorder="1" applyAlignment="1" applyProtection="1">
      <alignment horizontal="left" vertical="center"/>
      <protection hidden="1"/>
    </xf>
    <xf numFmtId="1" fontId="130" fillId="24" borderId="0" xfId="1" applyNumberFormat="1" applyFont="1" applyFill="1" applyBorder="1" applyAlignment="1">
      <alignment horizontal="center" vertical="center"/>
    </xf>
    <xf numFmtId="164" fontId="60" fillId="4" borderId="0" xfId="1" applyNumberFormat="1" applyFont="1" applyFill="1" applyBorder="1" applyAlignment="1">
      <alignment vertical="center"/>
    </xf>
    <xf numFmtId="0" fontId="137" fillId="4" borderId="0" xfId="2" applyFont="1" applyFill="1" applyBorder="1" applyAlignment="1" applyProtection="1">
      <alignment vertical="center"/>
      <protection hidden="1"/>
    </xf>
    <xf numFmtId="0" fontId="138" fillId="4" borderId="0" xfId="0" applyFont="1" applyFill="1" applyBorder="1" applyAlignment="1">
      <alignment vertical="center"/>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164" fontId="29" fillId="4" borderId="0" xfId="1" applyNumberFormat="1" applyFont="1" applyFill="1" applyBorder="1" applyAlignment="1">
      <alignment horizontal="center" vertical="center"/>
    </xf>
    <xf numFmtId="1" fontId="18" fillId="4" borderId="0" xfId="1" applyNumberFormat="1" applyFont="1" applyFill="1" applyBorder="1" applyAlignment="1">
      <alignment horizontal="center" vertical="center"/>
    </xf>
    <xf numFmtId="166" fontId="35" fillId="2" borderId="0" xfId="0" applyNumberFormat="1" applyFont="1" applyFill="1" applyBorder="1" applyAlignment="1" applyProtection="1">
      <alignment horizontal="center" vertical="center"/>
      <protection locked="0"/>
    </xf>
    <xf numFmtId="164" fontId="17" fillId="9" borderId="0" xfId="1" applyNumberFormat="1" applyFont="1" applyFill="1" applyBorder="1" applyAlignment="1">
      <alignment horizontal="center" vertical="center"/>
    </xf>
    <xf numFmtId="0" fontId="18" fillId="4" borderId="0" xfId="2" applyFont="1" applyFill="1" applyBorder="1" applyAlignment="1" applyProtection="1">
      <alignment horizontal="center" vertical="center"/>
      <protection hidden="1"/>
    </xf>
    <xf numFmtId="0" fontId="76" fillId="4" borderId="0" xfId="2" applyFont="1" applyFill="1" applyBorder="1" applyAlignment="1">
      <alignment horizontal="center" vertical="center"/>
    </xf>
    <xf numFmtId="0" fontId="0" fillId="4" borderId="0" xfId="0" applyFill="1" applyBorder="1" applyAlignment="1">
      <alignment horizontal="center"/>
    </xf>
    <xf numFmtId="0" fontId="0" fillId="4" borderId="17" xfId="0" applyFill="1" applyBorder="1"/>
    <xf numFmtId="0" fontId="0" fillId="4" borderId="18" xfId="0" applyFill="1" applyBorder="1"/>
    <xf numFmtId="0" fontId="0" fillId="4" borderId="19" xfId="0" applyFill="1" applyBorder="1"/>
    <xf numFmtId="0" fontId="0" fillId="4" borderId="33" xfId="0" applyFill="1" applyBorder="1"/>
    <xf numFmtId="0" fontId="0" fillId="4" borderId="34" xfId="0" applyFill="1" applyBorder="1"/>
    <xf numFmtId="0" fontId="0" fillId="4" borderId="35" xfId="0" applyFill="1" applyBorder="1"/>
    <xf numFmtId="0" fontId="0" fillId="0" borderId="31" xfId="0" applyBorder="1"/>
    <xf numFmtId="164" fontId="114" fillId="4" borderId="0" xfId="1" applyNumberFormat="1" applyFont="1" applyFill="1" applyBorder="1" applyAlignment="1">
      <alignment horizontal="center" vertical="center"/>
    </xf>
    <xf numFmtId="0" fontId="139" fillId="4" borderId="0" xfId="2" applyFont="1" applyFill="1" applyBorder="1" applyAlignment="1" applyProtection="1">
      <alignment vertical="center"/>
      <protection hidden="1"/>
    </xf>
    <xf numFmtId="0" fontId="140" fillId="4" borderId="0" xfId="2" applyFont="1" applyFill="1" applyBorder="1" applyAlignment="1" applyProtection="1">
      <alignment vertical="center"/>
      <protection hidden="1"/>
    </xf>
    <xf numFmtId="0" fontId="16" fillId="4" borderId="0" xfId="2" applyFont="1" applyFill="1" applyBorder="1" applyAlignment="1" applyProtection="1">
      <alignment vertical="center"/>
      <protection hidden="1"/>
    </xf>
    <xf numFmtId="0" fontId="78" fillId="4" borderId="13" xfId="0" applyFont="1" applyFill="1" applyBorder="1" applyAlignment="1">
      <alignment vertical="center"/>
    </xf>
    <xf numFmtId="0" fontId="144" fillId="4" borderId="0" xfId="2" applyFont="1" applyFill="1" applyBorder="1" applyAlignment="1" applyProtection="1">
      <alignment horizontal="center"/>
      <protection hidden="1"/>
    </xf>
    <xf numFmtId="164" fontId="139" fillId="4" borderId="31" xfId="1" applyNumberFormat="1" applyFont="1" applyFill="1" applyBorder="1" applyAlignment="1">
      <alignment vertical="center"/>
    </xf>
    <xf numFmtId="164" fontId="18" fillId="4" borderId="31" xfId="1" applyNumberFormat="1" applyFont="1" applyFill="1" applyBorder="1" applyAlignment="1">
      <alignment vertical="center"/>
    </xf>
    <xf numFmtId="164" fontId="19" fillId="4" borderId="31" xfId="1" applyNumberFormat="1" applyFont="1" applyFill="1" applyBorder="1" applyAlignment="1">
      <alignment vertical="center"/>
    </xf>
    <xf numFmtId="2" fontId="35" fillId="2" borderId="0" xfId="0" applyNumberFormat="1" applyFont="1" applyFill="1" applyBorder="1" applyAlignment="1" applyProtection="1">
      <alignment horizontal="center" vertical="center"/>
      <protection locked="0"/>
    </xf>
    <xf numFmtId="0" fontId="21" fillId="4" borderId="0" xfId="0" applyFont="1" applyFill="1" applyBorder="1" applyAlignment="1">
      <alignment horizontal="left" vertical="center" wrapText="1"/>
    </xf>
    <xf numFmtId="0" fontId="57" fillId="4" borderId="0" xfId="2" applyFont="1" applyFill="1" applyBorder="1" applyAlignment="1" applyProtection="1">
      <alignment horizontal="right" vertical="center"/>
      <protection hidden="1"/>
    </xf>
    <xf numFmtId="0" fontId="75" fillId="4" borderId="0" xfId="0" applyFont="1" applyFill="1" applyBorder="1" applyAlignment="1" applyProtection="1">
      <alignment horizontal="left" vertical="center"/>
      <protection locked="0"/>
    </xf>
    <xf numFmtId="164" fontId="139" fillId="4" borderId="0" xfId="1" applyNumberFormat="1" applyFont="1" applyFill="1" applyBorder="1" applyAlignment="1">
      <alignment vertical="center"/>
    </xf>
    <xf numFmtId="0" fontId="9" fillId="4" borderId="31" xfId="2" applyFont="1" applyFill="1" applyBorder="1" applyAlignment="1">
      <alignment vertical="center"/>
    </xf>
    <xf numFmtId="0" fontId="9" fillId="4" borderId="71" xfId="2" applyFont="1" applyFill="1" applyBorder="1" applyAlignment="1">
      <alignment vertical="center"/>
    </xf>
    <xf numFmtId="0" fontId="145" fillId="4" borderId="0" xfId="2" applyFont="1" applyFill="1" applyBorder="1" applyAlignment="1" applyProtection="1">
      <alignment horizontal="left"/>
      <protection hidden="1"/>
    </xf>
    <xf numFmtId="0" fontId="78" fillId="4" borderId="41" xfId="0" applyFont="1" applyFill="1" applyBorder="1" applyAlignment="1">
      <alignment vertical="center"/>
    </xf>
    <xf numFmtId="164" fontId="47" fillId="4" borderId="0" xfId="1" applyNumberFormat="1" applyFont="1" applyFill="1" applyBorder="1" applyAlignment="1">
      <alignment horizontal="left" vertical="center"/>
    </xf>
    <xf numFmtId="0" fontId="120" fillId="4" borderId="39" xfId="0" applyFont="1" applyFill="1" applyBorder="1" applyAlignment="1">
      <alignment vertical="center"/>
    </xf>
    <xf numFmtId="0" fontId="120" fillId="4" borderId="38" xfId="0" applyFont="1" applyFill="1" applyBorder="1" applyAlignment="1">
      <alignment vertical="center" wrapText="1"/>
    </xf>
    <xf numFmtId="0" fontId="26" fillId="4" borderId="0" xfId="1" applyNumberFormat="1" applyFont="1" applyFill="1" applyBorder="1" applyAlignment="1">
      <alignment horizontal="left" vertical="center"/>
    </xf>
    <xf numFmtId="0" fontId="18" fillId="4" borderId="0" xfId="1" applyNumberFormat="1" applyFont="1" applyFill="1" applyBorder="1" applyAlignment="1">
      <alignment horizontal="left" vertical="center"/>
    </xf>
    <xf numFmtId="0" fontId="11" fillId="4" borderId="80" xfId="0" applyFont="1" applyFill="1" applyBorder="1" applyAlignment="1" applyProtection="1">
      <alignment horizontal="left" vertical="center"/>
      <protection locked="0"/>
    </xf>
    <xf numFmtId="0" fontId="20" fillId="4" borderId="71" xfId="2" applyFont="1" applyFill="1" applyBorder="1" applyAlignment="1" applyProtection="1">
      <alignment horizontal="left" vertical="center"/>
      <protection hidden="1"/>
    </xf>
    <xf numFmtId="0" fontId="11" fillId="4" borderId="48" xfId="0" applyFont="1" applyFill="1" applyBorder="1" applyAlignment="1" applyProtection="1">
      <alignment horizontal="left" vertical="center"/>
      <protection locked="0"/>
    </xf>
    <xf numFmtId="0" fontId="139" fillId="4" borderId="0" xfId="2" applyFont="1" applyFill="1" applyBorder="1" applyAlignment="1" applyProtection="1">
      <alignment horizontal="center" vertical="center"/>
      <protection hidden="1"/>
    </xf>
    <xf numFmtId="0" fontId="13" fillId="4" borderId="0" xfId="2" applyFont="1" applyFill="1" applyBorder="1" applyAlignment="1" applyProtection="1">
      <alignment horizontal="right" vertical="center"/>
      <protection hidden="1"/>
    </xf>
    <xf numFmtId="0" fontId="147" fillId="4" borderId="0" xfId="2" applyFont="1" applyFill="1" applyBorder="1" applyAlignment="1">
      <alignment horizontal="center" vertical="center"/>
    </xf>
    <xf numFmtId="0" fontId="142" fillId="0" borderId="45" xfId="0" applyFont="1" applyBorder="1"/>
    <xf numFmtId="0" fontId="141" fillId="4" borderId="45" xfId="2" applyFont="1" applyFill="1" applyBorder="1" applyAlignment="1" applyProtection="1">
      <alignment horizontal="right" vertical="center"/>
      <protection hidden="1"/>
    </xf>
    <xf numFmtId="10" fontId="141" fillId="4" borderId="0" xfId="0" applyNumberFormat="1" applyFont="1" applyFill="1" applyBorder="1" applyAlignment="1">
      <alignment horizontal="center" vertical="center"/>
    </xf>
    <xf numFmtId="0" fontId="141" fillId="4" borderId="0" xfId="2" applyFont="1" applyFill="1" applyBorder="1" applyAlignment="1" applyProtection="1">
      <alignment horizontal="right" vertical="center"/>
      <protection hidden="1"/>
    </xf>
    <xf numFmtId="0" fontId="141" fillId="4" borderId="0" xfId="2" applyFont="1" applyFill="1" applyBorder="1" applyAlignment="1" applyProtection="1">
      <alignment horizontal="center" vertical="center"/>
      <protection hidden="1"/>
    </xf>
    <xf numFmtId="0" fontId="141" fillId="4" borderId="31" xfId="2" applyFont="1" applyFill="1" applyBorder="1" applyAlignment="1" applyProtection="1">
      <alignment horizontal="right" vertical="center"/>
      <protection hidden="1"/>
    </xf>
    <xf numFmtId="0" fontId="141" fillId="4" borderId="31" xfId="2" applyFont="1" applyFill="1" applyBorder="1" applyAlignment="1" applyProtection="1">
      <alignment horizontal="center" vertical="center"/>
      <protection hidden="1"/>
    </xf>
    <xf numFmtId="0" fontId="0" fillId="0" borderId="23" xfId="0" applyBorder="1"/>
    <xf numFmtId="0" fontId="19" fillId="0" borderId="0" xfId="0" applyFont="1" applyBorder="1"/>
    <xf numFmtId="0" fontId="69" fillId="4" borderId="0" xfId="2" applyFont="1" applyFill="1" applyBorder="1" applyAlignment="1" applyProtection="1">
      <alignment horizontal="left"/>
      <protection hidden="1"/>
    </xf>
    <xf numFmtId="0" fontId="0" fillId="4" borderId="23" xfId="0" applyFont="1" applyFill="1" applyBorder="1"/>
    <xf numFmtId="0" fontId="55" fillId="4" borderId="0" xfId="4" applyFont="1" applyFill="1" applyBorder="1" applyAlignment="1" applyProtection="1">
      <alignment vertical="center"/>
      <protection hidden="1"/>
    </xf>
    <xf numFmtId="0" fontId="0" fillId="4" borderId="0" xfId="0" applyFont="1" applyFill="1" applyBorder="1"/>
    <xf numFmtId="0" fontId="150" fillId="4" borderId="0" xfId="0" applyFont="1" applyFill="1" applyBorder="1" applyAlignment="1">
      <alignment horizontal="right"/>
    </xf>
    <xf numFmtId="0" fontId="0" fillId="4" borderId="89" xfId="0" applyFill="1" applyBorder="1"/>
    <xf numFmtId="0" fontId="22" fillId="4" borderId="26" xfId="2" applyFont="1" applyFill="1" applyBorder="1" applyAlignment="1" applyProtection="1">
      <alignment vertical="center"/>
      <protection hidden="1"/>
    </xf>
    <xf numFmtId="164" fontId="18" fillId="4" borderId="26" xfId="1" applyNumberFormat="1" applyFont="1" applyFill="1" applyBorder="1" applyAlignment="1">
      <alignment horizontal="center" vertical="center"/>
    </xf>
    <xf numFmtId="0" fontId="11" fillId="4" borderId="27" xfId="0" applyFont="1" applyFill="1" applyBorder="1" applyAlignment="1" applyProtection="1">
      <alignment horizontal="left" vertical="center"/>
      <protection locked="0"/>
    </xf>
    <xf numFmtId="0" fontId="18" fillId="2" borderId="0" xfId="2" applyFont="1" applyFill="1" applyBorder="1" applyAlignment="1" applyProtection="1">
      <alignment vertical="center"/>
      <protection hidden="1"/>
    </xf>
    <xf numFmtId="164" fontId="19" fillId="2" borderId="0" xfId="1" applyNumberFormat="1" applyFont="1" applyFill="1" applyBorder="1" applyAlignment="1">
      <alignment horizontal="center" vertical="center"/>
    </xf>
    <xf numFmtId="0" fontId="3" fillId="4" borderId="16" xfId="0" applyFont="1" applyFill="1" applyBorder="1" applyAlignment="1">
      <alignment vertical="center"/>
    </xf>
    <xf numFmtId="0" fontId="18" fillId="4" borderId="0" xfId="2" applyFont="1" applyFill="1" applyBorder="1" applyAlignment="1">
      <alignment horizontal="center" vertical="center"/>
    </xf>
    <xf numFmtId="0" fontId="47" fillId="4" borderId="0" xfId="2" applyFont="1" applyFill="1" applyBorder="1" applyAlignment="1" applyProtection="1">
      <alignment horizontal="right"/>
      <protection hidden="1"/>
    </xf>
    <xf numFmtId="164" fontId="153" fillId="4" borderId="0" xfId="1" applyNumberFormat="1" applyFont="1" applyFill="1" applyBorder="1" applyAlignment="1">
      <alignment horizontal="center" vertical="center"/>
    </xf>
    <xf numFmtId="1" fontId="57" fillId="8" borderId="0" xfId="1" applyNumberFormat="1" applyFont="1" applyFill="1" applyBorder="1" applyAlignment="1">
      <alignment horizontal="center" vertical="center"/>
    </xf>
    <xf numFmtId="0" fontId="154" fillId="4" borderId="0" xfId="2" applyFont="1" applyFill="1" applyBorder="1" applyAlignment="1" applyProtection="1">
      <alignment horizontal="center"/>
      <protection hidden="1"/>
    </xf>
    <xf numFmtId="0" fontId="152" fillId="4" borderId="0" xfId="2" applyFont="1" applyFill="1" applyBorder="1" applyAlignment="1" applyProtection="1">
      <protection hidden="1"/>
    </xf>
    <xf numFmtId="0" fontId="155" fillId="4" borderId="0" xfId="2" applyFont="1" applyFill="1" applyBorder="1" applyAlignment="1" applyProtection="1">
      <alignment horizontal="right"/>
      <protection hidden="1"/>
    </xf>
    <xf numFmtId="0" fontId="155" fillId="4" borderId="0" xfId="2" applyFont="1" applyFill="1" applyBorder="1" applyAlignment="1" applyProtection="1">
      <alignment horizontal="left"/>
      <protection hidden="1"/>
    </xf>
    <xf numFmtId="0" fontId="112" fillId="4" borderId="0" xfId="2" applyFont="1" applyFill="1" applyBorder="1" applyAlignment="1">
      <alignment horizontal="center" vertical="center"/>
    </xf>
    <xf numFmtId="1" fontId="112" fillId="4" borderId="0" xfId="1" applyNumberFormat="1" applyFont="1" applyFill="1" applyBorder="1" applyAlignment="1">
      <alignment horizontal="center" vertical="center"/>
    </xf>
    <xf numFmtId="0" fontId="152" fillId="4" borderId="0" xfId="2" applyFont="1" applyFill="1" applyBorder="1" applyAlignment="1" applyProtection="1">
      <alignment horizontal="left"/>
      <protection hidden="1"/>
    </xf>
    <xf numFmtId="0" fontId="26" fillId="4" borderId="0" xfId="2" applyFont="1" applyFill="1" applyBorder="1" applyAlignment="1" applyProtection="1">
      <alignment vertical="center"/>
      <protection hidden="1"/>
    </xf>
    <xf numFmtId="164" fontId="18" fillId="4" borderId="0" xfId="1" applyNumberFormat="1" applyFont="1" applyFill="1" applyBorder="1" applyAlignment="1">
      <alignment horizontal="center" vertical="center"/>
    </xf>
    <xf numFmtId="0" fontId="151" fillId="4" borderId="0" xfId="2" applyFont="1" applyFill="1" applyBorder="1" applyAlignment="1" applyProtection="1">
      <alignment horizontal="center"/>
      <protection hidden="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61"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27" fillId="4" borderId="0" xfId="2" applyFont="1" applyFill="1" applyBorder="1" applyAlignment="1" applyProtection="1">
      <alignment horizontal="center" vertical="center"/>
      <protection hidden="1"/>
    </xf>
    <xf numFmtId="0" fontId="12" fillId="4" borderId="0" xfId="2" applyFont="1" applyFill="1" applyBorder="1" applyAlignment="1" applyProtection="1">
      <alignment horizontal="center" vertical="center"/>
      <protection hidden="1"/>
    </xf>
    <xf numFmtId="166" fontId="18" fillId="4" borderId="0" xfId="1" applyNumberFormat="1" applyFont="1" applyFill="1" applyBorder="1" applyAlignment="1">
      <alignment horizontal="center" vertical="center"/>
    </xf>
    <xf numFmtId="1" fontId="18" fillId="4" borderId="0" xfId="1" applyNumberFormat="1" applyFont="1" applyFill="1" applyBorder="1" applyAlignment="1">
      <alignment horizontal="center" vertical="center"/>
    </xf>
    <xf numFmtId="0" fontId="114" fillId="4" borderId="0" xfId="2" applyFont="1" applyFill="1" applyBorder="1" applyAlignment="1" applyProtection="1">
      <alignment horizontal="center" vertical="center"/>
      <protection hidden="1"/>
    </xf>
    <xf numFmtId="164" fontId="17" fillId="9" borderId="0" xfId="1" applyNumberFormat="1" applyFont="1" applyFill="1" applyBorder="1" applyAlignment="1">
      <alignment horizontal="center" vertical="center"/>
    </xf>
    <xf numFmtId="164" fontId="29" fillId="4" borderId="0" xfId="1" applyNumberFormat="1" applyFont="1" applyFill="1" applyBorder="1" applyAlignment="1">
      <alignment horizontal="center" vertical="center"/>
    </xf>
    <xf numFmtId="164" fontId="114" fillId="4" borderId="0" xfId="1" applyNumberFormat="1" applyFont="1" applyFill="1" applyBorder="1" applyAlignment="1">
      <alignment horizontal="center" vertical="center"/>
    </xf>
    <xf numFmtId="0" fontId="76" fillId="4" borderId="0" xfId="2" applyFont="1" applyFill="1" applyBorder="1" applyAlignment="1">
      <alignment horizontal="center" vertical="center"/>
    </xf>
    <xf numFmtId="0" fontId="156" fillId="4" borderId="0" xfId="2" applyFont="1" applyFill="1" applyBorder="1" applyAlignment="1" applyProtection="1">
      <alignment horizontal="left"/>
      <protection hidden="1"/>
    </xf>
    <xf numFmtId="0" fontId="151" fillId="4" borderId="23" xfId="2" applyFont="1" applyFill="1" applyBorder="1" applyAlignment="1" applyProtection="1">
      <alignment horizontal="center"/>
      <protection hidden="1"/>
    </xf>
    <xf numFmtId="0" fontId="47" fillId="4" borderId="0" xfId="2" applyFont="1" applyFill="1" applyBorder="1" applyAlignment="1" applyProtection="1">
      <protection hidden="1"/>
    </xf>
    <xf numFmtId="0" fontId="155" fillId="4" borderId="0" xfId="2" applyFont="1" applyFill="1" applyBorder="1" applyAlignment="1" applyProtection="1">
      <protection hidden="1"/>
    </xf>
    <xf numFmtId="0" fontId="22" fillId="4" borderId="0" xfId="2" applyFont="1" applyFill="1" applyBorder="1" applyAlignment="1" applyProtection="1">
      <protection hidden="1"/>
    </xf>
    <xf numFmtId="1" fontId="33" fillId="4" borderId="0" xfId="1" applyNumberFormat="1" applyFont="1" applyFill="1" applyBorder="1" applyAlignment="1">
      <alignment horizontal="center" vertical="center"/>
    </xf>
    <xf numFmtId="1" fontId="29" fillId="4" borderId="0" xfId="1" applyNumberFormat="1" applyFont="1" applyFill="1" applyBorder="1" applyAlignment="1">
      <alignment horizontal="center" vertical="center"/>
    </xf>
    <xf numFmtId="0" fontId="47" fillId="4" borderId="23" xfId="2" applyFont="1" applyFill="1" applyBorder="1" applyAlignment="1" applyProtection="1">
      <alignment horizontal="right"/>
      <protection hidden="1"/>
    </xf>
    <xf numFmtId="0" fontId="47" fillId="4" borderId="0" xfId="2" applyFont="1" applyFill="1" applyBorder="1" applyAlignment="1" applyProtection="1">
      <alignment horizontal="left"/>
      <protection hidden="1"/>
    </xf>
    <xf numFmtId="0" fontId="19" fillId="4" borderId="0" xfId="0" applyFont="1" applyFill="1"/>
    <xf numFmtId="0" fontId="23" fillId="4" borderId="0" xfId="0" applyFont="1" applyFill="1" applyBorder="1" applyAlignment="1" applyProtection="1">
      <alignment horizontal="left" vertical="center"/>
      <protection locked="0"/>
    </xf>
    <xf numFmtId="0" fontId="155" fillId="4" borderId="23" xfId="2" applyFont="1" applyFill="1" applyBorder="1" applyAlignment="1" applyProtection="1">
      <protection hidden="1"/>
    </xf>
    <xf numFmtId="0" fontId="155" fillId="4" borderId="23" xfId="2" applyFont="1" applyFill="1" applyBorder="1" applyAlignment="1" applyProtection="1">
      <alignment horizontal="right"/>
      <protection hidden="1"/>
    </xf>
    <xf numFmtId="0" fontId="69" fillId="4" borderId="23" xfId="2" applyFont="1" applyFill="1" applyBorder="1" applyAlignment="1" applyProtection="1">
      <alignment horizontal="left"/>
      <protection hidden="1"/>
    </xf>
    <xf numFmtId="0" fontId="23" fillId="4" borderId="23" xfId="0" applyFont="1" applyFill="1" applyBorder="1" applyAlignment="1" applyProtection="1">
      <alignment horizontal="left" vertical="center"/>
      <protection locked="0"/>
    </xf>
    <xf numFmtId="164" fontId="59" fillId="24" borderId="0" xfId="1" applyNumberFormat="1" applyFont="1" applyFill="1" applyBorder="1" applyAlignment="1">
      <alignment vertical="center"/>
    </xf>
    <xf numFmtId="0" fontId="46" fillId="4" borderId="0" xfId="0" applyFont="1" applyFill="1" applyBorder="1" applyAlignment="1" applyProtection="1">
      <alignment vertical="center"/>
      <protection locked="0"/>
    </xf>
    <xf numFmtId="166" fontId="18" fillId="4" borderId="16" xfId="1" applyNumberFormat="1" applyFont="1" applyFill="1" applyBorder="1" applyAlignment="1">
      <alignment horizontal="center" vertical="center"/>
    </xf>
    <xf numFmtId="0" fontId="124" fillId="9" borderId="0" xfId="2" applyFont="1" applyFill="1" applyBorder="1" applyAlignment="1" applyProtection="1">
      <alignment horizontal="center" vertical="center"/>
      <protection hidden="1"/>
    </xf>
    <xf numFmtId="0" fontId="65" fillId="4" borderId="0" xfId="6" applyFont="1" applyFill="1" applyBorder="1" applyAlignment="1">
      <alignment horizontal="center" vertical="center"/>
    </xf>
    <xf numFmtId="0" fontId="95" fillId="4" borderId="28" xfId="2" applyFont="1" applyFill="1" applyBorder="1" applyAlignment="1">
      <alignment horizontal="center" vertical="center"/>
    </xf>
    <xf numFmtId="0" fontId="157" fillId="4" borderId="23" xfId="2" applyFont="1" applyFill="1" applyBorder="1" applyAlignment="1">
      <alignment horizontal="center" vertical="center"/>
    </xf>
    <xf numFmtId="0" fontId="74" fillId="4" borderId="0" xfId="2" applyFont="1" applyFill="1" applyBorder="1" applyAlignment="1">
      <alignment horizontal="center" vertical="center"/>
    </xf>
    <xf numFmtId="0" fontId="58" fillId="4" borderId="0" xfId="0" applyFont="1" applyFill="1" applyBorder="1"/>
    <xf numFmtId="0" fontId="65" fillId="4" borderId="31" xfId="6" applyFont="1" applyFill="1" applyBorder="1" applyAlignment="1">
      <alignment horizontal="center" vertical="center"/>
    </xf>
    <xf numFmtId="0" fontId="158" fillId="4" borderId="23" xfId="2" applyFont="1" applyFill="1" applyBorder="1" applyAlignment="1">
      <alignment horizontal="center" vertical="center"/>
    </xf>
    <xf numFmtId="0" fontId="65" fillId="4" borderId="23" xfId="6" applyFont="1" applyFill="1" applyBorder="1" applyAlignment="1">
      <alignment horizontal="center" vertical="center"/>
    </xf>
    <xf numFmtId="0" fontId="159" fillId="4" borderId="0" xfId="2" applyFont="1" applyFill="1" applyBorder="1" applyAlignment="1">
      <alignment horizontal="center" vertical="center"/>
    </xf>
    <xf numFmtId="1" fontId="117" fillId="8" borderId="0" xfId="1" applyNumberFormat="1" applyFont="1" applyFill="1" applyBorder="1" applyAlignment="1">
      <alignment horizontal="center" vertical="center"/>
    </xf>
    <xf numFmtId="0" fontId="160" fillId="4" borderId="0" xfId="2" applyFont="1" applyFill="1" applyBorder="1" applyAlignment="1">
      <alignment horizontal="center" vertical="center"/>
    </xf>
    <xf numFmtId="0" fontId="161" fillId="4" borderId="0" xfId="2" applyFont="1" applyFill="1" applyBorder="1" applyAlignment="1">
      <alignment horizontal="center" vertical="center"/>
    </xf>
    <xf numFmtId="0" fontId="59" fillId="4" borderId="0" xfId="2" applyFont="1" applyFill="1" applyBorder="1" applyAlignment="1" applyProtection="1">
      <alignment vertical="center" wrapText="1"/>
      <protection hidden="1"/>
    </xf>
    <xf numFmtId="0" fontId="59" fillId="4" borderId="16" xfId="2" applyFont="1" applyFill="1" applyBorder="1" applyAlignment="1" applyProtection="1">
      <alignment vertical="center" wrapText="1"/>
      <protection hidden="1"/>
    </xf>
    <xf numFmtId="0" fontId="149" fillId="4" borderId="80" xfId="2" applyFont="1" applyFill="1" applyBorder="1" applyAlignment="1" applyProtection="1">
      <alignment vertical="center"/>
      <protection hidden="1"/>
    </xf>
    <xf numFmtId="0" fontId="149" fillId="4" borderId="31" xfId="2" applyFont="1" applyFill="1" applyBorder="1" applyAlignment="1" applyProtection="1">
      <alignment vertical="center"/>
      <protection hidden="1"/>
    </xf>
    <xf numFmtId="0" fontId="149" fillId="4" borderId="23" xfId="2" applyFont="1" applyFill="1" applyBorder="1" applyAlignment="1" applyProtection="1">
      <alignment vertical="center"/>
      <protection hidden="1"/>
    </xf>
    <xf numFmtId="0" fontId="149" fillId="4" borderId="0" xfId="2" applyFont="1" applyFill="1" applyBorder="1" applyAlignment="1" applyProtection="1">
      <alignment vertical="center"/>
      <protection hidden="1"/>
    </xf>
    <xf numFmtId="0" fontId="162" fillId="0" borderId="0" xfId="0" applyFont="1" applyAlignment="1">
      <alignment vertical="center"/>
    </xf>
    <xf numFmtId="0" fontId="0" fillId="4" borderId="0" xfId="0" applyFont="1" applyFill="1" applyBorder="1" applyAlignment="1" applyProtection="1">
      <alignment horizontal="left" vertical="center" wrapText="1"/>
      <protection locked="0"/>
    </xf>
    <xf numFmtId="0" fontId="0" fillId="4" borderId="16" xfId="0" applyFont="1" applyFill="1" applyBorder="1" applyAlignment="1" applyProtection="1">
      <alignment horizontal="left" vertical="center" wrapText="1"/>
      <protection locked="0"/>
    </xf>
    <xf numFmtId="0" fontId="0" fillId="4" borderId="0" xfId="0" applyFont="1" applyFill="1" applyBorder="1" applyAlignment="1" applyProtection="1">
      <alignment vertical="center" wrapText="1"/>
      <protection locked="0"/>
    </xf>
    <xf numFmtId="0" fontId="0" fillId="4" borderId="26" xfId="0" applyFont="1" applyFill="1" applyBorder="1" applyAlignment="1" applyProtection="1">
      <alignment vertical="center"/>
      <protection locked="0"/>
    </xf>
    <xf numFmtId="0" fontId="0" fillId="4" borderId="27" xfId="0" applyFont="1" applyFill="1" applyBorder="1" applyAlignment="1" applyProtection="1">
      <alignment vertical="center"/>
      <protection locked="0"/>
    </xf>
    <xf numFmtId="0" fontId="0" fillId="4" borderId="24" xfId="0"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0" fontId="0" fillId="4" borderId="0" xfId="0" applyFont="1" applyFill="1" applyBorder="1" applyAlignment="1" applyProtection="1">
      <alignment vertical="center"/>
      <protection locked="0"/>
    </xf>
    <xf numFmtId="0" fontId="0" fillId="4" borderId="16" xfId="0" applyFont="1" applyFill="1" applyBorder="1" applyAlignment="1" applyProtection="1">
      <alignment vertical="center"/>
      <protection locked="0"/>
    </xf>
    <xf numFmtId="0" fontId="11" fillId="9" borderId="23" xfId="0" applyFont="1" applyFill="1" applyBorder="1" applyAlignment="1" applyProtection="1">
      <alignment horizontal="center" vertical="center"/>
      <protection locked="0"/>
    </xf>
    <xf numFmtId="0" fontId="0" fillId="0" borderId="0" xfId="0" applyBorder="1" applyAlignment="1">
      <alignment vertical="center" wrapText="1"/>
    </xf>
    <xf numFmtId="164" fontId="18" fillId="4" borderId="24" xfId="1" applyNumberFormat="1" applyFont="1" applyFill="1" applyBorder="1" applyAlignment="1">
      <alignment vertical="center"/>
    </xf>
    <xf numFmtId="0" fontId="20" fillId="4" borderId="25" xfId="2" applyFont="1" applyFill="1" applyBorder="1" applyAlignment="1" applyProtection="1">
      <alignment horizontal="left" vertical="center"/>
      <protection hidden="1"/>
    </xf>
    <xf numFmtId="0" fontId="23" fillId="4" borderId="0" xfId="0" applyFont="1" applyFill="1" applyBorder="1" applyAlignment="1" applyProtection="1">
      <alignment horizontal="center" vertical="center"/>
      <protection locked="0"/>
    </xf>
    <xf numFmtId="0" fontId="11" fillId="4" borderId="0" xfId="0" applyFont="1" applyFill="1" applyBorder="1" applyAlignment="1" applyProtection="1">
      <alignment horizontal="left" vertical="top"/>
      <protection locked="0"/>
    </xf>
    <xf numFmtId="166" fontId="19" fillId="4" borderId="0" xfId="1" applyNumberFormat="1" applyFont="1" applyFill="1" applyBorder="1" applyAlignment="1">
      <alignment vertical="center"/>
    </xf>
    <xf numFmtId="0" fontId="11" fillId="4" borderId="89" xfId="0" applyFont="1" applyFill="1" applyBorder="1" applyAlignment="1" applyProtection="1">
      <alignment horizontal="left" vertical="center"/>
      <protection locked="0"/>
    </xf>
    <xf numFmtId="0" fontId="25" fillId="4" borderId="21" xfId="2" applyFont="1" applyFill="1" applyBorder="1" applyAlignment="1" applyProtection="1">
      <alignment horizontal="left"/>
      <protection hidden="1"/>
    </xf>
    <xf numFmtId="0" fontId="0" fillId="4" borderId="0" xfId="0" applyFill="1" applyAlignment="1"/>
    <xf numFmtId="0" fontId="11" fillId="4" borderId="0" xfId="0" applyFont="1" applyFill="1" applyAlignment="1"/>
    <xf numFmtId="0" fontId="0" fillId="4" borderId="26" xfId="0" applyFill="1" applyBorder="1" applyAlignment="1"/>
    <xf numFmtId="0" fontId="10" fillId="4" borderId="23" xfId="2" applyFont="1" applyFill="1" applyBorder="1" applyAlignment="1" applyProtection="1">
      <alignment vertical="center"/>
      <protection hidden="1"/>
    </xf>
    <xf numFmtId="0" fontId="10" fillId="4" borderId="0" xfId="2" applyFont="1" applyFill="1" applyBorder="1" applyAlignment="1" applyProtection="1">
      <alignment vertical="center"/>
      <protection hidden="1"/>
    </xf>
    <xf numFmtId="0" fontId="10" fillId="4" borderId="16" xfId="2" applyFont="1" applyFill="1" applyBorder="1" applyAlignment="1" applyProtection="1">
      <alignment vertical="center"/>
      <protection hidden="1"/>
    </xf>
    <xf numFmtId="0" fontId="164" fillId="4" borderId="0" xfId="2" applyFont="1" applyFill="1" applyBorder="1" applyAlignment="1" applyProtection="1">
      <alignment vertical="center"/>
      <protection hidden="1"/>
    </xf>
    <xf numFmtId="0" fontId="12" fillId="4" borderId="0" xfId="0" applyFont="1" applyFill="1"/>
    <xf numFmtId="0" fontId="166" fillId="0" borderId="0" xfId="0" applyFont="1" applyAlignment="1">
      <alignment horizontal="left" vertical="center" indent="1"/>
    </xf>
    <xf numFmtId="0" fontId="38" fillId="4" borderId="0" xfId="2" applyFont="1" applyFill="1" applyBorder="1" applyAlignment="1" applyProtection="1">
      <alignment vertical="center"/>
      <protection hidden="1"/>
    </xf>
    <xf numFmtId="0" fontId="167" fillId="4" borderId="0" xfId="0" applyFont="1" applyFill="1"/>
    <xf numFmtId="0" fontId="0" fillId="4" borderId="27" xfId="0" applyFill="1" applyBorder="1" applyAlignment="1"/>
    <xf numFmtId="0" fontId="0" fillId="4" borderId="16" xfId="0" applyFill="1" applyBorder="1" applyAlignment="1"/>
    <xf numFmtId="0" fontId="168" fillId="0" borderId="98" xfId="0" applyFont="1" applyBorder="1" applyAlignment="1">
      <alignment horizontal="center" vertical="center"/>
    </xf>
    <xf numFmtId="0" fontId="168" fillId="0" borderId="90" xfId="0" applyFont="1" applyBorder="1" applyAlignment="1">
      <alignment horizontal="center" vertical="center"/>
    </xf>
    <xf numFmtId="0" fontId="169" fillId="4" borderId="0" xfId="0" applyFont="1" applyFill="1" applyBorder="1" applyAlignment="1">
      <alignment vertical="center"/>
    </xf>
    <xf numFmtId="164" fontId="90" fillId="2" borderId="0" xfId="1" applyNumberFormat="1" applyFont="1" applyFill="1" applyBorder="1" applyAlignment="1">
      <alignment vertical="center"/>
    </xf>
    <xf numFmtId="0" fontId="0" fillId="2" borderId="0" xfId="0" applyFill="1" applyBorder="1"/>
    <xf numFmtId="0" fontId="0" fillId="2" borderId="0" xfId="0" applyFill="1"/>
    <xf numFmtId="0" fontId="33" fillId="2" borderId="0" xfId="2" applyFont="1" applyFill="1" applyBorder="1" applyAlignment="1" applyProtection="1">
      <alignment vertical="center"/>
      <protection hidden="1"/>
    </xf>
    <xf numFmtId="0" fontId="3" fillId="4" borderId="0" xfId="0" applyFont="1" applyFill="1" applyBorder="1" applyAlignment="1">
      <alignment vertical="center" wrapText="1"/>
    </xf>
    <xf numFmtId="0" fontId="3" fillId="4" borderId="16" xfId="0" applyFont="1" applyFill="1" applyBorder="1" applyAlignment="1">
      <alignment vertical="center" wrapText="1"/>
    </xf>
    <xf numFmtId="0" fontId="171" fillId="4" borderId="0" xfId="0" applyFont="1" applyFill="1" applyBorder="1" applyAlignment="1" applyProtection="1">
      <alignment horizontal="left" vertical="center"/>
      <protection locked="0"/>
    </xf>
    <xf numFmtId="0" fontId="0" fillId="0" borderId="24" xfId="0" applyBorder="1"/>
    <xf numFmtId="0" fontId="171" fillId="4" borderId="0" xfId="0" applyFont="1" applyFill="1" applyBorder="1" applyAlignment="1" applyProtection="1">
      <alignment horizontal="left" vertical="center" wrapText="1"/>
      <protection locked="0"/>
    </xf>
    <xf numFmtId="0" fontId="171" fillId="4" borderId="16" xfId="0" applyFont="1" applyFill="1" applyBorder="1" applyAlignment="1" applyProtection="1">
      <alignment horizontal="left" vertical="center" wrapText="1"/>
      <protection locked="0"/>
    </xf>
    <xf numFmtId="0" fontId="11" fillId="4" borderId="145" xfId="0" applyFont="1" applyFill="1" applyBorder="1" applyAlignment="1" applyProtection="1">
      <alignment horizontal="left" vertical="center"/>
      <protection locked="0"/>
    </xf>
    <xf numFmtId="164" fontId="21" fillId="4" borderId="146" xfId="1" applyNumberFormat="1" applyFont="1" applyFill="1" applyBorder="1" applyAlignment="1">
      <alignment horizontal="center" vertical="center"/>
    </xf>
    <xf numFmtId="0" fontId="22" fillId="4" borderId="146" xfId="2" applyFont="1" applyFill="1" applyBorder="1" applyAlignment="1" applyProtection="1">
      <alignment vertical="center"/>
      <protection hidden="1"/>
    </xf>
    <xf numFmtId="0" fontId="0" fillId="4" borderId="146" xfId="0" applyFill="1" applyBorder="1"/>
    <xf numFmtId="164" fontId="18" fillId="4" borderId="146" xfId="1" applyNumberFormat="1" applyFont="1" applyFill="1" applyBorder="1" applyAlignment="1">
      <alignment vertical="center"/>
    </xf>
    <xf numFmtId="0" fontId="171" fillId="4" borderId="146" xfId="0" applyFont="1" applyFill="1" applyBorder="1" applyAlignment="1" applyProtection="1">
      <alignment horizontal="left" vertical="center" wrapText="1"/>
      <protection locked="0"/>
    </xf>
    <xf numFmtId="0" fontId="171" fillId="4" borderId="147" xfId="0" applyFont="1" applyFill="1" applyBorder="1" applyAlignment="1" applyProtection="1">
      <alignment horizontal="left" vertical="center" wrapText="1"/>
      <protection locked="0"/>
    </xf>
    <xf numFmtId="0" fontId="60" fillId="4" borderId="0" xfId="0" applyFont="1" applyFill="1" applyBorder="1" applyAlignment="1">
      <alignment vertical="center"/>
    </xf>
    <xf numFmtId="0" fontId="170" fillId="0" borderId="0" xfId="0" applyFont="1" applyBorder="1" applyAlignment="1">
      <alignment horizontal="center" vertical="center" wrapText="1"/>
    </xf>
    <xf numFmtId="169" fontId="2" fillId="4" borderId="16" xfId="0" applyNumberFormat="1" applyFont="1" applyFill="1" applyBorder="1" applyAlignment="1">
      <alignment horizontal="center"/>
    </xf>
    <xf numFmtId="169" fontId="2" fillId="2" borderId="16" xfId="0" applyNumberFormat="1" applyFont="1" applyFill="1" applyBorder="1" applyAlignment="1">
      <alignment horizontal="center"/>
    </xf>
    <xf numFmtId="164" fontId="21" fillId="2" borderId="0" xfId="1" applyNumberFormat="1" applyFont="1" applyFill="1" applyBorder="1" applyAlignment="1">
      <alignment horizontal="center" vertical="center"/>
    </xf>
    <xf numFmtId="169" fontId="108" fillId="2" borderId="16" xfId="0" applyNumberFormat="1" applyFont="1" applyFill="1" applyBorder="1" applyAlignment="1">
      <alignment horizontal="center"/>
    </xf>
    <xf numFmtId="0" fontId="0" fillId="4" borderId="0" xfId="0" applyFill="1" applyBorder="1" applyAlignment="1">
      <alignment horizontal="left"/>
    </xf>
    <xf numFmtId="164" fontId="115" fillId="24" borderId="0" xfId="1" applyNumberFormat="1" applyFont="1" applyFill="1" applyBorder="1" applyAlignment="1">
      <alignment horizontal="center" vertical="center"/>
    </xf>
    <xf numFmtId="1" fontId="115" fillId="24" borderId="0" xfId="1" applyNumberFormat="1" applyFont="1" applyFill="1" applyBorder="1" applyAlignment="1">
      <alignment horizontal="center" vertical="center"/>
    </xf>
    <xf numFmtId="0" fontId="2" fillId="4" borderId="0" xfId="0" applyFont="1" applyFill="1" applyBorder="1" applyAlignment="1">
      <alignment horizontal="left"/>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0" fillId="4" borderId="0" xfId="0" applyFont="1" applyFill="1" applyBorder="1" applyAlignment="1" applyProtection="1">
      <alignment horizontal="left" vertical="center"/>
      <protection locked="0"/>
    </xf>
    <xf numFmtId="0" fontId="15"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164" fontId="17" fillId="9" borderId="0" xfId="1" applyNumberFormat="1" applyFont="1" applyFill="1" applyBorder="1" applyAlignment="1">
      <alignment horizontal="center" vertical="center"/>
    </xf>
    <xf numFmtId="0" fontId="76" fillId="4" borderId="0" xfId="2" applyFont="1" applyFill="1" applyBorder="1" applyAlignment="1">
      <alignment horizontal="center" vertical="center"/>
    </xf>
    <xf numFmtId="164" fontId="12" fillId="8" borderId="60" xfId="1" applyNumberFormat="1" applyFont="1" applyFill="1" applyBorder="1" applyAlignment="1">
      <alignment horizontal="center" vertical="center"/>
    </xf>
    <xf numFmtId="164" fontId="12" fillId="8" borderId="31" xfId="1" applyNumberFormat="1" applyFont="1" applyFill="1" applyBorder="1" applyAlignment="1">
      <alignment horizontal="center" vertical="center"/>
    </xf>
    <xf numFmtId="0" fontId="0" fillId="4" borderId="16" xfId="0" applyFill="1" applyBorder="1" applyAlignment="1">
      <alignment vertical="center"/>
    </xf>
    <xf numFmtId="0" fontId="174" fillId="4" borderId="0" xfId="2" applyFont="1" applyFill="1" applyBorder="1" applyAlignment="1" applyProtection="1">
      <alignment vertical="center"/>
      <protection hidden="1"/>
    </xf>
    <xf numFmtId="168" fontId="17" fillId="9" borderId="0" xfId="1" applyNumberFormat="1" applyFont="1" applyFill="1" applyBorder="1" applyAlignment="1">
      <alignment horizontal="center" vertical="center"/>
    </xf>
    <xf numFmtId="0" fontId="63" fillId="4" borderId="0" xfId="2" applyFont="1" applyFill="1" applyBorder="1" applyAlignment="1">
      <alignment horizontal="left" vertical="center"/>
    </xf>
    <xf numFmtId="0" fontId="14" fillId="4" borderId="0" xfId="2" applyFont="1" applyFill="1" applyBorder="1" applyAlignment="1">
      <alignment horizontal="right" vertical="center"/>
    </xf>
    <xf numFmtId="164" fontId="33" fillId="4" borderId="16" xfId="1" applyNumberFormat="1" applyFont="1" applyFill="1" applyBorder="1" applyAlignment="1">
      <alignment horizontal="center" vertical="center"/>
    </xf>
    <xf numFmtId="0" fontId="2" fillId="4" borderId="27" xfId="0" applyFont="1" applyFill="1" applyBorder="1" applyAlignment="1">
      <alignment horizontal="center" vertical="center"/>
    </xf>
    <xf numFmtId="168" fontId="175" fillId="4" borderId="23" xfId="0" applyNumberFormat="1" applyFont="1" applyFill="1" applyBorder="1" applyAlignment="1" applyProtection="1">
      <alignment horizontal="center" vertical="center"/>
      <protection locked="0"/>
    </xf>
    <xf numFmtId="0" fontId="141" fillId="4" borderId="23" xfId="2" applyFont="1" applyFill="1" applyBorder="1" applyAlignment="1" applyProtection="1">
      <alignment vertical="center"/>
      <protection hidden="1"/>
    </xf>
    <xf numFmtId="0" fontId="141" fillId="4" borderId="0" xfId="2" applyFont="1" applyFill="1" applyBorder="1" applyAlignment="1" applyProtection="1">
      <alignment vertical="center"/>
      <protection hidden="1"/>
    </xf>
    <xf numFmtId="0" fontId="97" fillId="4" borderId="23" xfId="0" applyFont="1" applyFill="1" applyBorder="1" applyAlignment="1" applyProtection="1">
      <alignment horizontal="center" vertical="center"/>
      <protection locked="0"/>
    </xf>
    <xf numFmtId="164" fontId="173" fillId="4" borderId="0" xfId="1" applyNumberFormat="1" applyFont="1" applyFill="1" applyBorder="1" applyAlignment="1">
      <alignment horizontal="center" vertical="center"/>
    </xf>
    <xf numFmtId="164" fontId="150" fillId="4" borderId="0" xfId="1" applyNumberFormat="1" applyFont="1" applyFill="1" applyBorder="1" applyAlignment="1">
      <alignment horizontal="center" vertical="center"/>
    </xf>
    <xf numFmtId="164" fontId="150" fillId="4" borderId="0" xfId="1" applyNumberFormat="1" applyFont="1" applyFill="1" applyBorder="1" applyAlignment="1">
      <alignment vertical="center"/>
    </xf>
    <xf numFmtId="0" fontId="11" fillId="4" borderId="148" xfId="0" applyFont="1" applyFill="1" applyBorder="1" applyAlignment="1" applyProtection="1">
      <alignment horizontal="left" vertical="center"/>
      <protection locked="0"/>
    </xf>
    <xf numFmtId="164" fontId="150" fillId="4" borderId="148" xfId="1" applyNumberFormat="1" applyFont="1" applyFill="1" applyBorder="1" applyAlignment="1">
      <alignment vertical="center"/>
    </xf>
    <xf numFmtId="0" fontId="11" fillId="4" borderId="87" xfId="0" applyFont="1" applyFill="1" applyBorder="1" applyAlignment="1" applyProtection="1">
      <alignment horizontal="left" vertical="center"/>
      <protection locked="0"/>
    </xf>
    <xf numFmtId="165" fontId="19" fillId="4" borderId="24" xfId="2" applyNumberFormat="1" applyFont="1" applyFill="1" applyBorder="1" applyAlignment="1" applyProtection="1">
      <alignment horizontal="left" vertical="center"/>
      <protection hidden="1"/>
    </xf>
    <xf numFmtId="0" fontId="0" fillId="4" borderId="149" xfId="0" applyFill="1" applyBorder="1"/>
    <xf numFmtId="0" fontId="73" fillId="4" borderId="0" xfId="2" applyFont="1" applyFill="1" applyBorder="1" applyAlignment="1" applyProtection="1">
      <alignment vertical="center"/>
      <protection hidden="1"/>
    </xf>
    <xf numFmtId="164" fontId="19" fillId="4" borderId="16" xfId="1" applyNumberFormat="1" applyFont="1" applyFill="1" applyBorder="1" applyAlignment="1">
      <alignment vertical="center"/>
    </xf>
    <xf numFmtId="164" fontId="150" fillId="4" borderId="44" xfId="1" applyNumberFormat="1" applyFont="1" applyFill="1" applyBorder="1" applyAlignment="1">
      <alignment vertical="center"/>
    </xf>
    <xf numFmtId="0" fontId="61" fillId="4" borderId="0" xfId="2" applyFont="1" applyFill="1" applyBorder="1" applyAlignment="1">
      <alignment vertical="center"/>
    </xf>
    <xf numFmtId="0" fontId="112" fillId="4" borderId="0" xfId="2" applyFont="1" applyFill="1" applyBorder="1" applyAlignment="1" applyProtection="1">
      <alignment horizontal="left" vertical="center"/>
      <protection hidden="1"/>
    </xf>
    <xf numFmtId="0" fontId="27" fillId="4" borderId="0" xfId="0" applyFont="1" applyFill="1" applyBorder="1" applyAlignment="1" applyProtection="1">
      <alignment horizontal="center" vertical="center"/>
      <protection locked="0"/>
    </xf>
    <xf numFmtId="0" fontId="19" fillId="4" borderId="26" xfId="0" applyFont="1" applyFill="1" applyBorder="1" applyAlignment="1">
      <alignment vertical="center"/>
    </xf>
    <xf numFmtId="0" fontId="19" fillId="4" borderId="27" xfId="0" applyFont="1" applyFill="1" applyBorder="1" applyAlignment="1">
      <alignment vertical="center"/>
    </xf>
    <xf numFmtId="0" fontId="19" fillId="4" borderId="0" xfId="0" applyFont="1" applyFill="1" applyBorder="1" applyAlignment="1">
      <alignment vertical="center"/>
    </xf>
    <xf numFmtId="0" fontId="19" fillId="4" borderId="16" xfId="0" applyFont="1" applyFill="1" applyBorder="1" applyAlignment="1">
      <alignment vertical="center"/>
    </xf>
    <xf numFmtId="164" fontId="180" fillId="4" borderId="0" xfId="1" applyNumberFormat="1" applyFont="1" applyFill="1" applyBorder="1" applyAlignment="1">
      <alignment horizontal="center" vertical="center"/>
    </xf>
    <xf numFmtId="164" fontId="17" fillId="9" borderId="26" xfId="1" applyNumberFormat="1" applyFont="1" applyFill="1" applyBorder="1" applyAlignment="1">
      <alignment horizontal="center" vertical="center"/>
    </xf>
    <xf numFmtId="164" fontId="181" fillId="4" borderId="23" xfId="0" applyNumberFormat="1" applyFont="1" applyFill="1" applyBorder="1" applyAlignment="1" applyProtection="1">
      <alignment horizontal="center" vertical="center"/>
      <protection locked="0"/>
    </xf>
    <xf numFmtId="0" fontId="114" fillId="4" borderId="24" xfId="2" applyFont="1" applyFill="1" applyBorder="1" applyAlignment="1" applyProtection="1">
      <alignment vertical="center"/>
      <protection hidden="1"/>
    </xf>
    <xf numFmtId="164" fontId="182" fillId="9" borderId="0" xfId="1" applyNumberFormat="1" applyFont="1" applyFill="1" applyBorder="1" applyAlignment="1">
      <alignment horizontal="center" vertical="center"/>
    </xf>
    <xf numFmtId="164" fontId="182" fillId="9" borderId="24" xfId="1" applyNumberFormat="1" applyFont="1" applyFill="1" applyBorder="1" applyAlignment="1">
      <alignment horizontal="center" vertical="center"/>
    </xf>
    <xf numFmtId="0" fontId="174" fillId="4" borderId="0" xfId="0" applyFont="1" applyFill="1" applyBorder="1" applyAlignment="1" applyProtection="1">
      <alignment horizontal="left" vertical="center"/>
      <protection locked="0"/>
    </xf>
    <xf numFmtId="164" fontId="21"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0" fillId="4" borderId="0" xfId="0" applyFont="1" applyFill="1" applyBorder="1" applyAlignment="1" applyProtection="1">
      <alignment horizontal="left" vertical="center"/>
      <protection locked="0"/>
    </xf>
    <xf numFmtId="0" fontId="15" fillId="4" borderId="0" xfId="2" applyFont="1" applyFill="1" applyBorder="1" applyAlignment="1">
      <alignment horizontal="center" vertical="center"/>
    </xf>
    <xf numFmtId="0" fontId="22" fillId="4" borderId="0" xfId="2" applyFont="1" applyFill="1" applyBorder="1" applyAlignment="1" applyProtection="1">
      <alignment horizontal="right" vertical="center"/>
      <protection hidden="1"/>
    </xf>
    <xf numFmtId="0" fontId="0" fillId="4" borderId="0" xfId="0" applyFill="1" applyBorder="1" applyAlignment="1">
      <alignment horizontal="left" vertical="center"/>
    </xf>
    <xf numFmtId="0" fontId="0" fillId="4" borderId="16" xfId="0" applyFill="1" applyBorder="1" applyAlignment="1">
      <alignment horizontal="left" vertical="center"/>
    </xf>
    <xf numFmtId="164" fontId="17" fillId="9" borderId="0" xfId="1" applyNumberFormat="1" applyFont="1" applyFill="1" applyBorder="1" applyAlignment="1">
      <alignment horizontal="center" vertical="center"/>
    </xf>
    <xf numFmtId="0" fontId="76" fillId="4" borderId="0" xfId="2" applyFont="1" applyFill="1" applyBorder="1" applyAlignment="1">
      <alignment horizontal="center" vertical="center"/>
    </xf>
    <xf numFmtId="164" fontId="22" fillId="4" borderId="0" xfId="2" applyNumberFormat="1" applyFont="1" applyFill="1" applyBorder="1" applyAlignment="1" applyProtection="1">
      <alignment horizontal="center" vertical="center"/>
      <protection hidden="1"/>
    </xf>
    <xf numFmtId="0" fontId="22" fillId="4" borderId="0" xfId="2" applyFont="1" applyFill="1" applyBorder="1" applyAlignment="1" applyProtection="1">
      <alignment horizontal="center" vertical="center"/>
      <protection hidden="1"/>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164" fontId="18" fillId="4" borderId="0" xfId="1" applyNumberFormat="1" applyFont="1" applyFill="1" applyBorder="1" applyAlignment="1">
      <alignment horizontal="center" vertical="center"/>
    </xf>
    <xf numFmtId="164" fontId="19" fillId="2" borderId="0" xfId="1" applyNumberFormat="1" applyFont="1" applyFill="1" applyBorder="1" applyAlignment="1">
      <alignment horizontal="center" vertical="center"/>
    </xf>
    <xf numFmtId="0" fontId="61" fillId="4" borderId="0" xfId="2" applyFont="1" applyFill="1" applyBorder="1" applyAlignment="1">
      <alignment horizontal="center" vertical="center"/>
    </xf>
    <xf numFmtId="0" fontId="39" fillId="4" borderId="0" xfId="2" applyFont="1" applyFill="1" applyBorder="1" applyAlignment="1">
      <alignment horizontal="center" vertical="center"/>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11" fillId="4" borderId="0" xfId="0" applyFont="1" applyFill="1" applyBorder="1" applyAlignment="1" applyProtection="1">
      <alignment horizontal="center" vertical="center"/>
      <protection locked="0"/>
    </xf>
    <xf numFmtId="0" fontId="22" fillId="4" borderId="0" xfId="2" applyFont="1" applyFill="1" applyBorder="1" applyAlignment="1" applyProtection="1">
      <alignment horizontal="right" vertical="center"/>
      <protection hidden="1"/>
    </xf>
    <xf numFmtId="0" fontId="151" fillId="4" borderId="0" xfId="2" applyFont="1" applyFill="1" applyBorder="1" applyAlignment="1" applyProtection="1">
      <alignment horizontal="center"/>
      <protection hidden="1"/>
    </xf>
    <xf numFmtId="0" fontId="0" fillId="4" borderId="26" xfId="0" applyFont="1" applyFill="1" applyBorder="1" applyAlignment="1" applyProtection="1">
      <alignment horizontal="left" vertical="center"/>
      <protection locked="0"/>
    </xf>
    <xf numFmtId="0" fontId="0" fillId="4" borderId="0" xfId="0" applyFont="1" applyFill="1" applyBorder="1" applyAlignment="1" applyProtection="1">
      <alignment horizontal="left" vertical="center"/>
      <protection locked="0"/>
    </xf>
    <xf numFmtId="166" fontId="18" fillId="4" borderId="0" xfId="1" applyNumberFormat="1" applyFont="1" applyFill="1" applyBorder="1" applyAlignment="1">
      <alignment horizontal="center" vertical="center"/>
    </xf>
    <xf numFmtId="1" fontId="18" fillId="4" borderId="0" xfId="1" applyNumberFormat="1" applyFont="1" applyFill="1" applyBorder="1" applyAlignment="1">
      <alignment horizontal="center" vertical="center"/>
    </xf>
    <xf numFmtId="0" fontId="114" fillId="4" borderId="0" xfId="2" applyFont="1" applyFill="1" applyBorder="1" applyAlignment="1" applyProtection="1">
      <alignment horizontal="center" vertical="center"/>
      <protection hidden="1"/>
    </xf>
    <xf numFmtId="164" fontId="17" fillId="9" borderId="0" xfId="1" applyNumberFormat="1" applyFont="1" applyFill="1" applyBorder="1" applyAlignment="1">
      <alignment horizontal="center" vertical="center"/>
    </xf>
    <xf numFmtId="166" fontId="35" fillId="2" borderId="0" xfId="0" applyNumberFormat="1" applyFont="1" applyFill="1" applyBorder="1" applyAlignment="1" applyProtection="1">
      <alignment horizontal="center" vertical="center"/>
      <protection locked="0"/>
    </xf>
    <xf numFmtId="0" fontId="29" fillId="4" borderId="0" xfId="2" applyFont="1" applyFill="1" applyBorder="1" applyAlignment="1" applyProtection="1">
      <alignment horizontal="left" vertical="center"/>
      <protection hidden="1"/>
    </xf>
    <xf numFmtId="164" fontId="29" fillId="4" borderId="0" xfId="1" applyNumberFormat="1" applyFont="1" applyFill="1" applyBorder="1" applyAlignment="1">
      <alignment horizontal="center" vertical="center"/>
    </xf>
    <xf numFmtId="164" fontId="114" fillId="4" borderId="0" xfId="1" applyNumberFormat="1" applyFont="1" applyFill="1" applyBorder="1" applyAlignment="1">
      <alignment horizontal="center" vertical="center"/>
    </xf>
    <xf numFmtId="0" fontId="11" fillId="4" borderId="0" xfId="0" applyFont="1" applyFill="1" applyBorder="1" applyAlignment="1">
      <alignment horizontal="center" vertical="center" wrapText="1"/>
    </xf>
    <xf numFmtId="0" fontId="76" fillId="4" borderId="0" xfId="2" applyFont="1" applyFill="1" applyBorder="1" applyAlignment="1">
      <alignment horizontal="center" vertical="center"/>
    </xf>
    <xf numFmtId="164" fontId="33" fillId="4" borderId="0" xfId="1" applyNumberFormat="1" applyFont="1" applyFill="1" applyBorder="1" applyAlignment="1">
      <alignment horizontal="center" vertical="center"/>
    </xf>
    <xf numFmtId="0" fontId="103" fillId="5" borderId="0" xfId="0" applyFont="1" applyFill="1" applyBorder="1" applyAlignment="1">
      <alignment horizontal="center" vertical="center"/>
    </xf>
    <xf numFmtId="0" fontId="29" fillId="4" borderId="0" xfId="0" applyFont="1" applyFill="1" applyBorder="1" applyAlignment="1">
      <alignment horizontal="left" vertical="center"/>
    </xf>
    <xf numFmtId="0" fontId="46" fillId="4" borderId="23" xfId="0" applyFont="1" applyFill="1" applyBorder="1"/>
    <xf numFmtId="0" fontId="46" fillId="4" borderId="0" xfId="0" applyFont="1" applyFill="1" applyBorder="1" applyAlignment="1">
      <alignment horizontal="right"/>
    </xf>
    <xf numFmtId="0" fontId="187" fillId="4" borderId="0" xfId="4" applyFont="1" applyFill="1" applyBorder="1"/>
    <xf numFmtId="0" fontId="46" fillId="4" borderId="0" xfId="0" applyFont="1" applyFill="1" applyBorder="1"/>
    <xf numFmtId="0" fontId="100" fillId="4" borderId="17" xfId="0" applyFont="1" applyFill="1" applyBorder="1" applyAlignment="1">
      <alignment horizontal="center" vertical="center" wrapText="1"/>
    </xf>
    <xf numFmtId="0" fontId="103" fillId="5" borderId="18" xfId="0" applyFont="1" applyFill="1" applyBorder="1" applyAlignment="1">
      <alignment horizontal="center" vertical="center"/>
    </xf>
    <xf numFmtId="0" fontId="100" fillId="4" borderId="18" xfId="0" applyFont="1" applyFill="1" applyBorder="1" applyAlignment="1">
      <alignment horizontal="left" vertical="center"/>
    </xf>
    <xf numFmtId="0" fontId="0" fillId="4" borderId="18" xfId="0" applyFill="1" applyBorder="1" applyAlignment="1">
      <alignment horizontal="center" vertical="center"/>
    </xf>
    <xf numFmtId="0" fontId="11" fillId="4" borderId="23" xfId="0" applyFont="1" applyFill="1" applyBorder="1" applyAlignment="1">
      <alignment horizontal="center" vertical="center"/>
    </xf>
    <xf numFmtId="0" fontId="11" fillId="4" borderId="33" xfId="0" applyFont="1" applyFill="1" applyBorder="1" applyAlignment="1">
      <alignment horizontal="center" vertical="center"/>
    </xf>
    <xf numFmtId="0" fontId="103" fillId="5" borderId="34" xfId="0" applyFont="1" applyFill="1" applyBorder="1" applyAlignment="1">
      <alignment horizontal="center" vertical="center"/>
    </xf>
    <xf numFmtId="0" fontId="0" fillId="4" borderId="34" xfId="0" applyFill="1" applyBorder="1" applyAlignment="1">
      <alignment horizontal="left" vertical="center"/>
    </xf>
    <xf numFmtId="0" fontId="0" fillId="4" borderId="34" xfId="0" applyFill="1" applyBorder="1" applyAlignment="1">
      <alignment horizontal="center" vertical="center"/>
    </xf>
    <xf numFmtId="0" fontId="29" fillId="4" borderId="18" xfId="0" applyFont="1" applyFill="1" applyBorder="1" applyAlignment="1">
      <alignment horizontal="left" vertical="center"/>
    </xf>
    <xf numFmtId="0" fontId="29" fillId="4" borderId="34" xfId="0" applyFont="1" applyFill="1" applyBorder="1" applyAlignment="1">
      <alignment horizontal="left" vertical="center"/>
    </xf>
    <xf numFmtId="0" fontId="150" fillId="0" borderId="16" xfId="0" applyFont="1" applyBorder="1"/>
    <xf numFmtId="0" fontId="0" fillId="4" borderId="23" xfId="0" applyNumberFormat="1" applyFill="1" applyBorder="1" applyAlignment="1">
      <alignment horizontal="right" vertical="center"/>
    </xf>
    <xf numFmtId="0" fontId="0" fillId="4" borderId="35" xfId="0" applyFill="1" applyBorder="1" applyAlignment="1">
      <alignment horizontal="left" vertical="center"/>
    </xf>
    <xf numFmtId="0" fontId="97" fillId="4" borderId="0" xfId="0" applyFont="1" applyFill="1" applyBorder="1" applyAlignment="1">
      <alignment horizontal="left"/>
    </xf>
    <xf numFmtId="0" fontId="187" fillId="4" borderId="0" xfId="4" applyFont="1" applyFill="1" applyAlignment="1">
      <alignment vertical="center"/>
    </xf>
    <xf numFmtId="0" fontId="46" fillId="4" borderId="0" xfId="0" applyFont="1" applyFill="1"/>
    <xf numFmtId="0" fontId="188" fillId="4" borderId="0" xfId="0" applyFont="1" applyFill="1" applyAlignment="1">
      <alignment vertical="center"/>
    </xf>
    <xf numFmtId="0" fontId="22" fillId="4" borderId="0" xfId="2" applyFont="1" applyFill="1" applyBorder="1" applyAlignment="1" applyProtection="1">
      <alignment horizontal="left" vertical="center"/>
      <protection hidden="1"/>
    </xf>
    <xf numFmtId="0" fontId="189" fillId="4" borderId="0" xfId="0" applyFont="1" applyFill="1" applyBorder="1" applyAlignment="1">
      <alignment vertical="center"/>
    </xf>
    <xf numFmtId="0" fontId="29" fillId="4" borderId="0" xfId="0" applyFont="1" applyFill="1" applyBorder="1" applyAlignment="1">
      <alignment vertical="center"/>
    </xf>
    <xf numFmtId="0" fontId="189" fillId="4" borderId="16" xfId="0" applyFont="1" applyFill="1" applyBorder="1" applyAlignment="1">
      <alignment vertical="center"/>
    </xf>
    <xf numFmtId="0" fontId="2" fillId="4" borderId="0" xfId="0" applyFont="1" applyFill="1" applyBorder="1" applyAlignment="1" applyProtection="1">
      <alignment horizontal="left" vertical="center" wrapText="1"/>
      <protection locked="0"/>
    </xf>
    <xf numFmtId="0" fontId="2" fillId="4" borderId="16" xfId="0" applyFont="1" applyFill="1" applyBorder="1" applyAlignment="1" applyProtection="1">
      <alignment horizontal="left" vertical="center" wrapText="1"/>
      <protection locked="0"/>
    </xf>
    <xf numFmtId="0" fontId="2" fillId="4" borderId="0" xfId="0" applyFont="1" applyFill="1" applyBorder="1" applyAlignment="1" applyProtection="1">
      <alignment vertical="center" wrapText="1"/>
      <protection locked="0"/>
    </xf>
    <xf numFmtId="0" fontId="2" fillId="4" borderId="16" xfId="0" applyFont="1" applyFill="1" applyBorder="1" applyAlignment="1" applyProtection="1">
      <alignment vertical="center" wrapText="1"/>
      <protection locked="0"/>
    </xf>
    <xf numFmtId="0" fontId="189" fillId="4" borderId="39" xfId="0" applyFont="1" applyFill="1" applyBorder="1" applyAlignment="1">
      <alignment vertical="center"/>
    </xf>
    <xf numFmtId="0" fontId="189" fillId="4" borderId="38" xfId="0" applyFont="1" applyFill="1" applyBorder="1" applyAlignment="1">
      <alignment vertical="center"/>
    </xf>
    <xf numFmtId="0" fontId="53" fillId="4" borderId="0" xfId="2" applyFont="1" applyFill="1" applyBorder="1" applyAlignment="1" applyProtection="1">
      <alignment horizontal="center" vertical="center"/>
      <protection hidden="1"/>
    </xf>
    <xf numFmtId="0" fontId="146" fillId="4" borderId="0" xfId="0" applyFont="1" applyFill="1" applyBorder="1" applyAlignment="1" applyProtection="1">
      <alignment horizontal="left" vertical="center"/>
      <protection locked="0"/>
    </xf>
    <xf numFmtId="0" fontId="184" fillId="4" borderId="0" xfId="0" applyFont="1" applyFill="1" applyBorder="1" applyAlignment="1" applyProtection="1">
      <alignment horizontal="left" vertical="center"/>
      <protection locked="0"/>
    </xf>
    <xf numFmtId="0" fontId="86" fillId="4" borderId="0" xfId="0" applyFont="1" applyFill="1" applyBorder="1" applyAlignment="1" applyProtection="1">
      <alignment horizontal="left" vertical="center"/>
      <protection locked="0"/>
    </xf>
    <xf numFmtId="0" fontId="33" fillId="4" borderId="0" xfId="0" applyFont="1" applyFill="1" applyBorder="1" applyAlignment="1" applyProtection="1">
      <alignment vertical="center"/>
      <protection locked="0"/>
    </xf>
    <xf numFmtId="0" fontId="88" fillId="3" borderId="0" xfId="0" applyFont="1" applyFill="1" applyBorder="1" applyAlignment="1" applyProtection="1">
      <alignment vertical="center"/>
      <protection locked="0"/>
    </xf>
    <xf numFmtId="0" fontId="33" fillId="4" borderId="16" xfId="0" applyFont="1" applyFill="1" applyBorder="1" applyAlignment="1" applyProtection="1">
      <alignment vertical="center"/>
      <protection locked="0"/>
    </xf>
    <xf numFmtId="0" fontId="11" fillId="4" borderId="17" xfId="0" applyFont="1" applyFill="1" applyBorder="1" applyAlignment="1" applyProtection="1">
      <alignment horizontal="left" vertical="center"/>
      <protection locked="0"/>
    </xf>
    <xf numFmtId="0" fontId="11" fillId="4" borderId="18"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32" fillId="4" borderId="0" xfId="2" applyFont="1" applyFill="1" applyBorder="1" applyAlignment="1" applyProtection="1">
      <alignment horizontal="center" vertical="center"/>
      <protection hidden="1"/>
    </xf>
    <xf numFmtId="0" fontId="11" fillId="4" borderId="28" xfId="0" applyFont="1" applyFill="1" applyBorder="1" applyAlignment="1" applyProtection="1">
      <alignment horizontal="left" vertical="center"/>
      <protection locked="0"/>
    </xf>
    <xf numFmtId="0" fontId="11" fillId="4" borderId="8" xfId="0" applyFont="1" applyFill="1" applyBorder="1" applyAlignment="1" applyProtection="1">
      <alignment horizontal="left" vertical="center"/>
      <protection locked="0"/>
    </xf>
    <xf numFmtId="0" fontId="132" fillId="4" borderId="13" xfId="2" applyFont="1" applyFill="1" applyBorder="1" applyAlignment="1" applyProtection="1">
      <alignment horizontal="left"/>
      <protection hidden="1"/>
    </xf>
    <xf numFmtId="0" fontId="190" fillId="4" borderId="0" xfId="2" applyFont="1" applyFill="1" applyBorder="1" applyAlignment="1" applyProtection="1">
      <alignment horizontal="left" vertical="center"/>
      <protection hidden="1"/>
    </xf>
    <xf numFmtId="0" fontId="150" fillId="4" borderId="0" xfId="0" applyFont="1" applyFill="1"/>
    <xf numFmtId="0" fontId="9" fillId="4" borderId="0" xfId="2" applyFont="1" applyFill="1" applyBorder="1" applyAlignment="1">
      <alignment horizontal="right" vertical="center"/>
    </xf>
    <xf numFmtId="0" fontId="9" fillId="4" borderId="0" xfId="2" applyFont="1" applyFill="1" applyBorder="1" applyAlignment="1">
      <alignment horizontal="center" vertical="center"/>
    </xf>
    <xf numFmtId="164" fontId="33" fillId="9" borderId="0" xfId="1" applyNumberFormat="1" applyFont="1" applyFill="1" applyBorder="1" applyAlignment="1">
      <alignment horizontal="center" vertical="center"/>
    </xf>
    <xf numFmtId="9" fontId="22" fillId="9" borderId="0" xfId="2" applyNumberFormat="1" applyFont="1" applyFill="1" applyBorder="1" applyAlignment="1" applyProtection="1">
      <alignment horizontal="center" vertical="center"/>
      <protection hidden="1"/>
    </xf>
    <xf numFmtId="0" fontId="11" fillId="4" borderId="33" xfId="0" applyFont="1" applyFill="1" applyBorder="1" applyAlignment="1" applyProtection="1">
      <alignment horizontal="left" vertical="center"/>
      <protection locked="0"/>
    </xf>
    <xf numFmtId="0" fontId="11" fillId="4" borderId="34" xfId="0" applyFont="1" applyFill="1" applyBorder="1" applyAlignment="1" applyProtection="1">
      <alignment horizontal="left" vertical="center"/>
      <protection locked="0"/>
    </xf>
    <xf numFmtId="0" fontId="11" fillId="4" borderId="35" xfId="0" applyFont="1" applyFill="1" applyBorder="1" applyAlignment="1" applyProtection="1">
      <alignment horizontal="left" vertical="center"/>
      <protection locked="0"/>
    </xf>
    <xf numFmtId="0" fontId="12" fillId="4" borderId="0" xfId="2" applyFont="1" applyFill="1" applyBorder="1" applyAlignment="1">
      <alignment vertical="center"/>
    </xf>
    <xf numFmtId="0" fontId="59" fillId="4" borderId="0" xfId="2" applyFont="1" applyFill="1" applyBorder="1" applyAlignment="1">
      <alignment vertical="center"/>
    </xf>
    <xf numFmtId="0" fontId="12" fillId="4" borderId="0" xfId="2" applyFont="1" applyFill="1" applyBorder="1" applyAlignment="1">
      <alignment vertical="top"/>
    </xf>
    <xf numFmtId="164" fontId="19" fillId="2" borderId="23" xfId="1" applyNumberFormat="1" applyFont="1" applyFill="1" applyBorder="1" applyAlignment="1">
      <alignment horizontal="center" vertical="center"/>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0" fillId="4" borderId="0" xfId="0" applyFont="1" applyFill="1" applyBorder="1" applyAlignment="1" applyProtection="1">
      <alignment horizontal="left" vertical="center" wrapText="1"/>
      <protection locked="0"/>
    </xf>
    <xf numFmtId="0" fontId="0" fillId="4" borderId="16" xfId="0" applyFont="1" applyFill="1" applyBorder="1" applyAlignment="1" applyProtection="1">
      <alignment horizontal="left" vertical="center" wrapText="1"/>
      <protection locked="0"/>
    </xf>
    <xf numFmtId="164" fontId="21" fillId="4" borderId="0" xfId="1" applyNumberFormat="1" applyFont="1" applyFill="1" applyBorder="1" applyAlignment="1">
      <alignment horizontal="center" vertical="center"/>
    </xf>
    <xf numFmtId="0" fontId="0" fillId="4" borderId="0" xfId="0" applyFont="1" applyFill="1" applyBorder="1" applyAlignment="1" applyProtection="1">
      <alignment horizontal="left" vertical="center"/>
      <protection locked="0"/>
    </xf>
    <xf numFmtId="0" fontId="15" fillId="4" borderId="0" xfId="2" applyFont="1" applyFill="1" applyBorder="1" applyAlignment="1">
      <alignment horizontal="center" vertical="center"/>
    </xf>
    <xf numFmtId="0" fontId="22" fillId="4" borderId="0" xfId="2" applyFont="1" applyFill="1" applyBorder="1" applyAlignment="1" applyProtection="1">
      <alignment horizontal="right" vertical="center"/>
      <protection hidden="1"/>
    </xf>
    <xf numFmtId="0" fontId="27" fillId="4" borderId="0" xfId="2" applyFont="1" applyFill="1" applyBorder="1" applyAlignment="1" applyProtection="1">
      <alignment horizontal="center" vertical="center"/>
      <protection hidden="1"/>
    </xf>
    <xf numFmtId="164" fontId="17" fillId="11" borderId="0" xfId="0" applyNumberFormat="1" applyFont="1" applyFill="1" applyBorder="1" applyAlignment="1">
      <alignment horizontal="center" vertical="center"/>
    </xf>
    <xf numFmtId="0" fontId="54" fillId="4" borderId="0" xfId="2" applyFont="1" applyFill="1" applyBorder="1" applyAlignment="1">
      <alignment horizontal="center" vertical="center"/>
    </xf>
    <xf numFmtId="0" fontId="39" fillId="4" borderId="0" xfId="2" applyFont="1" applyFill="1" applyBorder="1" applyAlignment="1">
      <alignment horizontal="center" vertical="center"/>
    </xf>
    <xf numFmtId="164" fontId="47" fillId="4" borderId="0" xfId="1" applyNumberFormat="1" applyFont="1" applyFill="1" applyBorder="1" applyAlignment="1">
      <alignment horizontal="center" vertical="center"/>
    </xf>
    <xf numFmtId="0" fontId="61" fillId="4" borderId="0" xfId="2" applyFont="1" applyFill="1" applyBorder="1" applyAlignment="1">
      <alignment horizontal="center" vertical="center"/>
    </xf>
    <xf numFmtId="164" fontId="29" fillId="4" borderId="0" xfId="1" applyNumberFormat="1" applyFont="1" applyFill="1" applyBorder="1" applyAlignment="1">
      <alignment horizontal="center" vertical="center"/>
    </xf>
    <xf numFmtId="0" fontId="29" fillId="4" borderId="0" xfId="2" applyFont="1" applyFill="1" applyBorder="1" applyAlignment="1" applyProtection="1">
      <alignment horizontal="left" vertical="center"/>
      <protection hidden="1"/>
    </xf>
    <xf numFmtId="0" fontId="20" fillId="4" borderId="26" xfId="0" applyFont="1" applyFill="1" applyBorder="1" applyAlignment="1">
      <alignment horizontal="left" vertical="center"/>
    </xf>
    <xf numFmtId="0" fontId="114" fillId="4" borderId="0" xfId="2" applyFont="1" applyFill="1" applyBorder="1" applyAlignment="1" applyProtection="1">
      <alignment horizontal="center" vertical="center"/>
      <protection hidden="1"/>
    </xf>
    <xf numFmtId="166" fontId="35" fillId="2" borderId="0" xfId="0" applyNumberFormat="1" applyFont="1" applyFill="1" applyBorder="1" applyAlignment="1" applyProtection="1">
      <alignment horizontal="center" vertical="center"/>
      <protection locked="0"/>
    </xf>
    <xf numFmtId="164" fontId="17" fillId="9" borderId="0" xfId="1" applyNumberFormat="1" applyFont="1" applyFill="1" applyBorder="1" applyAlignment="1">
      <alignment horizontal="center" vertical="center"/>
    </xf>
    <xf numFmtId="0" fontId="47" fillId="4" borderId="0" xfId="2" applyFont="1" applyFill="1" applyBorder="1" applyAlignment="1" applyProtection="1">
      <alignment horizontal="center" vertical="center"/>
      <protection hidden="1"/>
    </xf>
    <xf numFmtId="0" fontId="47" fillId="4" borderId="0" xfId="2" applyFont="1" applyFill="1" applyBorder="1" applyAlignment="1" applyProtection="1">
      <alignment horizontal="right" vertical="center"/>
      <protection hidden="1"/>
    </xf>
    <xf numFmtId="0" fontId="76" fillId="4" borderId="0" xfId="2" applyFont="1" applyFill="1" applyBorder="1" applyAlignment="1">
      <alignment horizontal="center" vertical="center"/>
    </xf>
    <xf numFmtId="0" fontId="78" fillId="4" borderId="0" xfId="0" applyFont="1" applyFill="1" applyBorder="1" applyAlignment="1">
      <alignment horizontal="center" vertical="center"/>
    </xf>
    <xf numFmtId="0" fontId="78" fillId="4" borderId="16" xfId="0" applyFont="1" applyFill="1" applyBorder="1" applyAlignment="1">
      <alignment horizontal="center" vertical="center"/>
    </xf>
    <xf numFmtId="164" fontId="114" fillId="4" borderId="0" xfId="1" applyNumberFormat="1" applyFont="1" applyFill="1" applyBorder="1" applyAlignment="1">
      <alignment horizontal="center" vertical="center"/>
    </xf>
    <xf numFmtId="0" fontId="9" fillId="7" borderId="0" xfId="2" applyFont="1" applyFill="1" applyBorder="1" applyAlignment="1">
      <alignment horizontal="center" vertical="center" textRotation="90" wrapText="1"/>
    </xf>
    <xf numFmtId="0" fontId="46" fillId="4" borderId="0" xfId="0" applyFont="1" applyFill="1" applyBorder="1" applyAlignment="1">
      <alignment horizontal="right" vertical="center"/>
    </xf>
    <xf numFmtId="0" fontId="18" fillId="2" borderId="0" xfId="2" applyFont="1" applyFill="1" applyBorder="1" applyAlignment="1">
      <alignment vertical="center"/>
    </xf>
    <xf numFmtId="0" fontId="36" fillId="4" borderId="0" xfId="0" applyFont="1" applyFill="1" applyBorder="1" applyAlignment="1" applyProtection="1">
      <alignment horizontal="left" vertical="center"/>
      <protection locked="0"/>
    </xf>
    <xf numFmtId="0" fontId="97" fillId="4" borderId="0" xfId="2" applyFont="1" applyFill="1" applyBorder="1" applyAlignment="1" applyProtection="1">
      <alignment vertical="center"/>
      <protection hidden="1"/>
    </xf>
    <xf numFmtId="164" fontId="192" fillId="4" borderId="0" xfId="1" applyNumberFormat="1" applyFont="1" applyFill="1" applyBorder="1" applyAlignment="1">
      <alignment horizontal="left" vertical="center"/>
    </xf>
    <xf numFmtId="0" fontId="26" fillId="4" borderId="0" xfId="2" applyFont="1" applyFill="1" applyBorder="1" applyAlignment="1" applyProtection="1">
      <alignment vertical="center" wrapText="1"/>
      <protection hidden="1"/>
    </xf>
    <xf numFmtId="0" fontId="193" fillId="0" borderId="0" xfId="0" applyFont="1" applyAlignment="1">
      <alignment vertical="top"/>
    </xf>
    <xf numFmtId="0" fontId="1" fillId="4" borderId="0" xfId="3" applyFill="1"/>
    <xf numFmtId="0" fontId="194" fillId="4" borderId="2" xfId="0" applyFont="1" applyFill="1" applyBorder="1" applyAlignment="1">
      <alignment vertical="center"/>
    </xf>
    <xf numFmtId="0" fontId="39" fillId="4" borderId="0" xfId="2" applyFont="1" applyFill="1" applyBorder="1" applyAlignment="1">
      <alignment vertical="center"/>
    </xf>
    <xf numFmtId="0" fontId="26" fillId="4" borderId="23" xfId="2" applyFont="1" applyFill="1" applyBorder="1" applyAlignment="1" applyProtection="1">
      <alignment vertical="center" wrapText="1"/>
      <protection hidden="1"/>
    </xf>
    <xf numFmtId="0" fontId="15" fillId="4" borderId="16" xfId="2" applyFont="1" applyFill="1" applyBorder="1" applyAlignment="1">
      <alignment horizontal="center" vertical="center"/>
    </xf>
    <xf numFmtId="0" fontId="60" fillId="4" borderId="0" xfId="0" applyFont="1" applyFill="1" applyBorder="1" applyAlignment="1">
      <alignment horizontal="center" vertical="center"/>
    </xf>
    <xf numFmtId="0" fontId="103" fillId="4" borderId="0" xfId="0" applyFont="1" applyFill="1" applyBorder="1" applyAlignment="1">
      <alignment horizontal="center" vertical="center"/>
    </xf>
    <xf numFmtId="0" fontId="37" fillId="4" borderId="0" xfId="0" applyFont="1" applyFill="1" applyBorder="1" applyAlignment="1">
      <alignment horizontal="center" vertical="center"/>
    </xf>
    <xf numFmtId="1" fontId="97" fillId="8" borderId="150" xfId="1" applyNumberFormat="1" applyFont="1" applyFill="1" applyBorder="1" applyAlignment="1">
      <alignment horizontal="center" vertical="center"/>
    </xf>
    <xf numFmtId="1" fontId="97" fillId="8" borderId="151" xfId="1" applyNumberFormat="1" applyFont="1" applyFill="1" applyBorder="1" applyAlignment="1">
      <alignment horizontal="center" vertical="center"/>
    </xf>
    <xf numFmtId="0" fontId="15" fillId="4" borderId="16" xfId="2" applyFont="1" applyFill="1" applyBorder="1" applyAlignment="1">
      <alignment horizontal="left" vertical="center"/>
    </xf>
    <xf numFmtId="0" fontId="14" fillId="4" borderId="0" xfId="2" applyFont="1" applyFill="1" applyBorder="1" applyAlignment="1">
      <alignment horizontal="left" vertical="center"/>
    </xf>
    <xf numFmtId="0" fontId="39" fillId="4" borderId="0" xfId="2" applyFont="1" applyFill="1" applyBorder="1" applyAlignment="1">
      <alignment horizontal="left" vertical="center"/>
    </xf>
    <xf numFmtId="0" fontId="39" fillId="4" borderId="16" xfId="2" applyFont="1" applyFill="1" applyBorder="1" applyAlignment="1">
      <alignment horizontal="left" vertical="center"/>
    </xf>
    <xf numFmtId="0" fontId="150" fillId="4" borderId="0" xfId="2" applyFont="1" applyFill="1" applyBorder="1" applyAlignment="1" applyProtection="1">
      <alignment horizontal="left" vertical="center"/>
      <protection hidden="1"/>
    </xf>
    <xf numFmtId="166" fontId="17" fillId="4" borderId="0" xfId="1" applyNumberFormat="1" applyFont="1" applyFill="1" applyBorder="1" applyAlignment="1">
      <alignment horizontal="center" vertical="center"/>
    </xf>
    <xf numFmtId="9" fontId="33" fillId="4" borderId="0" xfId="1" applyNumberFormat="1" applyFont="1" applyFill="1" applyBorder="1" applyAlignment="1">
      <alignment horizontal="center" vertical="center"/>
    </xf>
    <xf numFmtId="0" fontId="62" fillId="4" borderId="0" xfId="2" applyFont="1" applyFill="1" applyBorder="1" applyAlignment="1">
      <alignment vertical="center"/>
    </xf>
    <xf numFmtId="0" fontId="131" fillId="4" borderId="0" xfId="2" applyFont="1" applyFill="1" applyBorder="1" applyAlignment="1">
      <alignment vertical="center"/>
    </xf>
    <xf numFmtId="0" fontId="100" fillId="4" borderId="0" xfId="2" applyFont="1" applyFill="1" applyBorder="1" applyAlignment="1" applyProtection="1">
      <alignment vertical="center"/>
      <protection hidden="1"/>
    </xf>
    <xf numFmtId="0" fontId="100" fillId="4" borderId="0" xfId="2" applyFont="1" applyFill="1" applyBorder="1" applyAlignment="1" applyProtection="1">
      <alignment horizontal="left" vertical="center"/>
      <protection hidden="1"/>
    </xf>
    <xf numFmtId="0" fontId="178" fillId="4" borderId="0" xfId="2" applyFont="1" applyFill="1" applyBorder="1" applyAlignment="1" applyProtection="1">
      <alignment vertical="center"/>
      <protection hidden="1"/>
    </xf>
    <xf numFmtId="0" fontId="57" fillId="4" borderId="0" xfId="2" applyFont="1" applyFill="1" applyBorder="1" applyAlignment="1" applyProtection="1">
      <alignment vertical="center"/>
      <protection hidden="1"/>
    </xf>
    <xf numFmtId="0" fontId="194" fillId="4" borderId="23" xfId="0" applyFont="1" applyFill="1" applyBorder="1" applyAlignment="1">
      <alignment vertical="center"/>
    </xf>
    <xf numFmtId="0" fontId="100" fillId="4" borderId="23" xfId="2" applyFont="1" applyFill="1" applyBorder="1" applyAlignment="1" applyProtection="1">
      <alignment vertical="center" wrapText="1"/>
      <protection hidden="1"/>
    </xf>
    <xf numFmtId="0" fontId="100" fillId="4" borderId="0" xfId="2" applyFont="1" applyFill="1" applyBorder="1" applyAlignment="1" applyProtection="1">
      <alignment vertical="center" wrapText="1"/>
      <protection hidden="1"/>
    </xf>
    <xf numFmtId="0" fontId="196" fillId="4" borderId="0" xfId="2" applyFont="1" applyFill="1" applyBorder="1" applyAlignment="1" applyProtection="1">
      <alignment vertical="center"/>
      <protection hidden="1"/>
    </xf>
    <xf numFmtId="0" fontId="197" fillId="4" borderId="0" xfId="2" applyFont="1" applyFill="1" applyBorder="1" applyAlignment="1" applyProtection="1">
      <alignment vertical="center"/>
      <protection hidden="1"/>
    </xf>
    <xf numFmtId="0" fontId="27" fillId="28" borderId="0" xfId="0" applyFont="1" applyFill="1" applyBorder="1" applyAlignment="1" applyProtection="1">
      <alignment horizontal="center" vertical="center"/>
      <protection locked="0"/>
    </xf>
    <xf numFmtId="0" fontId="18" fillId="4" borderId="0" xfId="0" applyFont="1" applyFill="1" applyBorder="1" applyAlignment="1" applyProtection="1">
      <alignment horizontal="left" vertical="center"/>
      <protection locked="0"/>
    </xf>
    <xf numFmtId="0" fontId="89" fillId="4" borderId="0" xfId="0" applyFont="1" applyFill="1" applyBorder="1" applyAlignment="1" applyProtection="1">
      <alignment horizontal="left" vertical="center"/>
      <protection locked="0"/>
    </xf>
    <xf numFmtId="0" fontId="97" fillId="4" borderId="0" xfId="0" applyFont="1" applyFill="1" applyBorder="1" applyAlignment="1" applyProtection="1">
      <alignment horizontal="left" vertical="center"/>
      <protection locked="0"/>
    </xf>
    <xf numFmtId="164" fontId="29" fillId="4" borderId="0" xfId="0" applyNumberFormat="1" applyFont="1" applyFill="1" applyBorder="1" applyAlignment="1">
      <alignment horizontal="center" vertical="center"/>
    </xf>
    <xf numFmtId="0" fontId="31" fillId="4" borderId="0" xfId="2" applyFont="1" applyFill="1" applyBorder="1" applyAlignment="1" applyProtection="1">
      <alignment horizontal="left" vertical="center"/>
      <protection hidden="1"/>
    </xf>
    <xf numFmtId="0" fontId="59" fillId="4" borderId="0" xfId="2" applyFont="1" applyFill="1" applyBorder="1" applyAlignment="1" applyProtection="1">
      <alignment horizontal="left" vertical="center"/>
      <protection hidden="1"/>
    </xf>
    <xf numFmtId="0" fontId="97" fillId="4" borderId="0" xfId="2" applyFont="1" applyFill="1" applyBorder="1" applyAlignment="1" applyProtection="1">
      <alignment horizontal="left" vertical="center"/>
      <protection hidden="1"/>
    </xf>
    <xf numFmtId="0" fontId="33" fillId="4" borderId="24" xfId="0" applyFont="1" applyFill="1" applyBorder="1" applyAlignment="1" applyProtection="1">
      <alignment vertical="center"/>
      <protection locked="0"/>
    </xf>
    <xf numFmtId="0" fontId="33" fillId="4" borderId="25" xfId="0" applyFont="1" applyFill="1" applyBorder="1" applyAlignment="1" applyProtection="1">
      <alignment vertical="center"/>
      <protection locked="0"/>
    </xf>
    <xf numFmtId="0" fontId="11" fillId="2" borderId="0" xfId="0" applyFont="1" applyFill="1" applyBorder="1" applyAlignment="1" applyProtection="1">
      <alignment horizontal="center" vertical="center"/>
      <protection locked="0"/>
    </xf>
    <xf numFmtId="0" fontId="2" fillId="4" borderId="0" xfId="0" applyFont="1" applyFill="1" applyAlignment="1">
      <alignment vertical="center"/>
    </xf>
    <xf numFmtId="0" fontId="198" fillId="4" borderId="0" xfId="2" applyFont="1" applyFill="1" applyBorder="1" applyAlignment="1" applyProtection="1">
      <alignment horizontal="left" vertical="center"/>
      <protection hidden="1"/>
    </xf>
    <xf numFmtId="0" fontId="199" fillId="4" borderId="0" xfId="2" applyFont="1" applyFill="1" applyBorder="1" applyAlignment="1" applyProtection="1">
      <alignment vertical="center"/>
      <protection hidden="1"/>
    </xf>
    <xf numFmtId="1" fontId="45" fillId="2" borderId="0" xfId="1" applyNumberFormat="1" applyFont="1" applyFill="1" applyBorder="1" applyAlignment="1">
      <alignment horizontal="center" vertical="center"/>
    </xf>
    <xf numFmtId="0" fontId="141" fillId="4" borderId="0" xfId="2" applyFont="1" applyFill="1" applyBorder="1" applyAlignment="1" applyProtection="1">
      <alignment horizontal="left" vertical="center"/>
      <protection hidden="1"/>
    </xf>
    <xf numFmtId="0" fontId="46" fillId="10" borderId="0" xfId="0" applyFont="1" applyFill="1" applyBorder="1" applyAlignment="1" applyProtection="1">
      <alignment horizontal="left" vertical="center"/>
      <protection locked="0"/>
    </xf>
    <xf numFmtId="0" fontId="11" fillId="10" borderId="0" xfId="0" applyFont="1" applyFill="1" applyBorder="1" applyAlignment="1" applyProtection="1">
      <alignment horizontal="left" vertical="center"/>
      <protection locked="0"/>
    </xf>
    <xf numFmtId="0" fontId="57" fillId="4" borderId="0" xfId="2" applyFont="1" applyFill="1" applyBorder="1" applyAlignment="1" applyProtection="1">
      <alignment horizontal="left" vertical="center"/>
      <protection hidden="1"/>
    </xf>
    <xf numFmtId="0" fontId="178" fillId="4" borderId="0" xfId="2" applyFont="1" applyFill="1" applyBorder="1" applyAlignment="1" applyProtection="1">
      <alignment horizontal="right" vertical="center"/>
      <protection hidden="1"/>
    </xf>
    <xf numFmtId="0" fontId="97" fillId="4" borderId="0" xfId="0" applyFont="1" applyFill="1"/>
    <xf numFmtId="0" fontId="193" fillId="0" borderId="23" xfId="0" applyFont="1" applyBorder="1" applyAlignment="1">
      <alignment vertical="top"/>
    </xf>
    <xf numFmtId="0" fontId="19" fillId="4" borderId="0" xfId="0" applyFont="1" applyFill="1" applyBorder="1" applyAlignment="1">
      <alignment horizontal="center"/>
    </xf>
    <xf numFmtId="0" fontId="19" fillId="4" borderId="0" xfId="0" applyFont="1" applyFill="1" applyBorder="1" applyAlignment="1">
      <alignment horizontal="left"/>
    </xf>
    <xf numFmtId="165" fontId="15" fillId="9" borderId="23" xfId="0" applyNumberFormat="1" applyFont="1" applyFill="1" applyBorder="1" applyAlignment="1">
      <alignment horizontal="center" vertical="center"/>
    </xf>
    <xf numFmtId="165" fontId="15" fillId="9" borderId="0" xfId="0" applyNumberFormat="1" applyFont="1" applyFill="1" applyBorder="1" applyAlignment="1">
      <alignment horizontal="center" vertical="center"/>
    </xf>
    <xf numFmtId="165" fontId="15" fillId="9" borderId="16" xfId="0" applyNumberFormat="1" applyFont="1" applyFill="1" applyBorder="1" applyAlignment="1">
      <alignment horizontal="center" vertical="center"/>
    </xf>
    <xf numFmtId="0" fontId="26" fillId="4" borderId="16" xfId="2" applyFont="1" applyFill="1" applyBorder="1" applyAlignment="1" applyProtection="1">
      <alignment vertical="center" wrapText="1"/>
      <protection hidden="1"/>
    </xf>
    <xf numFmtId="0" fontId="190" fillId="4" borderId="71" xfId="2" applyFont="1" applyFill="1" applyBorder="1" applyAlignment="1" applyProtection="1">
      <alignment horizontal="right" vertical="center"/>
      <protection hidden="1"/>
    </xf>
    <xf numFmtId="0" fontId="190" fillId="4" borderId="16" xfId="2" applyFont="1" applyFill="1" applyBorder="1" applyAlignment="1" applyProtection="1">
      <alignment horizontal="right" vertical="center"/>
      <protection hidden="1"/>
    </xf>
    <xf numFmtId="0" fontId="190" fillId="4" borderId="0" xfId="2" applyFont="1" applyFill="1" applyBorder="1" applyAlignment="1" applyProtection="1">
      <alignment horizontal="right" vertical="center"/>
      <protection hidden="1"/>
    </xf>
    <xf numFmtId="0" fontId="10" fillId="4" borderId="33" xfId="2" applyFont="1" applyFill="1" applyBorder="1" applyAlignment="1" applyProtection="1">
      <alignment vertical="center"/>
      <protection hidden="1"/>
    </xf>
    <xf numFmtId="0" fontId="10" fillId="4" borderId="34" xfId="2" applyFont="1" applyFill="1" applyBorder="1" applyAlignment="1" applyProtection="1">
      <alignment vertical="center"/>
      <protection hidden="1"/>
    </xf>
    <xf numFmtId="0" fontId="10" fillId="4" borderId="35" xfId="2" applyFont="1" applyFill="1" applyBorder="1" applyAlignment="1" applyProtection="1">
      <alignment vertical="center"/>
      <protection hidden="1"/>
    </xf>
    <xf numFmtId="0" fontId="3" fillId="29" borderId="0" xfId="6" applyFont="1" applyFill="1" applyAlignment="1">
      <alignment vertical="center"/>
    </xf>
    <xf numFmtId="0" fontId="3" fillId="0" borderId="0" xfId="6" applyFont="1" applyFill="1" applyAlignment="1">
      <alignment vertical="center"/>
    </xf>
    <xf numFmtId="0" fontId="201" fillId="29" borderId="0" xfId="6" applyFont="1" applyFill="1" applyAlignment="1">
      <alignment vertical="center"/>
    </xf>
    <xf numFmtId="0" fontId="8" fillId="6" borderId="62" xfId="6" applyFont="1" applyFill="1" applyBorder="1" applyAlignment="1">
      <alignment horizontal="center" vertical="center"/>
    </xf>
    <xf numFmtId="0" fontId="203" fillId="29" borderId="0" xfId="6" applyFont="1" applyFill="1" applyAlignment="1">
      <alignment vertical="center"/>
    </xf>
    <xf numFmtId="0" fontId="203" fillId="29" borderId="0" xfId="6" applyFont="1" applyFill="1" applyAlignment="1" applyProtection="1">
      <alignment vertical="center"/>
      <protection hidden="1"/>
    </xf>
    <xf numFmtId="0" fontId="204" fillId="29" borderId="0" xfId="6" applyFont="1" applyFill="1" applyAlignment="1" applyProtection="1">
      <alignment vertical="center"/>
      <protection hidden="1"/>
    </xf>
    <xf numFmtId="0" fontId="206" fillId="29" borderId="0" xfId="6" applyFont="1" applyFill="1" applyAlignment="1" applyProtection="1">
      <alignment vertical="center"/>
      <protection hidden="1"/>
    </xf>
    <xf numFmtId="0" fontId="3" fillId="0" borderId="0" xfId="6" applyFont="1"/>
    <xf numFmtId="0" fontId="3" fillId="0" borderId="0" xfId="6" applyProtection="1">
      <protection hidden="1"/>
    </xf>
    <xf numFmtId="0" fontId="1" fillId="0" borderId="0" xfId="7"/>
    <xf numFmtId="0" fontId="1" fillId="0" borderId="0" xfId="7" applyAlignment="1">
      <alignment horizontal="center" vertical="center"/>
    </xf>
    <xf numFmtId="0" fontId="208" fillId="0" borderId="0" xfId="0" applyFont="1" applyFill="1"/>
    <xf numFmtId="0" fontId="3" fillId="29" borderId="0" xfId="6" applyFont="1" applyFill="1" applyAlignment="1" applyProtection="1">
      <alignment vertical="center"/>
      <protection hidden="1"/>
    </xf>
    <xf numFmtId="0" fontId="209" fillId="29" borderId="0" xfId="7" applyFont="1" applyFill="1" applyAlignment="1">
      <alignment vertical="center"/>
    </xf>
    <xf numFmtId="0" fontId="206" fillId="29" borderId="0" xfId="6" applyFont="1" applyFill="1" applyAlignment="1">
      <alignment vertical="center"/>
    </xf>
    <xf numFmtId="0" fontId="204" fillId="29" borderId="0" xfId="6" applyFont="1" applyFill="1" applyAlignment="1">
      <alignment vertical="center"/>
    </xf>
    <xf numFmtId="0" fontId="212" fillId="29" borderId="0" xfId="6" applyFont="1" applyFill="1" applyBorder="1" applyAlignment="1" applyProtection="1">
      <alignment vertical="center"/>
      <protection hidden="1"/>
    </xf>
    <xf numFmtId="0" fontId="213" fillId="29" borderId="0" xfId="4" applyFont="1" applyFill="1" applyBorder="1" applyAlignment="1" applyProtection="1">
      <alignment horizontal="left" vertical="center"/>
    </xf>
    <xf numFmtId="0" fontId="214" fillId="29" borderId="0" xfId="7" applyFont="1" applyFill="1" applyBorder="1" applyAlignment="1">
      <alignment vertical="center"/>
    </xf>
    <xf numFmtId="0" fontId="215" fillId="29" borderId="0" xfId="7" applyFont="1" applyFill="1" applyBorder="1" applyAlignment="1">
      <alignment vertical="center"/>
    </xf>
    <xf numFmtId="0" fontId="212" fillId="29" borderId="0" xfId="6" applyFont="1" applyFill="1" applyBorder="1" applyAlignment="1">
      <alignment vertical="center"/>
    </xf>
    <xf numFmtId="0" fontId="212" fillId="29" borderId="0" xfId="6" applyFont="1" applyFill="1" applyAlignment="1">
      <alignment vertical="center"/>
    </xf>
    <xf numFmtId="0" fontId="206" fillId="29" borderId="0" xfId="4" applyFont="1" applyFill="1" applyBorder="1" applyAlignment="1">
      <alignment horizontal="center" vertical="center"/>
    </xf>
    <xf numFmtId="0" fontId="204" fillId="29" borderId="0" xfId="4" applyFont="1" applyFill="1" applyBorder="1" applyAlignment="1">
      <alignment horizontal="center" vertical="center"/>
    </xf>
    <xf numFmtId="0" fontId="207" fillId="29" borderId="0" xfId="6" applyFont="1" applyFill="1" applyAlignment="1" applyProtection="1">
      <alignment vertical="center"/>
      <protection hidden="1"/>
    </xf>
    <xf numFmtId="0" fontId="219" fillId="29" borderId="0" xfId="6" applyFont="1" applyFill="1" applyAlignment="1">
      <alignment vertical="center"/>
    </xf>
    <xf numFmtId="2" fontId="220" fillId="0" borderId="0" xfId="1" applyNumberFormat="1" applyFont="1" applyFill="1" applyBorder="1" applyAlignment="1" applyProtection="1">
      <alignment horizontal="center" vertical="center"/>
      <protection locked="0"/>
    </xf>
    <xf numFmtId="0" fontId="221" fillId="29" borderId="0" xfId="6" applyFont="1" applyFill="1" applyAlignment="1">
      <alignment vertical="center"/>
    </xf>
    <xf numFmtId="0" fontId="212" fillId="29" borderId="0" xfId="6" applyFont="1" applyFill="1" applyAlignment="1" applyProtection="1">
      <alignment vertical="center"/>
      <protection hidden="1"/>
    </xf>
    <xf numFmtId="0" fontId="213" fillId="29" borderId="0" xfId="8" applyFont="1" applyFill="1" applyAlignment="1" applyProtection="1">
      <alignment horizontal="center" vertical="center"/>
    </xf>
    <xf numFmtId="0" fontId="214" fillId="29" borderId="0" xfId="7" applyFont="1" applyFill="1" applyAlignment="1">
      <alignment vertical="center"/>
    </xf>
    <xf numFmtId="0" fontId="215" fillId="29" borderId="0" xfId="7" applyFont="1" applyFill="1" applyAlignment="1">
      <alignment vertical="center"/>
    </xf>
    <xf numFmtId="0" fontId="3" fillId="4" borderId="0" xfId="2" applyFill="1" applyProtection="1">
      <protection hidden="1"/>
    </xf>
    <xf numFmtId="0" fontId="1" fillId="4" borderId="0" xfId="7" applyFill="1"/>
    <xf numFmtId="0" fontId="223" fillId="4" borderId="0" xfId="2" applyFont="1" applyFill="1" applyAlignment="1" applyProtection="1">
      <alignment horizontal="left"/>
      <protection hidden="1"/>
    </xf>
    <xf numFmtId="0" fontId="98" fillId="4" borderId="0" xfId="2" applyFont="1" applyFill="1" applyAlignment="1" applyProtection="1">
      <alignment horizontal="left"/>
      <protection hidden="1"/>
    </xf>
    <xf numFmtId="0" fontId="225" fillId="4" borderId="0" xfId="2" applyFont="1" applyFill="1" applyProtection="1">
      <protection hidden="1"/>
    </xf>
    <xf numFmtId="0" fontId="98" fillId="4" borderId="0" xfId="2" applyFont="1" applyFill="1" applyProtection="1">
      <protection hidden="1"/>
    </xf>
    <xf numFmtId="0" fontId="120" fillId="4" borderId="0" xfId="2" applyFont="1" applyFill="1" applyProtection="1">
      <protection hidden="1"/>
    </xf>
    <xf numFmtId="164" fontId="226" fillId="30" borderId="0" xfId="9" applyNumberFormat="1" applyFont="1" applyFill="1" applyBorder="1" applyAlignment="1">
      <alignment horizontal="center" vertical="center"/>
    </xf>
    <xf numFmtId="0" fontId="20" fillId="4" borderId="0" xfId="2" applyFont="1" applyFill="1" applyBorder="1" applyAlignment="1" applyProtection="1">
      <alignment vertical="center"/>
      <protection hidden="1"/>
    </xf>
    <xf numFmtId="0" fontId="120" fillId="4" borderId="0" xfId="2" applyFont="1" applyFill="1" applyAlignment="1" applyProtection="1">
      <alignment vertical="center"/>
      <protection hidden="1"/>
    </xf>
    <xf numFmtId="0" fontId="3" fillId="4" borderId="0" xfId="2" applyFill="1" applyAlignment="1" applyProtection="1">
      <alignment vertical="center"/>
      <protection hidden="1"/>
    </xf>
    <xf numFmtId="0" fontId="98" fillId="4" borderId="0" xfId="2" applyFont="1" applyFill="1" applyAlignment="1" applyProtection="1">
      <alignment vertical="center"/>
      <protection hidden="1"/>
    </xf>
    <xf numFmtId="0" fontId="87" fillId="4" borderId="0" xfId="10" applyFont="1" applyFill="1" applyAlignment="1" applyProtection="1">
      <alignment vertical="center"/>
      <protection hidden="1"/>
    </xf>
    <xf numFmtId="49" fontId="18" fillId="4" borderId="156" xfId="7" applyNumberFormat="1" applyFont="1" applyFill="1" applyBorder="1" applyAlignment="1">
      <alignment horizontal="right" vertical="center"/>
    </xf>
    <xf numFmtId="49" fontId="1" fillId="4" borderId="157" xfId="7" applyNumberFormat="1" applyFont="1" applyFill="1" applyBorder="1" applyAlignment="1">
      <alignment horizontal="center" vertical="center"/>
    </xf>
    <xf numFmtId="49" fontId="1" fillId="4" borderId="158" xfId="7" applyNumberFormat="1" applyFont="1" applyFill="1" applyBorder="1" applyAlignment="1">
      <alignment horizontal="center" vertical="center"/>
    </xf>
    <xf numFmtId="0" fontId="28" fillId="4" borderId="0" xfId="2" applyFont="1" applyFill="1" applyBorder="1" applyAlignment="1">
      <alignment horizontal="centerContinuous" vertical="center"/>
    </xf>
    <xf numFmtId="0" fontId="3" fillId="1" borderId="0" xfId="2" applyFill="1" applyBorder="1" applyAlignment="1">
      <alignment vertical="center"/>
    </xf>
    <xf numFmtId="0" fontId="3" fillId="1" borderId="16" xfId="2" applyFill="1" applyBorder="1" applyAlignment="1">
      <alignment vertical="center"/>
    </xf>
    <xf numFmtId="0" fontId="3" fillId="4" borderId="0" xfId="2" applyFill="1" applyBorder="1" applyAlignment="1">
      <alignment horizontal="centerContinuous" vertical="center"/>
    </xf>
    <xf numFmtId="0" fontId="3" fillId="4" borderId="16" xfId="2" applyFill="1" applyBorder="1" applyAlignment="1">
      <alignment horizontal="center" vertical="center"/>
    </xf>
    <xf numFmtId="0" fontId="3" fillId="20" borderId="18" xfId="7" applyFont="1" applyFill="1" applyBorder="1" applyAlignment="1">
      <alignment horizontal="centerContinuous" vertical="center" wrapText="1"/>
    </xf>
    <xf numFmtId="0" fontId="3" fillId="20" borderId="19" xfId="7" applyFont="1" applyFill="1" applyBorder="1" applyAlignment="1">
      <alignment horizontal="centerContinuous" vertical="center" wrapText="1"/>
    </xf>
    <xf numFmtId="0" fontId="223" fillId="20" borderId="17" xfId="7" applyFont="1" applyFill="1" applyBorder="1" applyAlignment="1">
      <alignment horizontal="centerContinuous" vertical="center"/>
    </xf>
    <xf numFmtId="0" fontId="223" fillId="20" borderId="18" xfId="7" applyFont="1" applyFill="1" applyBorder="1" applyAlignment="1">
      <alignment horizontal="centerContinuous" vertical="center"/>
    </xf>
    <xf numFmtId="0" fontId="1" fillId="20" borderId="18" xfId="7" applyFill="1" applyBorder="1" applyAlignment="1">
      <alignment horizontal="centerContinuous" vertical="center"/>
    </xf>
    <xf numFmtId="0" fontId="1" fillId="20" borderId="19" xfId="7" applyFill="1" applyBorder="1" applyAlignment="1">
      <alignment horizontal="centerContinuous" vertical="center"/>
    </xf>
    <xf numFmtId="174" fontId="3" fillId="0" borderId="0" xfId="7" applyNumberFormat="1" applyFont="1" applyFill="1" applyBorder="1" applyAlignment="1" applyProtection="1">
      <alignment horizontal="center" vertical="center" wrapText="1"/>
      <protection locked="0"/>
    </xf>
    <xf numFmtId="174" fontId="3" fillId="0" borderId="16" xfId="7" applyNumberFormat="1" applyFont="1" applyFill="1" applyBorder="1" applyAlignment="1" applyProtection="1">
      <alignment horizontal="center" vertical="center" wrapText="1"/>
      <protection locked="0"/>
    </xf>
    <xf numFmtId="179" fontId="3" fillId="0" borderId="0" xfId="13" applyNumberFormat="1" applyFont="1" applyFill="1" applyBorder="1" applyAlignment="1">
      <alignment horizontal="center" vertical="center"/>
    </xf>
    <xf numFmtId="179" fontId="3" fillId="0" borderId="16" xfId="13" applyNumberFormat="1" applyFont="1" applyFill="1" applyBorder="1" applyAlignment="1">
      <alignment horizontal="center" vertical="center"/>
    </xf>
    <xf numFmtId="0" fontId="3" fillId="4" borderId="31" xfId="2" applyFill="1" applyBorder="1" applyProtection="1">
      <protection hidden="1"/>
    </xf>
    <xf numFmtId="0" fontId="239" fillId="4" borderId="44" xfId="13" applyNumberFormat="1" applyFont="1" applyFill="1" applyBorder="1" applyAlignment="1" applyProtection="1">
      <alignment horizontal="center" vertical="center"/>
      <protection locked="0"/>
    </xf>
    <xf numFmtId="0" fontId="239" fillId="4" borderId="0" xfId="13" applyNumberFormat="1" applyFont="1" applyFill="1" applyBorder="1" applyAlignment="1" applyProtection="1">
      <alignment horizontal="center" vertical="center"/>
      <protection locked="0"/>
    </xf>
    <xf numFmtId="0" fontId="239" fillId="4" borderId="148" xfId="13" applyNumberFormat="1" applyFont="1" applyFill="1" applyBorder="1" applyAlignment="1" applyProtection="1">
      <alignment horizontal="center" vertical="center"/>
      <protection locked="0"/>
    </xf>
    <xf numFmtId="0" fontId="193" fillId="4" borderId="44" xfId="7" applyFont="1" applyFill="1" applyBorder="1" applyAlignment="1">
      <alignment horizontal="left" vertical="center"/>
    </xf>
    <xf numFmtId="0" fontId="193" fillId="4" borderId="0" xfId="7" applyFont="1" applyFill="1" applyBorder="1" applyAlignment="1">
      <alignment horizontal="left" vertical="center"/>
    </xf>
    <xf numFmtId="0" fontId="240" fillId="4" borderId="0" xfId="7" applyNumberFormat="1" applyFont="1" applyFill="1" applyBorder="1" applyAlignment="1">
      <alignment horizontal="right" vertical="center"/>
    </xf>
    <xf numFmtId="0" fontId="240" fillId="33" borderId="181" xfId="13" applyNumberFormat="1" applyFont="1" applyFill="1" applyBorder="1" applyAlignment="1">
      <alignment horizontal="center" vertical="center"/>
    </xf>
    <xf numFmtId="0" fontId="223" fillId="4" borderId="0" xfId="7" applyFont="1" applyFill="1" applyBorder="1" applyAlignment="1">
      <alignment horizontal="center" vertical="center"/>
    </xf>
    <xf numFmtId="2" fontId="241" fillId="4" borderId="0" xfId="7" applyNumberFormat="1" applyFont="1" applyFill="1" applyBorder="1" applyAlignment="1">
      <alignment horizontal="left" vertical="center"/>
    </xf>
    <xf numFmtId="0" fontId="1" fillId="0" borderId="182" xfId="7" applyBorder="1"/>
    <xf numFmtId="0" fontId="1" fillId="4" borderId="0" xfId="7" applyFill="1" applyBorder="1"/>
    <xf numFmtId="0" fontId="193" fillId="4" borderId="148" xfId="7" applyFont="1" applyFill="1" applyBorder="1" applyAlignment="1">
      <alignment horizontal="left" vertical="center"/>
    </xf>
    <xf numFmtId="0" fontId="242" fillId="4" borderId="0" xfId="7" applyNumberFormat="1" applyFont="1" applyFill="1" applyBorder="1" applyAlignment="1">
      <alignment horizontal="right" vertical="center"/>
    </xf>
    <xf numFmtId="169" fontId="242" fillId="33" borderId="181" xfId="13" applyNumberFormat="1" applyFont="1" applyFill="1" applyBorder="1" applyAlignment="1">
      <alignment horizontal="center" vertical="center"/>
    </xf>
    <xf numFmtId="169" fontId="243" fillId="33" borderId="181" xfId="13" applyNumberFormat="1" applyFont="1" applyFill="1" applyBorder="1" applyAlignment="1">
      <alignment horizontal="center" vertical="center"/>
    </xf>
    <xf numFmtId="0" fontId="244" fillId="4" borderId="0" xfId="7" applyFont="1" applyFill="1" applyBorder="1" applyAlignment="1">
      <alignment horizontal="center" vertical="center"/>
    </xf>
    <xf numFmtId="168" fontId="242" fillId="33" borderId="183" xfId="7" applyNumberFormat="1" applyFont="1" applyFill="1" applyBorder="1" applyAlignment="1" applyProtection="1">
      <alignment horizontal="center" vertical="center"/>
      <protection locked="0"/>
    </xf>
    <xf numFmtId="0" fontId="245" fillId="4" borderId="0" xfId="2" applyNumberFormat="1" applyFont="1" applyFill="1" applyBorder="1" applyAlignment="1">
      <alignment horizontal="left" vertical="center"/>
    </xf>
    <xf numFmtId="0" fontId="223" fillId="4" borderId="0" xfId="13" applyNumberFormat="1" applyFont="1" applyFill="1" applyBorder="1" applyAlignment="1">
      <alignment horizontal="right" vertical="center"/>
    </xf>
    <xf numFmtId="0" fontId="223" fillId="4" borderId="0" xfId="13" applyNumberFormat="1" applyFont="1" applyFill="1" applyBorder="1" applyAlignment="1">
      <alignment horizontal="center" vertical="center"/>
    </xf>
    <xf numFmtId="0" fontId="223" fillId="4" borderId="167" xfId="13" applyNumberFormat="1" applyFont="1" applyFill="1" applyBorder="1" applyAlignment="1">
      <alignment horizontal="center" vertical="center"/>
    </xf>
    <xf numFmtId="0" fontId="223" fillId="4" borderId="167" xfId="7" applyNumberFormat="1" applyFont="1" applyFill="1" applyBorder="1" applyAlignment="1" applyProtection="1">
      <alignment horizontal="center" vertical="center"/>
      <protection locked="0"/>
    </xf>
    <xf numFmtId="0" fontId="241" fillId="4" borderId="0" xfId="7" applyNumberFormat="1" applyFont="1" applyFill="1" applyBorder="1" applyAlignment="1">
      <alignment horizontal="right" vertical="center"/>
    </xf>
    <xf numFmtId="169" fontId="241" fillId="4" borderId="184" xfId="13" applyNumberFormat="1" applyFont="1" applyFill="1" applyBorder="1" applyAlignment="1">
      <alignment horizontal="center" vertical="center"/>
    </xf>
    <xf numFmtId="169" fontId="241" fillId="4" borderId="185" xfId="13" applyNumberFormat="1" applyFont="1" applyFill="1" applyBorder="1" applyAlignment="1">
      <alignment horizontal="center" vertical="center"/>
    </xf>
    <xf numFmtId="172" fontId="241" fillId="4" borderId="0" xfId="13" applyNumberFormat="1" applyFont="1" applyFill="1" applyBorder="1" applyAlignment="1">
      <alignment horizontal="centerContinuous" vertical="center"/>
    </xf>
    <xf numFmtId="0" fontId="241" fillId="4" borderId="0" xfId="7" applyNumberFormat="1" applyFont="1" applyFill="1" applyBorder="1" applyAlignment="1">
      <alignment horizontal="left" vertical="center"/>
    </xf>
    <xf numFmtId="0" fontId="1" fillId="4" borderId="148" xfId="7" applyFill="1" applyBorder="1"/>
    <xf numFmtId="0" fontId="223" fillId="4" borderId="0" xfId="7" applyNumberFormat="1" applyFont="1" applyFill="1" applyBorder="1" applyAlignment="1">
      <alignment horizontal="right" vertical="center"/>
    </xf>
    <xf numFmtId="169" fontId="223" fillId="4" borderId="184" xfId="13" applyNumberFormat="1" applyFont="1" applyFill="1" applyBorder="1" applyAlignment="1">
      <alignment horizontal="center" vertical="center"/>
    </xf>
    <xf numFmtId="169" fontId="223" fillId="4" borderId="185" xfId="13" applyNumberFormat="1" applyFont="1" applyFill="1" applyBorder="1" applyAlignment="1">
      <alignment horizontal="center" vertical="center"/>
    </xf>
    <xf numFmtId="172" fontId="246" fillId="4" borderId="0" xfId="13" applyNumberFormat="1" applyFont="1" applyFill="1" applyBorder="1" applyAlignment="1">
      <alignment horizontal="centerContinuous" vertical="center"/>
    </xf>
    <xf numFmtId="172" fontId="223" fillId="4" borderId="0" xfId="13" applyNumberFormat="1" applyFont="1" applyFill="1" applyBorder="1" applyAlignment="1">
      <alignment horizontal="centerContinuous" vertical="center"/>
    </xf>
    <xf numFmtId="0" fontId="223" fillId="4" borderId="0" xfId="7" applyNumberFormat="1" applyFont="1" applyFill="1" applyBorder="1" applyAlignment="1">
      <alignment horizontal="left" vertical="center"/>
    </xf>
    <xf numFmtId="172" fontId="247" fillId="4" borderId="0" xfId="13" applyNumberFormat="1" applyFont="1" applyFill="1" applyBorder="1" applyAlignment="1">
      <alignment horizontal="centerContinuous" vertical="center"/>
    </xf>
    <xf numFmtId="0" fontId="247" fillId="4" borderId="0" xfId="7" applyNumberFormat="1" applyFont="1" applyFill="1" applyBorder="1" applyAlignment="1">
      <alignment horizontal="left" vertical="center"/>
    </xf>
    <xf numFmtId="0" fontId="248" fillId="4" borderId="0" xfId="7" applyFont="1" applyFill="1" applyBorder="1" applyAlignment="1">
      <alignment horizontal="left" vertical="center"/>
    </xf>
    <xf numFmtId="180" fontId="247" fillId="4" borderId="0" xfId="13" applyNumberFormat="1" applyFont="1" applyFill="1" applyBorder="1" applyAlignment="1">
      <alignment horizontal="centerContinuous" vertical="center"/>
    </xf>
    <xf numFmtId="0" fontId="245" fillId="4" borderId="0" xfId="2" applyNumberFormat="1" applyFont="1" applyFill="1" applyBorder="1" applyAlignment="1">
      <alignment horizontal="center" vertical="center"/>
    </xf>
    <xf numFmtId="0" fontId="106" fillId="4" borderId="0" xfId="7" applyFont="1" applyFill="1" applyBorder="1" applyAlignment="1">
      <alignment horizontal="left" vertical="center"/>
    </xf>
    <xf numFmtId="0" fontId="249" fillId="4" borderId="0" xfId="7" applyFont="1" applyFill="1" applyBorder="1" applyAlignment="1">
      <alignment horizontal="left" vertical="center"/>
    </xf>
    <xf numFmtId="0" fontId="3" fillId="4" borderId="50" xfId="2" applyFill="1" applyBorder="1" applyProtection="1">
      <protection hidden="1"/>
    </xf>
    <xf numFmtId="0" fontId="3" fillId="4" borderId="45" xfId="2" applyFill="1" applyBorder="1" applyProtection="1">
      <protection hidden="1"/>
    </xf>
    <xf numFmtId="0" fontId="3" fillId="4" borderId="49" xfId="2" applyFill="1" applyBorder="1" applyProtection="1">
      <protection hidden="1"/>
    </xf>
    <xf numFmtId="174" fontId="235" fillId="32" borderId="0" xfId="7" applyNumberFormat="1" applyFont="1" applyFill="1" applyBorder="1" applyAlignment="1" applyProtection="1">
      <alignment horizontal="center" vertical="center"/>
      <protection locked="0"/>
    </xf>
    <xf numFmtId="174" fontId="250" fillId="4" borderId="0" xfId="7" applyNumberFormat="1" applyFont="1" applyFill="1" applyBorder="1" applyAlignment="1">
      <alignment vertical="center"/>
    </xf>
    <xf numFmtId="174" fontId="230" fillId="0" borderId="0" xfId="7" applyNumberFormat="1" applyFont="1" applyFill="1" applyBorder="1" applyAlignment="1" applyProtection="1">
      <alignment horizontal="center" vertical="center" wrapText="1"/>
      <protection locked="0"/>
    </xf>
    <xf numFmtId="173" fontId="251" fillId="33" borderId="0" xfId="7" applyNumberFormat="1" applyFont="1" applyFill="1" applyBorder="1" applyAlignment="1" applyProtection="1">
      <alignment horizontal="center" vertical="center"/>
      <protection locked="0"/>
    </xf>
    <xf numFmtId="173" fontId="236" fillId="33" borderId="0" xfId="7" applyNumberFormat="1" applyFont="1" applyFill="1" applyBorder="1" applyAlignment="1" applyProtection="1">
      <alignment horizontal="center" vertical="center"/>
      <protection locked="0"/>
    </xf>
    <xf numFmtId="173" fontId="252" fillId="4" borderId="0" xfId="7" applyNumberFormat="1" applyFont="1" applyFill="1" applyBorder="1" applyAlignment="1" applyProtection="1">
      <alignment horizontal="center" vertical="center"/>
      <protection locked="0"/>
    </xf>
    <xf numFmtId="0" fontId="4" fillId="4" borderId="0" xfId="7" applyFont="1" applyFill="1" applyBorder="1" applyAlignment="1">
      <alignment vertical="center"/>
    </xf>
    <xf numFmtId="0" fontId="1" fillId="4" borderId="0" xfId="7" applyFill="1" applyBorder="1" applyAlignment="1">
      <alignment vertical="center"/>
    </xf>
    <xf numFmtId="0" fontId="3" fillId="4" borderId="0" xfId="2" applyFill="1" applyBorder="1" applyProtection="1">
      <protection hidden="1"/>
    </xf>
    <xf numFmtId="0" fontId="3" fillId="4" borderId="148" xfId="2" applyFill="1" applyBorder="1" applyProtection="1">
      <protection hidden="1"/>
    </xf>
    <xf numFmtId="0" fontId="1" fillId="4" borderId="50" xfId="7" applyFill="1" applyBorder="1" applyAlignment="1">
      <alignment vertical="center"/>
    </xf>
    <xf numFmtId="0" fontId="1" fillId="4" borderId="45" xfId="7" applyFill="1" applyBorder="1"/>
    <xf numFmtId="9" fontId="1" fillId="4" borderId="45" xfId="7" applyNumberFormat="1" applyFill="1" applyBorder="1" applyAlignment="1">
      <alignment vertical="center"/>
    </xf>
    <xf numFmtId="0" fontId="1" fillId="4" borderId="45" xfId="7" applyFill="1" applyBorder="1" applyAlignment="1">
      <alignment vertical="center"/>
    </xf>
    <xf numFmtId="0" fontId="28" fillId="4" borderId="0" xfId="16" applyFont="1" applyFill="1" applyBorder="1" applyAlignment="1">
      <alignment horizontal="right" vertical="center"/>
    </xf>
    <xf numFmtId="181" fontId="28" fillId="4" borderId="0" xfId="16" applyNumberFormat="1" applyFont="1" applyFill="1" applyBorder="1" applyAlignment="1">
      <alignment horizontal="centerContinuous" vertical="center"/>
    </xf>
    <xf numFmtId="181" fontId="255" fillId="4" borderId="0" xfId="16" applyNumberFormat="1" applyFont="1" applyFill="1" applyBorder="1" applyAlignment="1">
      <alignment horizontal="centerContinuous" vertical="center"/>
    </xf>
    <xf numFmtId="0" fontId="231" fillId="4" borderId="0" xfId="14" applyFill="1" applyBorder="1" applyAlignment="1">
      <alignment horizontal="centerContinuous" vertical="center"/>
    </xf>
    <xf numFmtId="182" fontId="28" fillId="4" borderId="0" xfId="16" applyNumberFormat="1" applyFont="1" applyFill="1" applyBorder="1" applyAlignment="1">
      <alignment horizontal="center" vertical="center"/>
    </xf>
    <xf numFmtId="0" fontId="254" fillId="4" borderId="16" xfId="14" applyFont="1" applyFill="1" applyBorder="1" applyAlignment="1">
      <alignment horizontal="center" vertical="center"/>
    </xf>
    <xf numFmtId="179" fontId="257" fillId="4" borderId="0" xfId="13" applyNumberFormat="1" applyFont="1" applyFill="1" applyBorder="1" applyAlignment="1">
      <alignment vertical="center"/>
    </xf>
    <xf numFmtId="179" fontId="223" fillId="4" borderId="0" xfId="13" applyNumberFormat="1" applyFont="1" applyFill="1" applyBorder="1" applyAlignment="1">
      <alignment vertical="center"/>
    </xf>
    <xf numFmtId="179" fontId="223" fillId="4" borderId="16" xfId="13" applyNumberFormat="1" applyFont="1" applyFill="1" applyBorder="1" applyAlignment="1">
      <alignment vertical="center"/>
    </xf>
    <xf numFmtId="179" fontId="28" fillId="4" borderId="0" xfId="13" applyNumberFormat="1" applyFont="1" applyFill="1" applyBorder="1" applyAlignment="1">
      <alignment vertical="center" wrapText="1"/>
    </xf>
    <xf numFmtId="2" fontId="28" fillId="4" borderId="0" xfId="13" applyNumberFormat="1" applyFont="1" applyFill="1" applyBorder="1" applyAlignment="1">
      <alignment horizontal="center" vertical="center"/>
    </xf>
    <xf numFmtId="174" fontId="28" fillId="4" borderId="0" xfId="13" applyNumberFormat="1" applyFont="1" applyFill="1" applyBorder="1" applyAlignment="1">
      <alignment horizontal="center" vertical="center"/>
    </xf>
    <xf numFmtId="168" fontId="28" fillId="4" borderId="16" xfId="14" applyNumberFormat="1" applyFont="1" applyFill="1" applyBorder="1" applyAlignment="1" applyProtection="1">
      <alignment horizontal="center" vertical="center"/>
      <protection locked="0"/>
    </xf>
    <xf numFmtId="0" fontId="223" fillId="4" borderId="0" xfId="14" applyFont="1" applyFill="1" applyBorder="1" applyAlignment="1">
      <alignment horizontal="center" vertical="center"/>
    </xf>
    <xf numFmtId="0" fontId="235" fillId="33" borderId="186" xfId="13" applyNumberFormat="1" applyFont="1" applyFill="1" applyBorder="1" applyAlignment="1">
      <alignment horizontal="center" vertical="center"/>
    </xf>
    <xf numFmtId="0" fontId="235" fillId="33" borderId="187" xfId="13" applyNumberFormat="1" applyFont="1" applyFill="1" applyBorder="1" applyAlignment="1">
      <alignment horizontal="center" vertical="center"/>
    </xf>
    <xf numFmtId="0" fontId="235" fillId="4" borderId="0" xfId="13" applyNumberFormat="1" applyFont="1" applyFill="1" applyBorder="1" applyAlignment="1">
      <alignment horizontal="center" vertical="center"/>
    </xf>
    <xf numFmtId="0" fontId="235" fillId="4" borderId="16" xfId="13" applyNumberFormat="1" applyFont="1" applyFill="1" applyBorder="1" applyAlignment="1">
      <alignment horizontal="center" vertical="center"/>
    </xf>
    <xf numFmtId="0" fontId="1" fillId="4" borderId="16" xfId="7" applyFill="1" applyBorder="1"/>
    <xf numFmtId="0" fontId="98" fillId="4" borderId="0" xfId="7" applyFont="1" applyFill="1" applyBorder="1" applyAlignment="1">
      <alignment horizontal="center" vertical="center"/>
    </xf>
    <xf numFmtId="1" fontId="244" fillId="33" borderId="0" xfId="13" applyNumberFormat="1" applyFont="1" applyFill="1" applyBorder="1" applyAlignment="1">
      <alignment horizontal="center" vertical="center"/>
    </xf>
    <xf numFmtId="1" fontId="244" fillId="33" borderId="16" xfId="13" applyNumberFormat="1" applyFont="1" applyFill="1" applyBorder="1" applyAlignment="1">
      <alignment horizontal="center" vertical="center"/>
    </xf>
    <xf numFmtId="166" fontId="244" fillId="33" borderId="0" xfId="13" applyNumberFormat="1" applyFont="1" applyFill="1" applyBorder="1" applyAlignment="1">
      <alignment horizontal="center" vertical="center"/>
    </xf>
    <xf numFmtId="0" fontId="28" fillId="4" borderId="0" xfId="7" applyFont="1" applyFill="1" applyBorder="1" applyAlignment="1">
      <alignment horizontal="right" vertical="center"/>
    </xf>
    <xf numFmtId="0" fontId="223" fillId="4" borderId="0" xfId="7" applyFont="1" applyFill="1" applyBorder="1" applyAlignment="1">
      <alignment horizontal="right" vertical="center"/>
    </xf>
    <xf numFmtId="166" fontId="98" fillId="4" borderId="0" xfId="13" applyNumberFormat="1" applyFont="1" applyFill="1" applyBorder="1" applyAlignment="1">
      <alignment horizontal="center" vertical="center"/>
    </xf>
    <xf numFmtId="166" fontId="98" fillId="4" borderId="16" xfId="13" applyNumberFormat="1" applyFont="1" applyFill="1" applyBorder="1" applyAlignment="1">
      <alignment horizontal="center" vertical="center"/>
    </xf>
    <xf numFmtId="166" fontId="244" fillId="4" borderId="0" xfId="13" applyNumberFormat="1" applyFont="1" applyFill="1" applyBorder="1" applyAlignment="1">
      <alignment horizontal="center" vertical="center"/>
    </xf>
    <xf numFmtId="166" fontId="244" fillId="4" borderId="16" xfId="13" applyNumberFormat="1" applyFont="1" applyFill="1" applyBorder="1" applyAlignment="1">
      <alignment horizontal="center" vertical="center"/>
    </xf>
    <xf numFmtId="183" fontId="98" fillId="4" borderId="0" xfId="13" applyNumberFormat="1" applyFont="1" applyFill="1" applyBorder="1" applyAlignment="1">
      <alignment horizontal="center" vertical="center"/>
    </xf>
    <xf numFmtId="174" fontId="244" fillId="33" borderId="0" xfId="13" applyNumberFormat="1" applyFont="1" applyFill="1" applyBorder="1" applyAlignment="1">
      <alignment horizontal="center" vertical="center"/>
    </xf>
    <xf numFmtId="174" fontId="244" fillId="33" borderId="16" xfId="13" applyNumberFormat="1" applyFont="1" applyFill="1" applyBorder="1" applyAlignment="1">
      <alignment horizontal="center" vertical="center"/>
    </xf>
    <xf numFmtId="0" fontId="259" fillId="4" borderId="0" xfId="7" applyFont="1" applyFill="1" applyBorder="1" applyAlignment="1">
      <alignment horizontal="right" vertical="center"/>
    </xf>
    <xf numFmtId="0" fontId="260" fillId="4" borderId="0" xfId="7" applyFont="1" applyFill="1" applyBorder="1"/>
    <xf numFmtId="0" fontId="261" fillId="4" borderId="0" xfId="2" applyFont="1" applyFill="1" applyBorder="1" applyProtection="1">
      <protection hidden="1"/>
    </xf>
    <xf numFmtId="0" fontId="1" fillId="8" borderId="0" xfId="7" applyFill="1" applyBorder="1" applyAlignment="1">
      <alignment horizontal="centerContinuous" vertical="center"/>
    </xf>
    <xf numFmtId="0" fontId="1" fillId="8" borderId="0" xfId="7" applyFill="1" applyBorder="1" applyAlignment="1">
      <alignment vertical="center"/>
    </xf>
    <xf numFmtId="0" fontId="1" fillId="8" borderId="16" xfId="7" applyFill="1" applyBorder="1" applyAlignment="1">
      <alignment vertical="center"/>
    </xf>
    <xf numFmtId="179" fontId="262" fillId="4" borderId="0" xfId="13" applyNumberFormat="1" applyFont="1" applyFill="1" applyBorder="1" applyAlignment="1">
      <alignment horizontal="center" vertical="center" wrapText="1"/>
    </xf>
    <xf numFmtId="174" fontId="242" fillId="4" borderId="0" xfId="13" applyNumberFormat="1" applyFont="1" applyFill="1" applyBorder="1" applyAlignment="1">
      <alignment horizontal="center" vertical="center"/>
    </xf>
    <xf numFmtId="174" fontId="240" fillId="4" borderId="16" xfId="13" applyNumberFormat="1" applyFont="1" applyFill="1" applyBorder="1" applyAlignment="1">
      <alignment horizontal="center" vertical="center"/>
    </xf>
    <xf numFmtId="0" fontId="241" fillId="28" borderId="0" xfId="7" applyFont="1" applyFill="1" applyBorder="1" applyAlignment="1">
      <alignment vertical="center"/>
    </xf>
    <xf numFmtId="0" fontId="3" fillId="28" borderId="16" xfId="7" applyFont="1" applyFill="1" applyBorder="1" applyAlignment="1">
      <alignment vertical="center"/>
    </xf>
    <xf numFmtId="0" fontId="3" fillId="4" borderId="0" xfId="7" applyFont="1" applyFill="1" applyBorder="1" applyAlignment="1">
      <alignment horizontal="center" vertical="center" wrapText="1"/>
    </xf>
    <xf numFmtId="2" fontId="223" fillId="4" borderId="0" xfId="7" applyNumberFormat="1" applyFont="1" applyFill="1" applyBorder="1" applyAlignment="1">
      <alignment horizontal="center" vertical="center"/>
    </xf>
    <xf numFmtId="0" fontId="223" fillId="4" borderId="0" xfId="7" applyFont="1" applyFill="1" applyBorder="1" applyAlignment="1">
      <alignment horizontal="left" vertical="center"/>
    </xf>
    <xf numFmtId="0" fontId="241" fillId="4" borderId="0" xfId="7" applyFont="1" applyFill="1" applyBorder="1" applyAlignment="1">
      <alignment vertical="center"/>
    </xf>
    <xf numFmtId="0" fontId="3" fillId="4" borderId="16" xfId="7" applyFont="1" applyFill="1" applyBorder="1" applyAlignment="1">
      <alignment vertical="center"/>
    </xf>
    <xf numFmtId="0" fontId="4" fillId="2" borderId="0" xfId="7" applyFont="1" applyFill="1" applyBorder="1" applyAlignment="1">
      <alignment horizontal="centerContinuous" vertical="center"/>
    </xf>
    <xf numFmtId="179" fontId="265" fillId="19" borderId="0" xfId="13" applyNumberFormat="1" applyFont="1" applyFill="1" applyBorder="1" applyAlignment="1">
      <alignment horizontal="center" vertical="center" wrapText="1"/>
    </xf>
    <xf numFmtId="1" fontId="265" fillId="19" borderId="0" xfId="13" applyNumberFormat="1" applyFont="1" applyFill="1" applyBorder="1" applyAlignment="1">
      <alignment horizontal="centerContinuous" vertical="center"/>
    </xf>
    <xf numFmtId="0" fontId="265" fillId="19" borderId="0" xfId="7" applyFont="1" applyFill="1" applyBorder="1" applyAlignment="1">
      <alignment horizontal="center" vertical="center" wrapText="1"/>
    </xf>
    <xf numFmtId="0" fontId="265" fillId="19" borderId="0" xfId="7" applyFont="1" applyFill="1" applyBorder="1" applyAlignment="1">
      <alignment horizontal="centerContinuous" vertical="center"/>
    </xf>
    <xf numFmtId="0" fontId="265" fillId="19" borderId="0" xfId="7" applyFont="1" applyFill="1" applyBorder="1" applyAlignment="1">
      <alignment horizontal="center" vertical="center"/>
    </xf>
    <xf numFmtId="174" fontId="265" fillId="36" borderId="16" xfId="13" applyNumberFormat="1" applyFont="1" applyFill="1" applyBorder="1" applyAlignment="1">
      <alignment horizontal="center" vertical="center"/>
    </xf>
    <xf numFmtId="174" fontId="265" fillId="19" borderId="0" xfId="13" applyNumberFormat="1" applyFont="1" applyFill="1" applyBorder="1" applyAlignment="1">
      <alignment horizontal="center" vertical="center"/>
    </xf>
    <xf numFmtId="1" fontId="265" fillId="19" borderId="0" xfId="13" applyNumberFormat="1" applyFont="1" applyFill="1" applyBorder="1" applyAlignment="1">
      <alignment horizontal="center" vertical="center"/>
    </xf>
    <xf numFmtId="2" fontId="265" fillId="19" borderId="0" xfId="13" applyNumberFormat="1" applyFont="1" applyFill="1" applyBorder="1" applyAlignment="1">
      <alignment horizontal="center" vertical="center"/>
    </xf>
    <xf numFmtId="0" fontId="265" fillId="19" borderId="16" xfId="7" applyFont="1" applyFill="1" applyBorder="1" applyAlignment="1">
      <alignment horizontal="center" vertical="center"/>
    </xf>
    <xf numFmtId="0" fontId="3" fillId="35" borderId="0" xfId="2" applyFill="1" applyBorder="1" applyProtection="1">
      <protection hidden="1"/>
    </xf>
    <xf numFmtId="0" fontId="28" fillId="4" borderId="0" xfId="15" applyFont="1" applyFill="1" applyBorder="1" applyAlignment="1" applyProtection="1">
      <alignment horizontal="center" wrapText="1"/>
    </xf>
    <xf numFmtId="166" fontId="98" fillId="4" borderId="0" xfId="15" applyNumberFormat="1" applyFont="1" applyFill="1" applyBorder="1" applyAlignment="1" applyProtection="1">
      <alignment horizontal="left" vertical="center"/>
    </xf>
    <xf numFmtId="0" fontId="266" fillId="4" borderId="44" xfId="14" applyFont="1" applyFill="1" applyBorder="1"/>
    <xf numFmtId="0" fontId="3" fillId="0" borderId="0" xfId="2" applyBorder="1" applyProtection="1">
      <protection hidden="1"/>
    </xf>
    <xf numFmtId="0" fontId="266" fillId="4" borderId="0" xfId="14" applyFont="1" applyFill="1" applyBorder="1"/>
    <xf numFmtId="0" fontId="3" fillId="22" borderId="0" xfId="2" applyFill="1" applyBorder="1" applyProtection="1">
      <protection hidden="1"/>
    </xf>
    <xf numFmtId="0" fontId="98" fillId="4" borderId="0" xfId="15" applyFont="1" applyFill="1" applyBorder="1" applyAlignment="1" applyProtection="1">
      <alignment vertical="center"/>
    </xf>
    <xf numFmtId="164" fontId="98" fillId="4" borderId="0" xfId="15" applyNumberFormat="1" applyFont="1" applyFill="1" applyBorder="1" applyAlignment="1" applyProtection="1">
      <alignment horizontal="center" vertical="center"/>
    </xf>
    <xf numFmtId="0" fontId="98" fillId="4" borderId="0" xfId="7" applyFont="1" applyFill="1" applyBorder="1" applyAlignment="1">
      <alignment horizontal="left" vertical="center"/>
    </xf>
    <xf numFmtId="169" fontId="98" fillId="4" borderId="148" xfId="15" applyNumberFormat="1" applyFont="1" applyFill="1" applyBorder="1" applyAlignment="1" applyProtection="1">
      <alignment horizontal="center" vertical="center"/>
    </xf>
    <xf numFmtId="0" fontId="1" fillId="4" borderId="50" xfId="7" applyFill="1" applyBorder="1"/>
    <xf numFmtId="0" fontId="3" fillId="0" borderId="45" xfId="2" applyBorder="1" applyProtection="1">
      <protection hidden="1"/>
    </xf>
    <xf numFmtId="0" fontId="1" fillId="4" borderId="49" xfId="7" applyFill="1" applyBorder="1"/>
    <xf numFmtId="0" fontId="8" fillId="4" borderId="0" xfId="14" applyFont="1" applyFill="1" applyBorder="1" applyAlignment="1">
      <alignment horizontal="center" vertical="center"/>
    </xf>
    <xf numFmtId="0" fontId="8" fillId="4" borderId="16" xfId="14" applyFont="1" applyFill="1" applyBorder="1" applyAlignment="1">
      <alignment horizontal="center" vertical="center"/>
    </xf>
    <xf numFmtId="0" fontId="270" fillId="4" borderId="0" xfId="7" applyFont="1" applyFill="1" applyBorder="1"/>
    <xf numFmtId="0" fontId="3" fillId="4" borderId="0" xfId="7" applyFont="1" applyFill="1" applyBorder="1"/>
    <xf numFmtId="0" fontId="3" fillId="4" borderId="16" xfId="7" applyFont="1" applyFill="1" applyBorder="1"/>
    <xf numFmtId="0" fontId="272" fillId="37" borderId="0" xfId="7" applyFont="1" applyFill="1" applyBorder="1" applyAlignment="1">
      <alignment horizontal="center" vertical="center"/>
    </xf>
    <xf numFmtId="0" fontId="1" fillId="19" borderId="0" xfId="7" applyFill="1" applyBorder="1" applyAlignment="1">
      <alignment vertical="center"/>
    </xf>
    <xf numFmtId="0" fontId="1" fillId="19" borderId="16" xfId="7" applyFill="1" applyBorder="1" applyAlignment="1">
      <alignment vertical="center"/>
    </xf>
    <xf numFmtId="0" fontId="275" fillId="0" borderId="0" xfId="7" applyFont="1" applyAlignment="1">
      <alignment horizontal="right" vertical="center"/>
    </xf>
    <xf numFmtId="0" fontId="1" fillId="19" borderId="0" xfId="7" applyFill="1" applyBorder="1" applyAlignment="1">
      <alignment horizontal="left" vertical="center"/>
    </xf>
    <xf numFmtId="0" fontId="276" fillId="19" borderId="0" xfId="7" applyFont="1" applyFill="1" applyBorder="1" applyAlignment="1">
      <alignment horizontal="right" vertical="center"/>
    </xf>
    <xf numFmtId="0" fontId="241" fillId="19" borderId="0" xfId="13" applyNumberFormat="1" applyFont="1" applyFill="1" applyBorder="1" applyAlignment="1">
      <alignment horizontal="center" vertical="center"/>
    </xf>
    <xf numFmtId="0" fontId="241" fillId="19" borderId="167" xfId="13" applyNumberFormat="1" applyFont="1" applyFill="1" applyBorder="1" applyAlignment="1">
      <alignment horizontal="center" vertical="center"/>
    </xf>
    <xf numFmtId="0" fontId="241" fillId="19" borderId="167" xfId="7" applyNumberFormat="1" applyFont="1" applyFill="1" applyBorder="1" applyAlignment="1" applyProtection="1">
      <alignment horizontal="center" vertical="center"/>
      <protection locked="0"/>
    </xf>
    <xf numFmtId="0" fontId="277" fillId="19" borderId="0" xfId="7" applyNumberFormat="1" applyFont="1" applyFill="1" applyBorder="1" applyAlignment="1">
      <alignment horizontal="right" vertical="center"/>
    </xf>
    <xf numFmtId="0" fontId="278" fillId="33" borderId="191" xfId="13" applyNumberFormat="1" applyFont="1" applyFill="1" applyBorder="1" applyAlignment="1">
      <alignment horizontal="center" vertical="center"/>
    </xf>
    <xf numFmtId="0" fontId="273" fillId="19" borderId="0" xfId="7" applyNumberFormat="1" applyFont="1" applyFill="1" applyBorder="1" applyAlignment="1">
      <alignment horizontal="left" vertical="center"/>
    </xf>
    <xf numFmtId="0" fontId="279" fillId="19" borderId="0" xfId="7" applyNumberFormat="1" applyFont="1" applyFill="1" applyBorder="1" applyAlignment="1">
      <alignment horizontal="right" vertical="center"/>
    </xf>
    <xf numFmtId="169" fontId="280" fillId="33" borderId="191" xfId="9" applyNumberFormat="1" applyFont="1" applyFill="1" applyBorder="1" applyAlignment="1">
      <alignment horizontal="center" vertical="center"/>
    </xf>
    <xf numFmtId="169" fontId="1" fillId="19" borderId="0" xfId="7" applyNumberFormat="1" applyFill="1" applyBorder="1" applyAlignment="1">
      <alignment horizontal="center" vertical="center"/>
    </xf>
    <xf numFmtId="0" fontId="273" fillId="19" borderId="0" xfId="7" applyNumberFormat="1" applyFont="1" applyFill="1" applyBorder="1" applyAlignment="1">
      <alignment horizontal="right" vertical="center"/>
    </xf>
    <xf numFmtId="2" fontId="282" fillId="19" borderId="184" xfId="13" applyNumberFormat="1" applyFont="1" applyFill="1" applyBorder="1" applyAlignment="1">
      <alignment horizontal="center" vertical="center"/>
    </xf>
    <xf numFmtId="0" fontId="273" fillId="0" borderId="0" xfId="7" applyNumberFormat="1" applyFont="1" applyBorder="1" applyAlignment="1">
      <alignment horizontal="right" vertical="center"/>
    </xf>
    <xf numFmtId="168" fontId="242" fillId="33" borderId="0" xfId="7" applyNumberFormat="1" applyFont="1" applyFill="1" applyBorder="1" applyAlignment="1" applyProtection="1">
      <alignment horizontal="center" vertical="center"/>
      <protection locked="0"/>
    </xf>
    <xf numFmtId="0" fontId="283" fillId="19" borderId="0" xfId="2" applyFont="1" applyFill="1" applyBorder="1" applyAlignment="1">
      <alignment horizontal="left" vertical="center"/>
    </xf>
    <xf numFmtId="0" fontId="1" fillId="0" borderId="0" xfId="7" applyAlignment="1">
      <alignment vertical="center"/>
    </xf>
    <xf numFmtId="166" fontId="223" fillId="19" borderId="184" xfId="13" applyNumberFormat="1" applyFont="1" applyFill="1" applyBorder="1" applyAlignment="1">
      <alignment horizontal="center" vertical="center"/>
    </xf>
    <xf numFmtId="166" fontId="223" fillId="19" borderId="0" xfId="7" applyNumberFormat="1" applyFont="1" applyFill="1" applyBorder="1" applyAlignment="1">
      <alignment horizontal="center" vertical="center"/>
    </xf>
    <xf numFmtId="0" fontId="1" fillId="19" borderId="48" xfId="7" applyFill="1" applyBorder="1" applyAlignment="1">
      <alignment vertical="center"/>
    </xf>
    <xf numFmtId="0" fontId="1" fillId="19" borderId="45" xfId="7" applyFill="1" applyBorder="1" applyAlignment="1">
      <alignment vertical="center"/>
    </xf>
    <xf numFmtId="0" fontId="1" fillId="19" borderId="46" xfId="7" applyFill="1" applyBorder="1" applyAlignment="1">
      <alignment vertical="center"/>
    </xf>
    <xf numFmtId="0" fontId="284" fillId="19" borderId="0" xfId="2" applyFont="1" applyFill="1" applyBorder="1" applyAlignment="1">
      <alignment vertical="center"/>
    </xf>
    <xf numFmtId="0" fontId="284" fillId="19" borderId="16" xfId="2" applyFont="1" applyFill="1" applyBorder="1" applyAlignment="1">
      <alignment vertical="center"/>
    </xf>
    <xf numFmtId="186" fontId="282" fillId="19" borderId="0" xfId="9" applyNumberFormat="1" applyFont="1" applyFill="1" applyBorder="1" applyAlignment="1">
      <alignment horizontal="center" vertical="center"/>
    </xf>
    <xf numFmtId="186" fontId="285" fillId="19" borderId="16" xfId="9" applyNumberFormat="1" applyFont="1" applyFill="1" applyBorder="1" applyAlignment="1">
      <alignment vertical="center"/>
    </xf>
    <xf numFmtId="186" fontId="282" fillId="19" borderId="0" xfId="9" applyNumberFormat="1" applyFont="1" applyFill="1" applyBorder="1" applyAlignment="1">
      <alignment horizontal="left" vertical="center"/>
    </xf>
    <xf numFmtId="164" fontId="286" fillId="10" borderId="89" xfId="9" applyNumberFormat="1" applyFont="1" applyFill="1" applyBorder="1" applyAlignment="1">
      <alignment vertical="center"/>
    </xf>
    <xf numFmtId="0" fontId="1" fillId="19" borderId="0" xfId="7" applyFill="1" applyBorder="1"/>
    <xf numFmtId="0" fontId="1" fillId="19" borderId="16" xfId="7" applyFill="1" applyBorder="1"/>
    <xf numFmtId="0" fontId="1" fillId="0" borderId="0" xfId="7" applyBorder="1"/>
    <xf numFmtId="0" fontId="275" fillId="19" borderId="0" xfId="7" applyFont="1" applyFill="1" applyBorder="1" applyAlignment="1">
      <alignment vertical="center" wrapText="1"/>
    </xf>
    <xf numFmtId="0" fontId="275" fillId="0" borderId="0" xfId="7" applyFont="1" applyBorder="1" applyAlignment="1">
      <alignment horizontal="right"/>
    </xf>
    <xf numFmtId="0" fontId="276" fillId="19" borderId="0" xfId="7" applyFont="1" applyFill="1" applyBorder="1" applyAlignment="1">
      <alignment horizontal="right"/>
    </xf>
    <xf numFmtId="0" fontId="241" fillId="19" borderId="198" xfId="13" applyNumberFormat="1" applyFont="1" applyFill="1" applyBorder="1" applyAlignment="1">
      <alignment horizontal="center" vertical="center"/>
    </xf>
    <xf numFmtId="0" fontId="241" fillId="19" borderId="198" xfId="7" applyNumberFormat="1" applyFont="1" applyFill="1" applyBorder="1" applyAlignment="1" applyProtection="1">
      <alignment horizontal="center" vertical="center"/>
      <protection locked="0"/>
    </xf>
    <xf numFmtId="164" fontId="288" fillId="33" borderId="199" xfId="9" applyNumberFormat="1" applyFont="1" applyFill="1" applyBorder="1" applyAlignment="1">
      <alignment horizontal="center" vertical="center"/>
    </xf>
    <xf numFmtId="1" fontId="289" fillId="19" borderId="0" xfId="9" applyNumberFormat="1" applyFont="1" applyFill="1" applyBorder="1" applyAlignment="1">
      <alignment horizontal="center" vertical="center"/>
    </xf>
    <xf numFmtId="0" fontId="275" fillId="19" borderId="0" xfId="7" applyFont="1" applyFill="1" applyBorder="1" applyAlignment="1">
      <alignment vertical="center"/>
    </xf>
    <xf numFmtId="0" fontId="275" fillId="19" borderId="0" xfId="7" applyFont="1" applyFill="1" applyBorder="1" applyAlignment="1">
      <alignment horizontal="right" vertical="center"/>
    </xf>
    <xf numFmtId="2" fontId="285" fillId="19" borderId="198" xfId="9" applyNumberFormat="1" applyFont="1" applyFill="1" applyBorder="1" applyAlignment="1">
      <alignment horizontal="center" vertical="center"/>
    </xf>
    <xf numFmtId="0" fontId="1" fillId="19" borderId="0" xfId="7" applyFill="1" applyBorder="1" applyAlignment="1">
      <alignment horizontal="left"/>
    </xf>
    <xf numFmtId="0" fontId="283" fillId="19" borderId="48" xfId="2" applyFont="1" applyFill="1" applyBorder="1" applyAlignment="1">
      <alignment horizontal="center" vertical="center"/>
    </xf>
    <xf numFmtId="0" fontId="1" fillId="19" borderId="45" xfId="7" applyFill="1" applyBorder="1"/>
    <xf numFmtId="0" fontId="1" fillId="19" borderId="46" xfId="7" applyFill="1" applyBorder="1"/>
    <xf numFmtId="0" fontId="293" fillId="19" borderId="60" xfId="2" applyFont="1" applyFill="1" applyBorder="1" applyAlignment="1">
      <alignment vertical="center"/>
    </xf>
    <xf numFmtId="0" fontId="223" fillId="4" borderId="0" xfId="7" applyFont="1" applyFill="1" applyBorder="1"/>
    <xf numFmtId="0" fontId="231" fillId="4" borderId="0" xfId="13" applyFill="1" applyAlignment="1">
      <alignment vertical="center"/>
    </xf>
    <xf numFmtId="0" fontId="223" fillId="20" borderId="200" xfId="13" applyFont="1" applyFill="1" applyBorder="1" applyAlignment="1" applyProtection="1">
      <alignment horizontal="centerContinuous" vertical="center"/>
      <protection locked="0"/>
    </xf>
    <xf numFmtId="0" fontId="223" fillId="20" borderId="201" xfId="13" applyFont="1" applyFill="1" applyBorder="1" applyAlignment="1" applyProtection="1">
      <alignment horizontal="centerContinuous" vertical="center"/>
      <protection locked="0"/>
    </xf>
    <xf numFmtId="0" fontId="223" fillId="20" borderId="202" xfId="13" applyFont="1" applyFill="1" applyBorder="1" applyAlignment="1" applyProtection="1">
      <alignment horizontal="right" vertical="center"/>
      <protection locked="0"/>
    </xf>
    <xf numFmtId="170" fontId="237" fillId="33" borderId="148" xfId="7" applyNumberFormat="1" applyFont="1" applyFill="1" applyBorder="1" applyAlignment="1" applyProtection="1">
      <alignment horizontal="center" vertical="center"/>
      <protection locked="0"/>
    </xf>
    <xf numFmtId="0" fontId="235" fillId="4" borderId="0" xfId="7" applyFont="1" applyFill="1" applyBorder="1" applyAlignment="1" applyProtection="1">
      <alignment horizontal="right" vertical="center"/>
      <protection locked="0"/>
    </xf>
    <xf numFmtId="0" fontId="236" fillId="4" borderId="0" xfId="7" applyFont="1" applyFill="1" applyBorder="1" applyAlignment="1" applyProtection="1">
      <alignment horizontal="right" vertical="center"/>
      <protection locked="0"/>
    </xf>
    <xf numFmtId="170" fontId="294" fillId="33" borderId="16" xfId="7" applyNumberFormat="1" applyFont="1" applyFill="1" applyBorder="1" applyAlignment="1" applyProtection="1">
      <alignment horizontal="center" vertical="center"/>
      <protection locked="0"/>
    </xf>
    <xf numFmtId="0" fontId="295" fillId="4" borderId="0" xfId="7" applyFont="1" applyFill="1" applyBorder="1" applyAlignment="1" applyProtection="1">
      <alignment horizontal="right" vertical="center" wrapText="1"/>
      <protection locked="0"/>
    </xf>
    <xf numFmtId="187" fontId="294" fillId="33" borderId="148" xfId="7" applyNumberFormat="1" applyFont="1" applyFill="1" applyBorder="1" applyAlignment="1" applyProtection="1">
      <alignment horizontal="center" vertical="center"/>
      <protection locked="0"/>
    </xf>
    <xf numFmtId="170" fontId="294" fillId="33" borderId="148" xfId="7" applyNumberFormat="1" applyFont="1" applyFill="1" applyBorder="1" applyAlignment="1" applyProtection="1">
      <alignment horizontal="center" vertical="center"/>
      <protection locked="0"/>
    </xf>
    <xf numFmtId="170" fontId="237" fillId="33" borderId="16" xfId="7" applyNumberFormat="1" applyFont="1" applyFill="1" applyBorder="1" applyAlignment="1" applyProtection="1">
      <alignment horizontal="center" vertical="center"/>
      <protection locked="0"/>
    </xf>
    <xf numFmtId="0" fontId="241" fillId="4" borderId="0" xfId="7" applyFont="1" applyFill="1" applyBorder="1" applyAlignment="1" applyProtection="1">
      <alignment horizontal="right" vertical="center"/>
      <protection locked="0"/>
    </xf>
    <xf numFmtId="170" fontId="120" fillId="4" borderId="148" xfId="7" applyNumberFormat="1" applyFont="1" applyFill="1" applyBorder="1" applyAlignment="1" applyProtection="1">
      <alignment horizontal="center" vertical="center"/>
      <protection locked="0"/>
    </xf>
    <xf numFmtId="0" fontId="3" fillId="4" borderId="0" xfId="7" applyFont="1" applyFill="1" applyBorder="1" applyAlignment="1" applyProtection="1">
      <alignment horizontal="right" vertical="center"/>
      <protection locked="0"/>
    </xf>
    <xf numFmtId="170" fontId="120" fillId="4" borderId="16" xfId="7" applyNumberFormat="1" applyFont="1" applyFill="1" applyBorder="1" applyAlignment="1" applyProtection="1">
      <alignment horizontal="center" vertical="center"/>
      <protection locked="0"/>
    </xf>
    <xf numFmtId="0" fontId="120" fillId="4" borderId="0" xfId="7" applyFont="1" applyFill="1" applyBorder="1" applyAlignment="1" applyProtection="1">
      <alignment horizontal="right" vertical="center"/>
      <protection locked="0"/>
    </xf>
    <xf numFmtId="187" fontId="120" fillId="4" borderId="148" xfId="7" applyNumberFormat="1" applyFont="1" applyFill="1" applyBorder="1" applyAlignment="1" applyProtection="1">
      <alignment horizontal="center" vertical="center"/>
      <protection locked="0"/>
    </xf>
    <xf numFmtId="187" fontId="120" fillId="4" borderId="16" xfId="7" applyNumberFormat="1" applyFont="1" applyFill="1" applyBorder="1" applyAlignment="1" applyProtection="1">
      <alignment horizontal="center" vertical="center"/>
      <protection locked="0"/>
    </xf>
    <xf numFmtId="0" fontId="3" fillId="2" borderId="203" xfId="7" applyFont="1" applyFill="1" applyBorder="1" applyAlignment="1" applyProtection="1">
      <alignment horizontal="left" vertical="center"/>
      <protection locked="0"/>
    </xf>
    <xf numFmtId="0" fontId="3" fillId="2" borderId="204" xfId="7" applyFont="1" applyFill="1" applyBorder="1" applyAlignment="1" applyProtection="1">
      <alignment horizontal="right" vertical="center"/>
      <protection locked="0"/>
    </xf>
    <xf numFmtId="170" fontId="120" fillId="2" borderId="204" xfId="7" applyNumberFormat="1" applyFont="1" applyFill="1" applyBorder="1" applyAlignment="1" applyProtection="1">
      <alignment horizontal="center" vertical="center"/>
      <protection locked="0"/>
    </xf>
    <xf numFmtId="0" fontId="3" fillId="2" borderId="204" xfId="2" applyFill="1" applyBorder="1" applyProtection="1">
      <protection hidden="1"/>
    </xf>
    <xf numFmtId="0" fontId="120" fillId="2" borderId="204" xfId="7" applyFont="1" applyFill="1" applyBorder="1" applyAlignment="1" applyProtection="1">
      <alignment horizontal="right" vertical="center"/>
      <protection locked="0"/>
    </xf>
    <xf numFmtId="187" fontId="120" fillId="2" borderId="204" xfId="7" applyNumberFormat="1" applyFont="1" applyFill="1" applyBorder="1" applyAlignment="1" applyProtection="1">
      <alignment horizontal="center" vertical="center"/>
      <protection locked="0"/>
    </xf>
    <xf numFmtId="187" fontId="120" fillId="2" borderId="205" xfId="7" applyNumberFormat="1" applyFont="1" applyFill="1" applyBorder="1" applyAlignment="1" applyProtection="1">
      <alignment horizontal="center" vertical="center"/>
      <protection locked="0"/>
    </xf>
    <xf numFmtId="173" fontId="263" fillId="33" borderId="148" xfId="7" applyNumberFormat="1" applyFont="1" applyFill="1" applyBorder="1" applyAlignment="1" applyProtection="1">
      <alignment horizontal="center" vertical="center"/>
      <protection locked="0"/>
    </xf>
    <xf numFmtId="0" fontId="120" fillId="4" borderId="48" xfId="7" applyFont="1" applyFill="1" applyBorder="1" applyAlignment="1" applyProtection="1">
      <alignment horizontal="left" vertical="center"/>
      <protection locked="0"/>
    </xf>
    <xf numFmtId="0" fontId="120" fillId="4" borderId="45" xfId="7" applyFont="1" applyFill="1" applyBorder="1" applyAlignment="1" applyProtection="1">
      <alignment horizontal="right" vertical="center"/>
      <protection locked="0"/>
    </xf>
    <xf numFmtId="187" fontId="120" fillId="4" borderId="49" xfId="7" applyNumberFormat="1" applyFont="1" applyFill="1" applyBorder="1" applyAlignment="1" applyProtection="1">
      <alignment horizontal="center" vertical="center"/>
      <protection locked="0"/>
    </xf>
    <xf numFmtId="0" fontId="3" fillId="4" borderId="45" xfId="7" applyFont="1" applyFill="1" applyBorder="1" applyAlignment="1" applyProtection="1">
      <alignment horizontal="right" vertical="center"/>
      <protection locked="0"/>
    </xf>
    <xf numFmtId="170" fontId="120" fillId="4" borderId="49" xfId="7" applyNumberFormat="1" applyFont="1" applyFill="1" applyBorder="1" applyAlignment="1" applyProtection="1">
      <alignment horizontal="center" vertical="center"/>
      <protection locked="0"/>
    </xf>
    <xf numFmtId="187" fontId="120" fillId="4" borderId="46" xfId="7" applyNumberFormat="1" applyFont="1" applyFill="1" applyBorder="1" applyAlignment="1" applyProtection="1">
      <alignment horizontal="center" vertical="center"/>
      <protection locked="0"/>
    </xf>
    <xf numFmtId="0" fontId="46" fillId="4" borderId="0" xfId="7" applyFont="1" applyFill="1" applyAlignment="1">
      <alignment vertical="center"/>
    </xf>
    <xf numFmtId="0" fontId="297" fillId="4" borderId="0" xfId="7" applyFont="1" applyFill="1" applyAlignment="1">
      <alignment horizontal="left" vertical="center"/>
    </xf>
    <xf numFmtId="0" fontId="297" fillId="4" borderId="0" xfId="7" applyFont="1" applyFill="1" applyAlignment="1">
      <alignment horizontal="right" vertical="center"/>
    </xf>
    <xf numFmtId="0" fontId="298" fillId="4" borderId="0" xfId="7" applyFont="1" applyFill="1" applyAlignment="1">
      <alignment vertical="center"/>
    </xf>
    <xf numFmtId="0" fontId="299" fillId="4" borderId="0" xfId="7" applyFont="1" applyFill="1" applyAlignment="1">
      <alignment vertical="center"/>
    </xf>
    <xf numFmtId="0" fontId="246" fillId="4" borderId="0" xfId="2" applyFont="1" applyFill="1" applyAlignment="1" applyProtection="1">
      <alignment horizontal="left" vertical="center"/>
      <protection hidden="1"/>
    </xf>
    <xf numFmtId="0" fontId="0" fillId="0" borderId="0" xfId="0" applyFill="1"/>
    <xf numFmtId="0" fontId="272" fillId="37" borderId="0" xfId="7" applyFont="1" applyFill="1" applyBorder="1" applyAlignment="1">
      <alignment vertical="center"/>
    </xf>
    <xf numFmtId="0" fontId="1" fillId="19" borderId="0" xfId="7" applyFill="1"/>
    <xf numFmtId="0" fontId="301" fillId="43" borderId="0" xfId="0" applyFont="1" applyFill="1"/>
    <xf numFmtId="0" fontId="0" fillId="43" borderId="0" xfId="0" applyFill="1"/>
    <xf numFmtId="0" fontId="0" fillId="19" borderId="0" xfId="0" applyFill="1"/>
    <xf numFmtId="0" fontId="306" fillId="19" borderId="0" xfId="2" applyFont="1" applyFill="1" applyBorder="1" applyAlignment="1">
      <alignment horizontal="center"/>
    </xf>
    <xf numFmtId="0" fontId="0" fillId="19" borderId="0" xfId="0" applyFill="1" applyBorder="1"/>
    <xf numFmtId="0" fontId="239" fillId="19" borderId="0" xfId="13" applyNumberFormat="1" applyFont="1" applyFill="1" applyBorder="1" applyAlignment="1">
      <alignment horizontal="left" vertical="center" wrapText="1"/>
    </xf>
    <xf numFmtId="0" fontId="310" fillId="19" borderId="0" xfId="13" applyNumberFormat="1" applyFont="1" applyFill="1" applyBorder="1" applyAlignment="1">
      <alignment horizontal="right" vertical="center"/>
    </xf>
    <xf numFmtId="0" fontId="3" fillId="0" borderId="0" xfId="2" applyFont="1" applyFill="1" applyAlignment="1">
      <alignment vertical="center"/>
    </xf>
    <xf numFmtId="0" fontId="311" fillId="0" borderId="0" xfId="2" applyFont="1" applyFill="1" applyBorder="1" applyAlignment="1" applyProtection="1">
      <alignment horizontal="center" vertical="center" wrapText="1"/>
      <protection hidden="1"/>
    </xf>
    <xf numFmtId="0" fontId="312" fillId="0" borderId="0" xfId="0" applyFont="1" applyFill="1" applyBorder="1" applyAlignment="1">
      <alignment horizontal="center" vertical="center"/>
    </xf>
    <xf numFmtId="0" fontId="3" fillId="19" borderId="0" xfId="2" applyFont="1" applyFill="1" applyAlignment="1">
      <alignment vertical="center"/>
    </xf>
    <xf numFmtId="0" fontId="0" fillId="4" borderId="0" xfId="0" applyFill="1" applyBorder="1" applyAlignment="1">
      <alignment horizontal="left" vertical="center"/>
    </xf>
    <xf numFmtId="0" fontId="15" fillId="4" borderId="0" xfId="2" applyFont="1" applyFill="1" applyBorder="1" applyAlignment="1">
      <alignment horizontal="center" vertical="center"/>
    </xf>
    <xf numFmtId="184" fontId="269" fillId="4" borderId="0" xfId="15" applyNumberFormat="1" applyFont="1" applyFill="1" applyBorder="1" applyAlignment="1" applyProtection="1">
      <alignment horizontal="center" vertical="center"/>
    </xf>
    <xf numFmtId="185" fontId="269" fillId="4" borderId="0" xfId="15" applyNumberFormat="1" applyFont="1" applyFill="1" applyBorder="1" applyAlignment="1" applyProtection="1">
      <alignment horizontal="center" vertical="center"/>
    </xf>
    <xf numFmtId="2" fontId="223" fillId="4" borderId="0" xfId="15" applyNumberFormat="1" applyFont="1" applyFill="1" applyBorder="1" applyAlignment="1" applyProtection="1">
      <alignment horizontal="center" vertical="center"/>
    </xf>
    <xf numFmtId="0" fontId="268" fillId="4" borderId="0" xfId="15" applyFont="1" applyFill="1" applyBorder="1" applyAlignment="1" applyProtection="1">
      <alignment horizontal="left" vertical="center"/>
    </xf>
    <xf numFmtId="0" fontId="98" fillId="4" borderId="0" xfId="15" applyFont="1" applyFill="1" applyBorder="1" applyAlignment="1" applyProtection="1">
      <alignment horizontal="right" vertical="center"/>
    </xf>
    <xf numFmtId="0" fontId="256" fillId="22" borderId="44" xfId="14" applyFont="1" applyFill="1" applyBorder="1" applyAlignment="1">
      <alignment horizontal="center" vertical="center"/>
    </xf>
    <xf numFmtId="0" fontId="256" fillId="35" borderId="44" xfId="14" applyFont="1" applyFill="1" applyBorder="1" applyAlignment="1">
      <alignment horizontal="center" vertical="center"/>
    </xf>
    <xf numFmtId="179" fontId="263" fillId="4" borderId="0" xfId="13" applyNumberFormat="1" applyFont="1" applyFill="1" applyBorder="1" applyAlignment="1">
      <alignment horizontal="right" vertical="center" wrapText="1"/>
    </xf>
    <xf numFmtId="179" fontId="264" fillId="4" borderId="0" xfId="13" applyNumberFormat="1" applyFont="1" applyFill="1" applyBorder="1" applyAlignment="1">
      <alignment horizontal="right" vertical="center" wrapText="1"/>
    </xf>
    <xf numFmtId="179" fontId="28" fillId="4" borderId="0" xfId="13" applyNumberFormat="1" applyFont="1" applyFill="1" applyBorder="1" applyAlignment="1">
      <alignment horizontal="right" vertical="center" wrapText="1"/>
    </xf>
    <xf numFmtId="0" fontId="28" fillId="4" borderId="0" xfId="7" applyFont="1" applyFill="1" applyBorder="1" applyAlignment="1">
      <alignment horizontal="center" vertical="center"/>
    </xf>
    <xf numFmtId="0" fontId="3" fillId="4" borderId="44" xfId="2" applyFill="1" applyBorder="1" applyAlignment="1">
      <alignment horizontal="center" vertical="center" wrapText="1"/>
    </xf>
    <xf numFmtId="0" fontId="3" fillId="4" borderId="0" xfId="2" applyFill="1" applyBorder="1" applyAlignment="1">
      <alignment horizontal="center" vertical="center" wrapText="1"/>
    </xf>
    <xf numFmtId="0" fontId="3" fillId="4" borderId="0" xfId="2" applyFill="1" applyBorder="1" applyAlignment="1">
      <alignment horizontal="center" vertical="center"/>
    </xf>
    <xf numFmtId="0" fontId="214" fillId="29" borderId="0" xfId="4" applyFont="1" applyFill="1" applyBorder="1" applyAlignment="1">
      <alignment horizontal="center" vertical="center"/>
    </xf>
    <xf numFmtId="0" fontId="210" fillId="5" borderId="0" xfId="6" applyFont="1" applyFill="1" applyAlignment="1">
      <alignment horizontal="center" vertical="center"/>
    </xf>
    <xf numFmtId="0" fontId="211" fillId="0" borderId="0" xfId="4" applyFont="1" applyAlignment="1">
      <alignment horizontal="center" vertical="center"/>
    </xf>
    <xf numFmtId="0" fontId="214" fillId="29" borderId="0" xfId="4" applyFont="1" applyFill="1" applyBorder="1" applyAlignment="1">
      <alignment horizontal="center" vertical="center" wrapText="1"/>
    </xf>
    <xf numFmtId="0" fontId="218" fillId="29" borderId="0" xfId="4" applyFont="1" applyFill="1" applyBorder="1" applyAlignment="1">
      <alignment horizontal="center" vertical="center"/>
    </xf>
    <xf numFmtId="0" fontId="213" fillId="29" borderId="0" xfId="4" applyFont="1" applyFill="1" applyAlignment="1" applyProtection="1">
      <alignment horizontal="center" vertical="center"/>
    </xf>
    <xf numFmtId="0" fontId="213" fillId="29" borderId="0" xfId="4" applyFont="1" applyFill="1" applyAlignment="1" applyProtection="1">
      <alignment horizontal="left" vertical="center"/>
    </xf>
    <xf numFmtId="0" fontId="206" fillId="29" borderId="0" xfId="4" applyFont="1" applyFill="1" applyBorder="1" applyAlignment="1">
      <alignment horizontal="center" vertical="center"/>
    </xf>
    <xf numFmtId="0" fontId="204" fillId="29" borderId="0" xfId="4" applyFont="1" applyFill="1" applyBorder="1" applyAlignment="1">
      <alignment horizontal="center" vertical="center"/>
    </xf>
    <xf numFmtId="0" fontId="216" fillId="29" borderId="0" xfId="0" applyFont="1" applyFill="1" applyBorder="1" applyAlignment="1">
      <alignment horizontal="right" vertical="center"/>
    </xf>
    <xf numFmtId="0" fontId="217" fillId="29" borderId="0" xfId="0" applyFont="1" applyFill="1" applyBorder="1" applyAlignment="1">
      <alignment horizontal="center" vertical="center"/>
    </xf>
    <xf numFmtId="0" fontId="10" fillId="4" borderId="23" xfId="2" applyFont="1" applyFill="1" applyBorder="1" applyAlignment="1" applyProtection="1">
      <alignment horizontal="center" vertical="center"/>
      <protection hidden="1"/>
    </xf>
    <xf numFmtId="0" fontId="10" fillId="4" borderId="0" xfId="2" applyFont="1" applyFill="1" applyBorder="1" applyAlignment="1" applyProtection="1">
      <alignment horizontal="center" vertical="center"/>
      <protection hidden="1"/>
    </xf>
    <xf numFmtId="0" fontId="10" fillId="4" borderId="16" xfId="2" applyFont="1" applyFill="1" applyBorder="1" applyAlignment="1" applyProtection="1">
      <alignment horizontal="center" vertical="center"/>
      <protection hidden="1"/>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6" xfId="0" applyFont="1" applyFill="1" applyBorder="1" applyAlignment="1">
      <alignment horizontal="center" vertical="center"/>
    </xf>
    <xf numFmtId="0" fontId="10" fillId="4" borderId="33" xfId="2" applyFont="1" applyFill="1" applyBorder="1" applyAlignment="1" applyProtection="1">
      <alignment horizontal="center" vertical="center"/>
      <protection hidden="1"/>
    </xf>
    <xf numFmtId="0" fontId="10" fillId="4" borderId="34" xfId="2" applyFont="1" applyFill="1" applyBorder="1" applyAlignment="1" applyProtection="1">
      <alignment horizontal="center" vertical="center"/>
      <protection hidden="1"/>
    </xf>
    <xf numFmtId="0" fontId="10" fillId="4" borderId="35" xfId="2" applyFont="1" applyFill="1" applyBorder="1" applyAlignment="1" applyProtection="1">
      <alignment horizontal="center" vertical="center"/>
      <protection hidden="1"/>
    </xf>
    <xf numFmtId="0" fontId="10" fillId="4" borderId="17" xfId="2" applyFont="1" applyFill="1" applyBorder="1" applyAlignment="1" applyProtection="1">
      <alignment horizontal="center" vertical="center"/>
      <protection hidden="1"/>
    </xf>
    <xf numFmtId="0" fontId="10" fillId="4" borderId="18" xfId="2" applyFont="1" applyFill="1" applyBorder="1" applyAlignment="1" applyProtection="1">
      <alignment horizontal="center" vertical="center"/>
      <protection hidden="1"/>
    </xf>
    <xf numFmtId="0" fontId="10" fillId="4" borderId="19" xfId="2" applyFont="1" applyFill="1" applyBorder="1" applyAlignment="1" applyProtection="1">
      <alignment horizontal="center" vertical="center"/>
      <protection hidden="1"/>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14" fillId="4" borderId="0" xfId="2" applyFont="1" applyFill="1" applyBorder="1" applyAlignment="1">
      <alignment horizontal="center" vertical="center"/>
    </xf>
    <xf numFmtId="164" fontId="19" fillId="4" borderId="0" xfId="1" applyNumberFormat="1" applyFont="1" applyFill="1" applyBorder="1" applyAlignment="1">
      <alignment horizontal="center" vertical="center"/>
    </xf>
    <xf numFmtId="0" fontId="2" fillId="10" borderId="0" xfId="0" applyFont="1" applyFill="1" applyBorder="1" applyAlignment="1">
      <alignment horizontal="center"/>
    </xf>
    <xf numFmtId="167" fontId="13" fillId="8" borderId="0" xfId="1" applyNumberFormat="1" applyFont="1" applyFill="1" applyBorder="1" applyAlignment="1">
      <alignment horizontal="center" vertical="center"/>
    </xf>
    <xf numFmtId="0" fontId="16" fillId="4" borderId="24" xfId="2" applyFont="1" applyFill="1" applyBorder="1" applyAlignment="1" applyProtection="1">
      <alignment horizontal="center" vertical="center"/>
      <protection hidden="1"/>
    </xf>
    <xf numFmtId="0" fontId="16" fillId="4" borderId="25" xfId="2" applyFont="1" applyFill="1" applyBorder="1" applyAlignment="1" applyProtection="1">
      <alignment horizontal="center" vertical="center"/>
      <protection hidden="1"/>
    </xf>
    <xf numFmtId="164" fontId="13" fillId="8" borderId="0" xfId="1" applyNumberFormat="1" applyFont="1" applyFill="1" applyBorder="1" applyAlignment="1">
      <alignment horizontal="center" vertical="center"/>
    </xf>
    <xf numFmtId="0" fontId="9" fillId="10" borderId="16" xfId="2" applyFont="1" applyFill="1" applyBorder="1" applyAlignment="1">
      <alignment horizontal="center" vertical="center" textRotation="90" wrapText="1"/>
    </xf>
    <xf numFmtId="0" fontId="26" fillId="4" borderId="23" xfId="1" applyNumberFormat="1" applyFont="1" applyFill="1" applyBorder="1" applyAlignment="1">
      <alignment horizontal="center" vertical="center" wrapText="1"/>
    </xf>
    <xf numFmtId="0" fontId="26" fillId="4" borderId="0" xfId="1" applyNumberFormat="1" applyFont="1" applyFill="1" applyBorder="1" applyAlignment="1">
      <alignment horizontal="center" vertical="center" wrapText="1"/>
    </xf>
    <xf numFmtId="0" fontId="26" fillId="4" borderId="16" xfId="1" applyNumberFormat="1" applyFont="1" applyFill="1" applyBorder="1" applyAlignment="1">
      <alignment horizontal="center" vertical="center" wrapText="1"/>
    </xf>
    <xf numFmtId="0" fontId="26" fillId="4" borderId="48" xfId="1" applyNumberFormat="1" applyFont="1" applyFill="1" applyBorder="1" applyAlignment="1">
      <alignment horizontal="center" vertical="center" wrapText="1"/>
    </xf>
    <xf numFmtId="0" fontId="26" fillId="4" borderId="45" xfId="1" applyNumberFormat="1" applyFont="1" applyFill="1" applyBorder="1" applyAlignment="1">
      <alignment horizontal="center" vertical="center" wrapText="1"/>
    </xf>
    <xf numFmtId="0" fontId="26" fillId="4" borderId="46" xfId="1" applyNumberFormat="1" applyFont="1" applyFill="1" applyBorder="1" applyAlignment="1">
      <alignment horizontal="center" vertical="center" wrapText="1"/>
    </xf>
    <xf numFmtId="0" fontId="12" fillId="4" borderId="23" xfId="2" applyFont="1" applyFill="1" applyBorder="1" applyAlignment="1" applyProtection="1">
      <alignment horizontal="right" vertical="center" wrapText="1"/>
      <protection hidden="1"/>
    </xf>
    <xf numFmtId="0" fontId="12" fillId="4" borderId="0" xfId="2" applyFont="1" applyFill="1" applyBorder="1" applyAlignment="1" applyProtection="1">
      <alignment horizontal="right" vertical="center" wrapText="1"/>
      <protection hidden="1"/>
    </xf>
    <xf numFmtId="0" fontId="5" fillId="2" borderId="76" xfId="0" applyFont="1" applyFill="1" applyBorder="1" applyAlignment="1">
      <alignment horizontal="center" vertical="center"/>
    </xf>
    <xf numFmtId="0" fontId="5" fillId="2" borderId="77" xfId="0" applyFont="1" applyFill="1" applyBorder="1" applyAlignment="1">
      <alignment horizontal="center" vertical="center"/>
    </xf>
    <xf numFmtId="0" fontId="5" fillId="2" borderId="78" xfId="0" applyFont="1" applyFill="1" applyBorder="1" applyAlignment="1">
      <alignment horizontal="center" vertical="center"/>
    </xf>
    <xf numFmtId="0" fontId="5" fillId="2" borderId="79" xfId="0" applyFont="1" applyFill="1" applyBorder="1" applyAlignment="1">
      <alignment horizontal="center" vertical="center"/>
    </xf>
    <xf numFmtId="0" fontId="26" fillId="4" borderId="0" xfId="2" applyFont="1" applyFill="1" applyBorder="1" applyAlignment="1" applyProtection="1">
      <alignment horizontal="center" vertical="center" wrapText="1"/>
      <protection hidden="1"/>
    </xf>
    <xf numFmtId="0" fontId="11" fillId="4" borderId="0" xfId="0" applyFont="1" applyFill="1" applyBorder="1" applyAlignment="1" applyProtection="1">
      <alignment horizontal="center" vertical="center"/>
      <protection locked="0"/>
    </xf>
    <xf numFmtId="0" fontId="11" fillId="4" borderId="16" xfId="0" applyFont="1" applyFill="1" applyBorder="1" applyAlignment="1" applyProtection="1">
      <alignment horizontal="center" vertical="center"/>
      <protection locked="0"/>
    </xf>
    <xf numFmtId="0" fontId="2" fillId="7" borderId="0" xfId="0" applyFont="1" applyFill="1" applyBorder="1" applyAlignment="1">
      <alignment horizontal="center"/>
    </xf>
    <xf numFmtId="0" fontId="9" fillId="7" borderId="16" xfId="2" applyFont="1" applyFill="1" applyBorder="1" applyAlignment="1">
      <alignment horizontal="center" vertical="center" textRotation="90" wrapText="1"/>
    </xf>
    <xf numFmtId="0" fontId="11" fillId="4" borderId="30" xfId="0"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26" fillId="4" borderId="23" xfId="2" applyFont="1" applyFill="1" applyBorder="1" applyAlignment="1" applyProtection="1">
      <alignment horizontal="center" vertical="center" wrapText="1"/>
      <protection hidden="1"/>
    </xf>
    <xf numFmtId="0" fontId="100" fillId="4" borderId="23" xfId="2" applyFont="1" applyFill="1" applyBorder="1" applyAlignment="1" applyProtection="1">
      <alignment horizontal="center" vertical="center" wrapText="1"/>
      <protection hidden="1"/>
    </xf>
    <xf numFmtId="0" fontId="100" fillId="4" borderId="0" xfId="2" applyFont="1" applyFill="1" applyBorder="1" applyAlignment="1" applyProtection="1">
      <alignment horizontal="center" vertical="center" wrapText="1"/>
      <protection hidden="1"/>
    </xf>
    <xf numFmtId="164" fontId="13" fillId="24" borderId="0" xfId="1" applyNumberFormat="1" applyFont="1" applyFill="1" applyBorder="1" applyAlignment="1">
      <alignment horizontal="center" vertical="center"/>
    </xf>
    <xf numFmtId="0" fontId="189" fillId="4" borderId="26" xfId="0" applyFont="1" applyFill="1" applyBorder="1" applyAlignment="1">
      <alignment horizontal="left" vertical="center"/>
    </xf>
    <xf numFmtId="0" fontId="189" fillId="4" borderId="27" xfId="0" applyFont="1" applyFill="1" applyBorder="1" applyAlignment="1">
      <alignment horizontal="left" vertical="center"/>
    </xf>
    <xf numFmtId="0" fontId="189" fillId="4" borderId="0" xfId="0" applyFont="1" applyFill="1" applyBorder="1" applyAlignment="1">
      <alignment horizontal="left" vertical="center"/>
    </xf>
    <xf numFmtId="0" fontId="189" fillId="4" borderId="16" xfId="0" applyFont="1" applyFill="1" applyBorder="1" applyAlignment="1">
      <alignment horizontal="left" vertical="center"/>
    </xf>
    <xf numFmtId="0" fontId="189" fillId="4" borderId="24" xfId="0" applyFont="1" applyFill="1" applyBorder="1" applyAlignment="1">
      <alignment horizontal="left" vertical="center"/>
    </xf>
    <xf numFmtId="0" fontId="189" fillId="4" borderId="25" xfId="0" applyFont="1" applyFill="1" applyBorder="1" applyAlignment="1">
      <alignment horizontal="left" vertical="center"/>
    </xf>
    <xf numFmtId="0" fontId="18" fillId="4" borderId="26" xfId="2" applyFont="1" applyFill="1" applyBorder="1" applyAlignment="1" applyProtection="1">
      <alignment horizontal="left" vertical="center" wrapText="1"/>
      <protection hidden="1"/>
    </xf>
    <xf numFmtId="0" fontId="18" fillId="4" borderId="27" xfId="2" applyFont="1" applyFill="1" applyBorder="1" applyAlignment="1" applyProtection="1">
      <alignment horizontal="left" vertical="center" wrapText="1"/>
      <protection hidden="1"/>
    </xf>
    <xf numFmtId="0" fontId="18" fillId="4" borderId="0" xfId="2" applyFont="1" applyFill="1" applyBorder="1" applyAlignment="1" applyProtection="1">
      <alignment horizontal="left" vertical="center" wrapText="1"/>
      <protection hidden="1"/>
    </xf>
    <xf numFmtId="0" fontId="18" fillId="4" borderId="16" xfId="2" applyFont="1" applyFill="1" applyBorder="1" applyAlignment="1" applyProtection="1">
      <alignment horizontal="left" vertical="center" wrapText="1"/>
      <protection hidden="1"/>
    </xf>
    <xf numFmtId="0" fontId="22" fillId="4" borderId="0" xfId="2" applyFont="1" applyFill="1" applyBorder="1" applyAlignment="1" applyProtection="1">
      <alignment horizontal="center" vertical="center"/>
      <protection hidden="1"/>
    </xf>
    <xf numFmtId="164" fontId="18" fillId="4" borderId="0" xfId="1" applyNumberFormat="1" applyFont="1" applyFill="1" applyBorder="1" applyAlignment="1">
      <alignment horizontal="center" vertical="center"/>
    </xf>
    <xf numFmtId="0" fontId="19" fillId="4" borderId="26" xfId="0" applyFont="1" applyFill="1" applyBorder="1" applyAlignment="1">
      <alignment horizontal="left" vertical="center" wrapText="1"/>
    </xf>
    <xf numFmtId="0" fontId="19" fillId="4" borderId="27" xfId="0" applyFont="1" applyFill="1" applyBorder="1" applyAlignment="1">
      <alignment horizontal="left" vertical="center" wrapText="1"/>
    </xf>
    <xf numFmtId="0" fontId="19" fillId="4" borderId="0"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19" fillId="4" borderId="24" xfId="0" applyFont="1" applyFill="1" applyBorder="1" applyAlignment="1">
      <alignment horizontal="left" vertical="center" wrapText="1"/>
    </xf>
    <xf numFmtId="0" fontId="19" fillId="4" borderId="25" xfId="0" applyFont="1" applyFill="1" applyBorder="1" applyAlignment="1">
      <alignment horizontal="left" vertical="center" wrapText="1"/>
    </xf>
    <xf numFmtId="2" fontId="19" fillId="4" borderId="0" xfId="1" applyNumberFormat="1" applyFont="1" applyFill="1" applyBorder="1" applyAlignment="1">
      <alignment horizontal="center" vertical="center"/>
    </xf>
    <xf numFmtId="166" fontId="19" fillId="4" borderId="0" xfId="1" applyNumberFormat="1" applyFont="1" applyFill="1" applyBorder="1" applyAlignment="1">
      <alignment horizontal="center" vertical="center"/>
    </xf>
    <xf numFmtId="0" fontId="0" fillId="4" borderId="26" xfId="0" applyFont="1" applyFill="1" applyBorder="1" applyAlignment="1" applyProtection="1">
      <alignment horizontal="left" vertical="center" wrapText="1"/>
      <protection locked="0"/>
    </xf>
    <xf numFmtId="0" fontId="0" fillId="4" borderId="27"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wrapText="1"/>
      <protection locked="0"/>
    </xf>
    <xf numFmtId="0" fontId="0" fillId="4" borderId="16" xfId="0" applyFont="1" applyFill="1" applyBorder="1" applyAlignment="1" applyProtection="1">
      <alignment horizontal="left" vertical="center" wrapText="1"/>
      <protection locked="0"/>
    </xf>
    <xf numFmtId="0" fontId="2" fillId="4" borderId="0" xfId="0" applyFont="1" applyFill="1" applyBorder="1" applyAlignment="1" applyProtection="1">
      <alignment horizontal="left" vertical="center" wrapText="1"/>
      <protection locked="0"/>
    </xf>
    <xf numFmtId="0" fontId="2" fillId="4" borderId="16" xfId="0" applyFont="1" applyFill="1" applyBorder="1" applyAlignment="1" applyProtection="1">
      <alignment horizontal="left" vertical="center" wrapText="1"/>
      <protection locked="0"/>
    </xf>
    <xf numFmtId="0" fontId="19" fillId="4" borderId="26" xfId="0" applyFont="1" applyFill="1" applyBorder="1" applyAlignment="1">
      <alignment horizontal="left" vertical="center"/>
    </xf>
    <xf numFmtId="0" fontId="19" fillId="4" borderId="27" xfId="0" applyFont="1" applyFill="1" applyBorder="1" applyAlignment="1">
      <alignment horizontal="left" vertical="center"/>
    </xf>
    <xf numFmtId="0" fontId="19" fillId="4" borderId="0" xfId="0" applyFont="1" applyFill="1" applyBorder="1" applyAlignment="1">
      <alignment horizontal="left" vertical="center"/>
    </xf>
    <xf numFmtId="0" fontId="19" fillId="4" borderId="16" xfId="0" applyFont="1" applyFill="1" applyBorder="1" applyAlignment="1">
      <alignment horizontal="left" vertical="center"/>
    </xf>
    <xf numFmtId="0" fontId="19" fillId="4" borderId="24" xfId="0" applyFont="1" applyFill="1" applyBorder="1" applyAlignment="1">
      <alignment horizontal="left" vertical="center"/>
    </xf>
    <xf numFmtId="0" fontId="19" fillId="4" borderId="25" xfId="0" applyFont="1" applyFill="1" applyBorder="1" applyAlignment="1">
      <alignment horizontal="left" vertical="center"/>
    </xf>
    <xf numFmtId="171" fontId="19" fillId="4" borderId="0" xfId="1" applyNumberFormat="1" applyFont="1" applyFill="1" applyBorder="1" applyAlignment="1">
      <alignment horizontal="center" vertic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16"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4" borderId="24" xfId="0" applyFont="1" applyFill="1" applyBorder="1" applyAlignment="1" applyProtection="1">
      <alignment horizontal="left" vertical="center" wrapText="1"/>
      <protection locked="0"/>
    </xf>
    <xf numFmtId="0" fontId="0" fillId="4" borderId="25" xfId="0" applyFont="1" applyFill="1" applyBorder="1" applyAlignment="1" applyProtection="1">
      <alignment horizontal="left" vertical="center" wrapText="1"/>
      <protection locked="0"/>
    </xf>
    <xf numFmtId="0" fontId="28" fillId="10" borderId="23" xfId="0" applyFont="1" applyFill="1" applyBorder="1" applyAlignment="1">
      <alignment horizontal="center" vertical="center"/>
    </xf>
    <xf numFmtId="0" fontId="28" fillId="10" borderId="0" xfId="0" applyFont="1" applyFill="1" applyBorder="1" applyAlignment="1">
      <alignment horizontal="center" vertical="center"/>
    </xf>
    <xf numFmtId="0" fontId="28" fillId="10" borderId="16" xfId="0" applyFont="1" applyFill="1" applyBorder="1" applyAlignment="1">
      <alignment horizontal="center" vertical="center"/>
    </xf>
    <xf numFmtId="0" fontId="2" fillId="0" borderId="0" xfId="0" applyFont="1" applyAlignment="1">
      <alignment horizontal="left" wrapText="1"/>
    </xf>
    <xf numFmtId="0" fontId="2" fillId="0" borderId="16" xfId="0" applyFont="1" applyBorder="1" applyAlignment="1">
      <alignment horizontal="left" wrapText="1"/>
    </xf>
    <xf numFmtId="0" fontId="0" fillId="5" borderId="0" xfId="0" applyFont="1" applyFill="1" applyAlignment="1">
      <alignment horizontal="center" vertical="center" wrapText="1"/>
    </xf>
    <xf numFmtId="173" fontId="96" fillId="11" borderId="0" xfId="0" applyNumberFormat="1" applyFont="1" applyFill="1" applyBorder="1" applyAlignment="1" applyProtection="1">
      <alignment horizontal="center" vertical="center"/>
      <protection locked="0"/>
    </xf>
    <xf numFmtId="164" fontId="21" fillId="4" borderId="0" xfId="1" applyNumberFormat="1" applyFont="1" applyFill="1" applyBorder="1" applyAlignment="1">
      <alignment horizontal="center" vertical="center"/>
    </xf>
    <xf numFmtId="0" fontId="15" fillId="4" borderId="0" xfId="2" applyFont="1" applyFill="1" applyBorder="1" applyAlignment="1">
      <alignment horizontal="center" vertical="center"/>
    </xf>
    <xf numFmtId="0" fontId="78" fillId="4" borderId="26" xfId="0" applyFont="1" applyFill="1" applyBorder="1" applyAlignment="1">
      <alignment horizontal="left" vertical="center"/>
    </xf>
    <xf numFmtId="0" fontId="78" fillId="4" borderId="27" xfId="0" applyFont="1" applyFill="1" applyBorder="1" applyAlignment="1">
      <alignment horizontal="left" vertical="center"/>
    </xf>
    <xf numFmtId="0" fontId="78" fillId="4" borderId="24" xfId="0" applyFont="1" applyFill="1" applyBorder="1" applyAlignment="1">
      <alignment horizontal="left" vertical="center"/>
    </xf>
    <xf numFmtId="0" fontId="78" fillId="4" borderId="25" xfId="0" applyFont="1" applyFill="1" applyBorder="1" applyAlignment="1">
      <alignment horizontal="left" vertical="center"/>
    </xf>
    <xf numFmtId="0" fontId="78" fillId="4" borderId="26"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0" xfId="0" applyFont="1" applyFill="1" applyBorder="1" applyAlignment="1">
      <alignment horizontal="left" vertical="center" wrapText="1"/>
    </xf>
    <xf numFmtId="0" fontId="78" fillId="4" borderId="16" xfId="0" applyFont="1" applyFill="1" applyBorder="1" applyAlignment="1">
      <alignment horizontal="left" vertical="center" wrapText="1"/>
    </xf>
    <xf numFmtId="0" fontId="78" fillId="4" borderId="24" xfId="0" applyFont="1" applyFill="1" applyBorder="1" applyAlignment="1">
      <alignment horizontal="left" vertical="center" wrapText="1"/>
    </xf>
    <xf numFmtId="0" fontId="78" fillId="4" borderId="25" xfId="0" applyFont="1" applyFill="1" applyBorder="1" applyAlignment="1">
      <alignment horizontal="left" vertical="center" wrapText="1"/>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0" xfId="0" applyFill="1" applyBorder="1" applyAlignment="1">
      <alignment horizontal="left" vertical="center"/>
    </xf>
    <xf numFmtId="0" fontId="0" fillId="4" borderId="16" xfId="0" applyFill="1" applyBorder="1" applyAlignment="1">
      <alignment horizontal="left" vertical="center"/>
    </xf>
    <xf numFmtId="0" fontId="12" fillId="4" borderId="0" xfId="0" applyFont="1" applyFill="1" applyBorder="1" applyAlignment="1" applyProtection="1">
      <alignment horizontal="left" vertical="center" wrapText="1"/>
      <protection locked="0"/>
    </xf>
    <xf numFmtId="0" fontId="12" fillId="4" borderId="16" xfId="0" applyFont="1" applyFill="1" applyBorder="1" applyAlignment="1" applyProtection="1">
      <alignment horizontal="left" vertical="center" wrapText="1"/>
      <protection locked="0"/>
    </xf>
    <xf numFmtId="0" fontId="195" fillId="9" borderId="0" xfId="0" applyFont="1" applyFill="1" applyBorder="1" applyAlignment="1">
      <alignment horizontal="center" vertical="center" wrapText="1"/>
    </xf>
    <xf numFmtId="0" fontId="22" fillId="4" borderId="0" xfId="2" applyFont="1" applyFill="1" applyBorder="1" applyAlignment="1" applyProtection="1">
      <alignment horizontal="right" vertical="center"/>
      <protection hidden="1"/>
    </xf>
    <xf numFmtId="0" fontId="47" fillId="4" borderId="0" xfId="2" applyFont="1" applyFill="1" applyBorder="1" applyAlignment="1" applyProtection="1">
      <alignment horizontal="center" vertical="center" wrapText="1"/>
      <protection hidden="1"/>
    </xf>
    <xf numFmtId="0" fontId="47" fillId="4" borderId="13" xfId="2" applyFont="1" applyFill="1" applyBorder="1" applyAlignment="1" applyProtection="1">
      <alignment horizontal="center" vertical="center" wrapText="1"/>
      <protection hidden="1"/>
    </xf>
    <xf numFmtId="0" fontId="39" fillId="4" borderId="0" xfId="2" applyFont="1" applyFill="1" applyBorder="1" applyAlignment="1">
      <alignment horizontal="center" vertical="center"/>
    </xf>
    <xf numFmtId="164" fontId="38" fillId="8" borderId="0" xfId="1" applyNumberFormat="1" applyFont="1" applyFill="1" applyBorder="1" applyAlignment="1">
      <alignment horizontal="center" vertical="center"/>
    </xf>
    <xf numFmtId="0" fontId="10" fillId="4" borderId="80" xfId="2" applyFont="1" applyFill="1" applyBorder="1" applyAlignment="1" applyProtection="1">
      <alignment horizontal="center" vertical="center"/>
      <protection hidden="1"/>
    </xf>
    <xf numFmtId="0" fontId="10" fillId="4" borderId="31" xfId="2" applyFont="1" applyFill="1" applyBorder="1" applyAlignment="1" applyProtection="1">
      <alignment horizontal="center" vertical="center"/>
      <protection hidden="1"/>
    </xf>
    <xf numFmtId="0" fontId="10" fillId="4" borderId="71" xfId="2" applyFont="1" applyFill="1" applyBorder="1" applyAlignment="1" applyProtection="1">
      <alignment horizontal="center" vertical="center"/>
      <protection hidden="1"/>
    </xf>
    <xf numFmtId="0" fontId="20" fillId="4" borderId="26" xfId="0" applyFont="1" applyFill="1" applyBorder="1" applyAlignment="1">
      <alignment horizontal="left" vertical="center"/>
    </xf>
    <xf numFmtId="0" fontId="20" fillId="4" borderId="27" xfId="0" applyFont="1" applyFill="1" applyBorder="1" applyAlignment="1">
      <alignment horizontal="left" vertical="center"/>
    </xf>
    <xf numFmtId="0" fontId="20" fillId="4" borderId="24" xfId="0" applyFont="1" applyFill="1" applyBorder="1" applyAlignment="1">
      <alignment horizontal="left" vertical="center"/>
    </xf>
    <xf numFmtId="0" fontId="20" fillId="4" borderId="25" xfId="0" applyFont="1" applyFill="1" applyBorder="1" applyAlignment="1">
      <alignment horizontal="left" vertical="center"/>
    </xf>
    <xf numFmtId="0" fontId="12" fillId="4" borderId="31" xfId="2" applyFont="1" applyFill="1" applyBorder="1" applyAlignment="1" applyProtection="1">
      <alignment horizontal="center" vertical="center" wrapText="1"/>
      <protection hidden="1"/>
    </xf>
    <xf numFmtId="0" fontId="12" fillId="4" borderId="0" xfId="2" applyFont="1" applyFill="1" applyBorder="1" applyAlignment="1" applyProtection="1">
      <alignment horizontal="center" vertical="center" wrapText="1"/>
      <protection hidden="1"/>
    </xf>
    <xf numFmtId="0" fontId="37" fillId="4" borderId="31" xfId="2" applyFont="1" applyFill="1" applyBorder="1" applyAlignment="1" applyProtection="1">
      <alignment horizontal="center" vertical="center" wrapText="1"/>
      <protection hidden="1"/>
    </xf>
    <xf numFmtId="0" fontId="37" fillId="4" borderId="0" xfId="2" applyFont="1" applyFill="1" applyBorder="1" applyAlignment="1" applyProtection="1">
      <alignment horizontal="center" vertical="center" wrapText="1"/>
      <protection hidden="1"/>
    </xf>
    <xf numFmtId="1" fontId="38" fillId="8" borderId="0" xfId="1" applyNumberFormat="1" applyFont="1" applyFill="1" applyBorder="1" applyAlignment="1">
      <alignment horizontal="center" vertical="center"/>
    </xf>
    <xf numFmtId="0" fontId="27" fillId="4" borderId="0" xfId="2" applyFont="1" applyFill="1" applyBorder="1" applyAlignment="1" applyProtection="1">
      <alignment horizontal="center" vertical="center"/>
      <protection hidden="1"/>
    </xf>
    <xf numFmtId="0" fontId="9" fillId="4" borderId="0" xfId="0" applyFont="1" applyFill="1" applyBorder="1" applyAlignment="1">
      <alignment horizontal="center" vertical="top" wrapText="1"/>
    </xf>
    <xf numFmtId="0" fontId="9" fillId="4" borderId="13" xfId="0" applyFont="1" applyFill="1" applyBorder="1" applyAlignment="1">
      <alignment horizontal="center" vertical="top" wrapText="1"/>
    </xf>
    <xf numFmtId="0" fontId="0" fillId="4" borderId="26" xfId="0" applyFont="1" applyFill="1" applyBorder="1" applyAlignment="1" applyProtection="1">
      <alignment horizontal="left" vertical="center"/>
      <protection locked="0"/>
    </xf>
    <xf numFmtId="0" fontId="0" fillId="4" borderId="27" xfId="0" applyFont="1" applyFill="1" applyBorder="1" applyAlignment="1" applyProtection="1">
      <alignment horizontal="left" vertical="center"/>
      <protection locked="0"/>
    </xf>
    <xf numFmtId="0" fontId="0" fillId="4" borderId="0" xfId="0" applyFont="1" applyFill="1" applyBorder="1" applyAlignment="1" applyProtection="1">
      <alignment horizontal="left" vertical="center"/>
      <protection locked="0"/>
    </xf>
    <xf numFmtId="0" fontId="0" fillId="4" borderId="16" xfId="0" applyFont="1" applyFill="1" applyBorder="1" applyAlignment="1" applyProtection="1">
      <alignment horizontal="left" vertical="center"/>
      <protection locked="0"/>
    </xf>
    <xf numFmtId="0" fontId="0" fillId="4" borderId="24" xfId="0" applyFont="1" applyFill="1" applyBorder="1" applyAlignment="1" applyProtection="1">
      <alignment horizontal="left" vertical="center"/>
      <protection locked="0"/>
    </xf>
    <xf numFmtId="0" fontId="0" fillId="4" borderId="25" xfId="0" applyFont="1" applyFill="1" applyBorder="1" applyAlignment="1" applyProtection="1">
      <alignment horizontal="left" vertical="center"/>
      <protection locked="0"/>
    </xf>
    <xf numFmtId="0" fontId="78" fillId="4" borderId="0" xfId="0" applyFont="1" applyFill="1" applyBorder="1" applyAlignment="1">
      <alignment horizontal="left" vertical="center"/>
    </xf>
    <xf numFmtId="0" fontId="78" fillId="4" borderId="16" xfId="0" applyFont="1" applyFill="1" applyBorder="1" applyAlignment="1">
      <alignment horizontal="left" vertical="center"/>
    </xf>
    <xf numFmtId="0" fontId="140" fillId="4" borderId="80" xfId="2" applyFont="1" applyFill="1" applyBorder="1" applyAlignment="1" applyProtection="1">
      <alignment horizontal="center" vertical="center"/>
      <protection hidden="1"/>
    </xf>
    <xf numFmtId="0" fontId="140" fillId="4" borderId="31" xfId="2" applyFont="1" applyFill="1" applyBorder="1" applyAlignment="1" applyProtection="1">
      <alignment horizontal="center" vertical="center"/>
      <protection hidden="1"/>
    </xf>
    <xf numFmtId="169" fontId="47" fillId="4" borderId="0" xfId="1" applyNumberFormat="1" applyFont="1" applyFill="1" applyBorder="1" applyAlignment="1">
      <alignment horizontal="right" vertical="center"/>
    </xf>
    <xf numFmtId="164" fontId="29" fillId="4" borderId="0" xfId="1" applyNumberFormat="1" applyFont="1" applyFill="1" applyBorder="1" applyAlignment="1">
      <alignment vertical="center" wrapText="1"/>
    </xf>
    <xf numFmtId="164" fontId="29" fillId="4" borderId="16" xfId="1" applyNumberFormat="1" applyFont="1" applyFill="1" applyBorder="1" applyAlignment="1">
      <alignment vertical="center" wrapText="1"/>
    </xf>
    <xf numFmtId="0" fontId="140" fillId="4" borderId="23" xfId="2" applyFont="1" applyFill="1" applyBorder="1" applyAlignment="1" applyProtection="1">
      <alignment horizontal="center" vertical="center" wrapText="1"/>
      <protection hidden="1"/>
    </xf>
    <xf numFmtId="0" fontId="140" fillId="4" borderId="0" xfId="2" applyFont="1" applyFill="1" applyBorder="1" applyAlignment="1" applyProtection="1">
      <alignment horizontal="center" vertical="center" wrapText="1"/>
      <protection hidden="1"/>
    </xf>
    <xf numFmtId="164" fontId="146" fillId="24" borderId="0" xfId="1" applyNumberFormat="1" applyFont="1" applyFill="1" applyBorder="1" applyAlignment="1">
      <alignment horizontal="center" vertical="center"/>
    </xf>
    <xf numFmtId="164" fontId="139" fillId="4" borderId="0" xfId="2" applyNumberFormat="1" applyFont="1" applyFill="1" applyBorder="1" applyAlignment="1" applyProtection="1">
      <alignment horizontal="center" vertical="center"/>
      <protection hidden="1"/>
    </xf>
    <xf numFmtId="0" fontId="141" fillId="4" borderId="31" xfId="2" applyFont="1" applyFill="1" applyBorder="1" applyAlignment="1" applyProtection="1">
      <alignment horizontal="center" vertical="center" wrapText="1"/>
      <protection hidden="1"/>
    </xf>
    <xf numFmtId="0" fontId="141" fillId="4" borderId="0" xfId="2" applyFont="1" applyFill="1" applyBorder="1" applyAlignment="1" applyProtection="1">
      <alignment horizontal="center" vertical="center" wrapText="1"/>
      <protection hidden="1"/>
    </xf>
    <xf numFmtId="0" fontId="61" fillId="4" borderId="31" xfId="2" applyFont="1" applyFill="1" applyBorder="1" applyAlignment="1">
      <alignment horizontal="center" vertical="center"/>
    </xf>
    <xf numFmtId="0" fontId="59" fillId="4" borderId="31" xfId="2" applyFont="1" applyFill="1" applyBorder="1" applyAlignment="1" applyProtection="1">
      <alignment horizontal="left" vertical="center" wrapText="1"/>
      <protection hidden="1"/>
    </xf>
    <xf numFmtId="0" fontId="59" fillId="4" borderId="71" xfId="2" applyFont="1" applyFill="1" applyBorder="1" applyAlignment="1" applyProtection="1">
      <alignment horizontal="left" vertical="center" wrapText="1"/>
      <protection hidden="1"/>
    </xf>
    <xf numFmtId="0" fontId="59" fillId="4" borderId="0" xfId="2" applyFont="1" applyFill="1" applyBorder="1" applyAlignment="1" applyProtection="1">
      <alignment horizontal="left" vertical="center" wrapText="1"/>
      <protection hidden="1"/>
    </xf>
    <xf numFmtId="0" fontId="59" fillId="4" borderId="16" xfId="2" applyFont="1" applyFill="1" applyBorder="1" applyAlignment="1" applyProtection="1">
      <alignment horizontal="left" vertical="center" wrapText="1"/>
      <protection hidden="1"/>
    </xf>
    <xf numFmtId="0" fontId="149" fillId="4" borderId="23" xfId="2" applyFont="1" applyFill="1" applyBorder="1" applyAlignment="1" applyProtection="1">
      <alignment horizontal="center" vertical="center"/>
      <protection hidden="1"/>
    </xf>
    <xf numFmtId="0" fontId="149" fillId="4" borderId="0" xfId="2" applyFont="1" applyFill="1" applyBorder="1" applyAlignment="1" applyProtection="1">
      <alignment horizontal="center" vertical="center"/>
      <protection hidden="1"/>
    </xf>
    <xf numFmtId="0" fontId="47" fillId="4" borderId="0" xfId="2" applyFont="1" applyFill="1" applyBorder="1" applyAlignment="1" applyProtection="1">
      <alignment horizontal="center" vertical="center"/>
      <protection hidden="1"/>
    </xf>
    <xf numFmtId="0" fontId="148" fillId="4" borderId="45" xfId="2" applyFont="1" applyFill="1" applyBorder="1" applyAlignment="1">
      <alignment horizontal="center" vertical="center"/>
    </xf>
    <xf numFmtId="0" fontId="61" fillId="4" borderId="0" xfId="2" applyFont="1" applyFill="1" applyBorder="1" applyAlignment="1">
      <alignment horizontal="center" vertical="center"/>
    </xf>
    <xf numFmtId="0" fontId="149" fillId="4" borderId="80" xfId="2" applyFont="1" applyFill="1" applyBorder="1" applyAlignment="1" applyProtection="1">
      <alignment horizontal="center" vertical="center"/>
      <protection hidden="1"/>
    </xf>
    <xf numFmtId="0" fontId="149" fillId="4" borderId="31" xfId="2" applyFont="1" applyFill="1" applyBorder="1" applyAlignment="1" applyProtection="1">
      <alignment horizontal="center" vertical="center"/>
      <protection hidden="1"/>
    </xf>
    <xf numFmtId="0" fontId="78" fillId="4" borderId="0" xfId="0" applyFont="1" applyFill="1" applyBorder="1" applyAlignment="1">
      <alignment horizontal="center" vertical="center" wrapText="1"/>
    </xf>
    <xf numFmtId="0" fontId="78" fillId="4" borderId="16" xfId="0" applyFont="1" applyFill="1" applyBorder="1" applyAlignment="1">
      <alignment horizontal="center" vertical="center" wrapText="1"/>
    </xf>
    <xf numFmtId="164" fontId="47" fillId="4" borderId="0" xfId="1" applyNumberFormat="1" applyFont="1" applyFill="1" applyBorder="1" applyAlignment="1">
      <alignment horizontal="center" vertical="center"/>
    </xf>
    <xf numFmtId="164" fontId="18" fillId="4" borderId="0" xfId="1" applyNumberFormat="1" applyFont="1" applyFill="1" applyBorder="1" applyAlignment="1">
      <alignment horizontal="center" vertical="center" wrapText="1"/>
    </xf>
    <xf numFmtId="164" fontId="18" fillId="4" borderId="16" xfId="1" applyNumberFormat="1" applyFont="1" applyFill="1" applyBorder="1" applyAlignment="1">
      <alignment horizontal="center" vertical="center" wrapText="1"/>
    </xf>
    <xf numFmtId="0" fontId="78" fillId="4" borderId="26" xfId="0" applyFont="1" applyFill="1" applyBorder="1" applyAlignment="1">
      <alignment horizontal="center" vertical="center"/>
    </xf>
    <xf numFmtId="0" fontId="78" fillId="4" borderId="27" xfId="0" applyFont="1" applyFill="1" applyBorder="1" applyAlignment="1">
      <alignment horizontal="center" vertical="center"/>
    </xf>
    <xf numFmtId="0" fontId="78" fillId="4" borderId="24" xfId="0" applyFont="1" applyFill="1" applyBorder="1" applyAlignment="1">
      <alignment horizontal="center" vertical="center"/>
    </xf>
    <xf numFmtId="0" fontId="78" fillId="4" borderId="25" xfId="0" applyFont="1" applyFill="1" applyBorder="1" applyAlignment="1">
      <alignment horizontal="center" vertical="center"/>
    </xf>
    <xf numFmtId="0" fontId="120" fillId="4" borderId="26" xfId="0" applyFont="1" applyFill="1" applyBorder="1" applyAlignment="1">
      <alignment horizontal="left" vertical="top" wrapText="1"/>
    </xf>
    <xf numFmtId="0" fontId="120" fillId="4" borderId="27" xfId="0" applyFont="1" applyFill="1" applyBorder="1" applyAlignment="1">
      <alignment horizontal="left" vertical="top" wrapText="1"/>
    </xf>
    <xf numFmtId="0" fontId="120" fillId="4" borderId="0" xfId="0" applyFont="1" applyFill="1" applyBorder="1" applyAlignment="1">
      <alignment horizontal="left" vertical="top" wrapText="1"/>
    </xf>
    <xf numFmtId="0" fontId="120" fillId="4" borderId="16" xfId="0" applyFont="1" applyFill="1" applyBorder="1" applyAlignment="1">
      <alignment horizontal="left" vertical="top" wrapText="1"/>
    </xf>
    <xf numFmtId="0" fontId="20" fillId="4" borderId="0" xfId="0" applyFont="1" applyFill="1" applyBorder="1" applyAlignment="1">
      <alignment horizontal="center" vertical="center" wrapText="1" readingOrder="1"/>
    </xf>
    <xf numFmtId="0" fontId="20" fillId="4" borderId="16" xfId="0" applyFont="1" applyFill="1" applyBorder="1" applyAlignment="1">
      <alignment horizontal="center" vertical="center" wrapText="1" readingOrder="1"/>
    </xf>
    <xf numFmtId="0" fontId="26" fillId="4" borderId="20" xfId="1" applyNumberFormat="1" applyFont="1" applyFill="1" applyBorder="1" applyAlignment="1">
      <alignment horizontal="center" vertical="center" wrapText="1"/>
    </xf>
    <xf numFmtId="0" fontId="26" fillId="4" borderId="21" xfId="1" applyNumberFormat="1" applyFont="1" applyFill="1" applyBorder="1" applyAlignment="1">
      <alignment horizontal="center" vertical="center" wrapText="1"/>
    </xf>
    <xf numFmtId="0" fontId="26" fillId="4" borderId="22" xfId="1" applyNumberFormat="1" applyFont="1" applyFill="1" applyBorder="1" applyAlignment="1">
      <alignment horizontal="center" vertical="center" wrapText="1"/>
    </xf>
    <xf numFmtId="0" fontId="36" fillId="4" borderId="0" xfId="2" applyFont="1" applyFill="1" applyBorder="1" applyAlignment="1" applyProtection="1">
      <alignment horizontal="center" vertical="center"/>
      <protection hidden="1"/>
    </xf>
    <xf numFmtId="166" fontId="35" fillId="2" borderId="0" xfId="0" applyNumberFormat="1" applyFont="1" applyFill="1" applyBorder="1" applyAlignment="1" applyProtection="1">
      <alignment horizontal="center" vertical="center"/>
      <protection locked="0"/>
    </xf>
    <xf numFmtId="0" fontId="20" fillId="4" borderId="26"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0"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20" fillId="4" borderId="24" xfId="0" applyFont="1" applyFill="1" applyBorder="1" applyAlignment="1">
      <alignment horizontal="left" vertical="center" wrapText="1"/>
    </xf>
    <xf numFmtId="0" fontId="20" fillId="4" borderId="25" xfId="0" applyFont="1" applyFill="1" applyBorder="1" applyAlignment="1">
      <alignment horizontal="left" vertical="center" wrapText="1"/>
    </xf>
    <xf numFmtId="164" fontId="18" fillId="4" borderId="0" xfId="1" applyNumberFormat="1" applyFont="1" applyFill="1" applyBorder="1" applyAlignment="1">
      <alignment horizontal="right" vertical="center"/>
    </xf>
    <xf numFmtId="0" fontId="29" fillId="4" borderId="0" xfId="2" applyFont="1" applyFill="1" applyBorder="1" applyAlignment="1" applyProtection="1">
      <alignment horizontal="left" vertical="center" wrapText="1"/>
      <protection hidden="1"/>
    </xf>
    <xf numFmtId="0" fontId="16" fillId="4" borderId="87" xfId="2" applyFont="1" applyFill="1" applyBorder="1" applyAlignment="1" applyProtection="1">
      <alignment horizontal="center" vertical="center"/>
      <protection hidden="1"/>
    </xf>
    <xf numFmtId="2" fontId="18" fillId="4" borderId="0" xfId="1" applyNumberFormat="1" applyFont="1" applyFill="1" applyBorder="1" applyAlignment="1">
      <alignment horizontal="center" vertical="center"/>
    </xf>
    <xf numFmtId="164" fontId="29" fillId="4" borderId="0" xfId="1" applyNumberFormat="1" applyFont="1" applyFill="1" applyBorder="1" applyAlignment="1">
      <alignment horizontal="center" vertical="center"/>
    </xf>
    <xf numFmtId="0" fontId="33" fillId="4" borderId="0" xfId="2" applyFont="1" applyFill="1" applyBorder="1" applyAlignment="1" applyProtection="1">
      <alignment horizontal="center" vertical="center" wrapText="1"/>
      <protection hidden="1"/>
    </xf>
    <xf numFmtId="0" fontId="29" fillId="4" borderId="0" xfId="2" applyFont="1" applyFill="1" applyBorder="1" applyAlignment="1" applyProtection="1">
      <alignment horizontal="left" vertical="center"/>
      <protection hidden="1"/>
    </xf>
    <xf numFmtId="0" fontId="29" fillId="4" borderId="83" xfId="2" applyFont="1" applyFill="1" applyBorder="1" applyAlignment="1" applyProtection="1">
      <alignment horizontal="left" vertical="center"/>
      <protection hidden="1"/>
    </xf>
    <xf numFmtId="164" fontId="18" fillId="4" borderId="0" xfId="1" quotePrefix="1" applyNumberFormat="1" applyFont="1" applyFill="1" applyBorder="1" applyAlignment="1">
      <alignment horizontal="left" vertical="center"/>
    </xf>
    <xf numFmtId="164" fontId="18" fillId="4" borderId="0" xfId="1" applyNumberFormat="1" applyFont="1" applyFill="1" applyBorder="1" applyAlignment="1">
      <alignment horizontal="left" vertical="center"/>
    </xf>
    <xf numFmtId="0" fontId="12" fillId="4" borderId="0" xfId="2" applyFont="1" applyFill="1" applyBorder="1" applyAlignment="1" applyProtection="1">
      <alignment horizontal="center" vertical="center"/>
      <protection hidden="1"/>
    </xf>
    <xf numFmtId="0" fontId="62" fillId="4" borderId="0" xfId="2" applyFont="1" applyFill="1" applyBorder="1" applyAlignment="1">
      <alignment horizontal="center" vertical="center"/>
    </xf>
    <xf numFmtId="0" fontId="131" fillId="4" borderId="0" xfId="2" applyFont="1" applyFill="1" applyBorder="1" applyAlignment="1">
      <alignment horizontal="center" vertical="center"/>
    </xf>
    <xf numFmtId="1" fontId="121" fillId="25" borderId="0" xfId="1" applyNumberFormat="1" applyFont="1" applyFill="1" applyBorder="1" applyAlignment="1">
      <alignment horizontal="center" vertical="center"/>
    </xf>
    <xf numFmtId="1" fontId="130" fillId="8" borderId="0" xfId="1" applyNumberFormat="1" applyFont="1" applyFill="1" applyBorder="1" applyAlignment="1">
      <alignment horizontal="center" vertical="center"/>
    </xf>
    <xf numFmtId="164" fontId="97" fillId="8" borderId="0" xfId="1" applyNumberFormat="1" applyFont="1" applyFill="1" applyBorder="1" applyAlignment="1">
      <alignment horizontal="center" vertical="center"/>
    </xf>
    <xf numFmtId="0" fontId="117" fillId="4" borderId="0" xfId="2" applyFont="1" applyFill="1" applyBorder="1" applyAlignment="1" applyProtection="1">
      <alignment horizontal="center" vertical="center"/>
      <protection hidden="1"/>
    </xf>
    <xf numFmtId="0" fontId="130" fillId="4" borderId="0" xfId="2" applyFont="1" applyFill="1" applyBorder="1" applyAlignment="1" applyProtection="1">
      <alignment horizontal="center" vertical="center"/>
      <protection hidden="1"/>
    </xf>
    <xf numFmtId="0" fontId="97" fillId="4" borderId="0" xfId="2" applyFont="1" applyFill="1" applyBorder="1" applyAlignment="1" applyProtection="1">
      <alignment horizontal="center" vertical="center"/>
      <protection hidden="1"/>
    </xf>
    <xf numFmtId="166" fontId="18" fillId="4" borderId="0" xfId="1" applyNumberFormat="1" applyFont="1" applyFill="1" applyBorder="1" applyAlignment="1">
      <alignment horizontal="center" vertical="center"/>
    </xf>
    <xf numFmtId="1" fontId="18" fillId="4" borderId="0" xfId="1" applyNumberFormat="1" applyFont="1" applyFill="1" applyBorder="1" applyAlignment="1">
      <alignment horizontal="center" vertical="center"/>
    </xf>
    <xf numFmtId="0" fontId="12" fillId="4" borderId="31" xfId="2" applyFont="1" applyFill="1" applyBorder="1" applyAlignment="1" applyProtection="1">
      <alignment horizontal="center" vertical="center"/>
      <protection hidden="1"/>
    </xf>
    <xf numFmtId="0" fontId="120" fillId="4" borderId="26" xfId="0" applyFont="1" applyFill="1" applyBorder="1" applyAlignment="1">
      <alignment horizontal="center" vertical="center" wrapText="1"/>
    </xf>
    <xf numFmtId="0" fontId="120" fillId="4" borderId="27" xfId="0" applyFont="1" applyFill="1" applyBorder="1" applyAlignment="1">
      <alignment horizontal="center" vertical="center" wrapText="1"/>
    </xf>
    <xf numFmtId="0" fontId="120" fillId="4" borderId="24" xfId="0" applyFont="1" applyFill="1" applyBorder="1" applyAlignment="1">
      <alignment horizontal="center" vertical="center" wrapText="1"/>
    </xf>
    <xf numFmtId="0" fontId="120" fillId="4" borderId="25" xfId="0" applyFont="1" applyFill="1" applyBorder="1" applyAlignment="1">
      <alignment horizontal="center" vertical="center" wrapText="1"/>
    </xf>
    <xf numFmtId="0" fontId="29" fillId="4" borderId="0" xfId="2" quotePrefix="1" applyFont="1" applyFill="1" applyBorder="1" applyAlignment="1" applyProtection="1">
      <alignment horizontal="left" vertical="center"/>
      <protection hidden="1"/>
    </xf>
    <xf numFmtId="0" fontId="114" fillId="4" borderId="0" xfId="2" applyFont="1" applyFill="1" applyBorder="1" applyAlignment="1" applyProtection="1">
      <alignment horizontal="center" vertical="center"/>
      <protection hidden="1"/>
    </xf>
    <xf numFmtId="164" fontId="20" fillId="4" borderId="0" xfId="1" applyNumberFormat="1" applyFont="1" applyFill="1" applyBorder="1" applyAlignment="1">
      <alignment horizontal="center" vertical="center"/>
    </xf>
    <xf numFmtId="0" fontId="24" fillId="4" borderId="0" xfId="2" applyFont="1" applyFill="1" applyBorder="1" applyAlignment="1" applyProtection="1">
      <alignment horizontal="center"/>
      <protection hidden="1"/>
    </xf>
    <xf numFmtId="164" fontId="17" fillId="9" borderId="0" xfId="1" applyNumberFormat="1" applyFont="1" applyFill="1" applyBorder="1" applyAlignment="1">
      <alignment horizontal="center" vertical="center"/>
    </xf>
    <xf numFmtId="0" fontId="0" fillId="0" borderId="0" xfId="0" applyBorder="1" applyAlignment="1">
      <alignment horizontal="left" wrapText="1"/>
    </xf>
    <xf numFmtId="0" fontId="0" fillId="0" borderId="16" xfId="0" applyBorder="1" applyAlignment="1">
      <alignment horizontal="left" wrapText="1"/>
    </xf>
    <xf numFmtId="164" fontId="113" fillId="4" borderId="23" xfId="1" applyNumberFormat="1" applyFont="1" applyFill="1" applyBorder="1" applyAlignment="1">
      <alignment horizontal="center" vertical="center" wrapText="1"/>
    </xf>
    <xf numFmtId="164" fontId="113" fillId="4" borderId="0" xfId="1" applyNumberFormat="1" applyFont="1" applyFill="1" applyBorder="1" applyAlignment="1">
      <alignment horizontal="center" vertical="center" wrapText="1"/>
    </xf>
    <xf numFmtId="0" fontId="11" fillId="4" borderId="0" xfId="0" applyFont="1" applyFill="1" applyBorder="1" applyAlignment="1" applyProtection="1">
      <alignment horizontal="left" vertical="center" wrapText="1"/>
      <protection locked="0"/>
    </xf>
    <xf numFmtId="0" fontId="11" fillId="4" borderId="16" xfId="0" applyFont="1" applyFill="1" applyBorder="1" applyAlignment="1" applyProtection="1">
      <alignment horizontal="left" vertical="center" wrapText="1"/>
      <protection locked="0"/>
    </xf>
    <xf numFmtId="0" fontId="11" fillId="4" borderId="57" xfId="0" applyFont="1" applyFill="1" applyBorder="1" applyAlignment="1" applyProtection="1">
      <alignment horizontal="left" vertical="center" wrapText="1"/>
      <protection locked="0"/>
    </xf>
    <xf numFmtId="0" fontId="11" fillId="4" borderId="75" xfId="0" applyFont="1" applyFill="1" applyBorder="1" applyAlignment="1" applyProtection="1">
      <alignment horizontal="left" vertical="center" wrapText="1"/>
      <protection locked="0"/>
    </xf>
    <xf numFmtId="0" fontId="66" fillId="4" borderId="31" xfId="2" applyFont="1" applyFill="1" applyBorder="1" applyAlignment="1" applyProtection="1">
      <alignment horizontal="center" vertical="center" wrapText="1"/>
      <protection hidden="1"/>
    </xf>
    <xf numFmtId="0" fontId="66" fillId="4" borderId="0" xfId="2" applyFont="1" applyFill="1" applyBorder="1" applyAlignment="1" applyProtection="1">
      <alignment horizontal="center" vertical="center" wrapText="1"/>
      <protection hidden="1"/>
    </xf>
    <xf numFmtId="0" fontId="22" fillId="4" borderId="13" xfId="2" applyFont="1" applyFill="1" applyBorder="1" applyAlignment="1" applyProtection="1">
      <alignment horizontal="center" vertical="center"/>
      <protection hidden="1"/>
    </xf>
    <xf numFmtId="1" fontId="13" fillId="24" borderId="0" xfId="1" applyNumberFormat="1" applyFont="1" applyFill="1" applyBorder="1" applyAlignment="1">
      <alignment horizontal="center" vertical="center"/>
    </xf>
    <xf numFmtId="1" fontId="26" fillId="4" borderId="0" xfId="1" applyNumberFormat="1" applyFont="1" applyFill="1" applyBorder="1" applyAlignment="1">
      <alignment horizontal="center" vertical="center"/>
    </xf>
    <xf numFmtId="0" fontId="18" fillId="17" borderId="81" xfId="2" applyFont="1" applyFill="1" applyBorder="1" applyAlignment="1" applyProtection="1">
      <alignment horizontal="center" vertical="center"/>
      <protection hidden="1"/>
    </xf>
    <xf numFmtId="0" fontId="18" fillId="17" borderId="51" xfId="2" applyFont="1" applyFill="1" applyBorder="1" applyAlignment="1" applyProtection="1">
      <alignment horizontal="center" vertical="center"/>
      <protection hidden="1"/>
    </xf>
    <xf numFmtId="0" fontId="18" fillId="17" borderId="52" xfId="2" applyFont="1" applyFill="1" applyBorder="1" applyAlignment="1" applyProtection="1">
      <alignment horizontal="center" vertical="center"/>
      <protection hidden="1"/>
    </xf>
    <xf numFmtId="0" fontId="120" fillId="4" borderId="26" xfId="0" applyFont="1" applyFill="1" applyBorder="1" applyAlignment="1">
      <alignment horizontal="left" vertical="center"/>
    </xf>
    <xf numFmtId="0" fontId="120" fillId="4" borderId="27" xfId="0" applyFont="1" applyFill="1" applyBorder="1" applyAlignment="1">
      <alignment horizontal="left" vertical="center"/>
    </xf>
    <xf numFmtId="0" fontId="120" fillId="4" borderId="0" xfId="0" applyFont="1" applyFill="1" applyBorder="1" applyAlignment="1">
      <alignment horizontal="left" vertical="center"/>
    </xf>
    <xf numFmtId="0" fontId="120" fillId="4" borderId="16" xfId="0" applyFont="1" applyFill="1" applyBorder="1" applyAlignment="1">
      <alignment horizontal="left" vertical="center"/>
    </xf>
    <xf numFmtId="0" fontId="13" fillId="4" borderId="0" xfId="2" applyFont="1" applyFill="1" applyBorder="1" applyAlignment="1" applyProtection="1">
      <alignment horizontal="center" vertical="center"/>
      <protection hidden="1"/>
    </xf>
    <xf numFmtId="0" fontId="46" fillId="26" borderId="51" xfId="0" applyFont="1" applyFill="1" applyBorder="1" applyAlignment="1" applyProtection="1">
      <alignment horizontal="center" vertical="center"/>
      <protection locked="0"/>
    </xf>
    <xf numFmtId="0" fontId="18" fillId="14" borderId="0" xfId="0" applyFont="1" applyFill="1" applyBorder="1" applyAlignment="1" applyProtection="1">
      <alignment horizontal="center" vertical="center"/>
      <protection locked="0"/>
    </xf>
    <xf numFmtId="0" fontId="10" fillId="4" borderId="17" xfId="2" applyFont="1" applyFill="1" applyBorder="1" applyAlignment="1" applyProtection="1">
      <alignment horizontal="left" vertical="center"/>
      <protection hidden="1"/>
    </xf>
    <xf numFmtId="0" fontId="10" fillId="4" borderId="18" xfId="2" applyFont="1" applyFill="1" applyBorder="1" applyAlignment="1" applyProtection="1">
      <alignment horizontal="left" vertical="center"/>
      <protection hidden="1"/>
    </xf>
    <xf numFmtId="0" fontId="10" fillId="4" borderId="19" xfId="2" applyFont="1" applyFill="1" applyBorder="1" applyAlignment="1" applyProtection="1">
      <alignment horizontal="left" vertical="center"/>
      <protection hidden="1"/>
    </xf>
    <xf numFmtId="0" fontId="10" fillId="4" borderId="23" xfId="2" applyFont="1" applyFill="1" applyBorder="1" applyAlignment="1" applyProtection="1">
      <alignment horizontal="left" vertical="center"/>
      <protection hidden="1"/>
    </xf>
    <xf numFmtId="0" fontId="10" fillId="4" borderId="0" xfId="2" applyFont="1" applyFill="1" applyBorder="1" applyAlignment="1" applyProtection="1">
      <alignment horizontal="left" vertical="center"/>
      <protection hidden="1"/>
    </xf>
    <xf numFmtId="0" fontId="10" fillId="4" borderId="16" xfId="2" applyFont="1" applyFill="1" applyBorder="1" applyAlignment="1" applyProtection="1">
      <alignment horizontal="left" vertical="center"/>
      <protection hidden="1"/>
    </xf>
    <xf numFmtId="0" fontId="120" fillId="4" borderId="26" xfId="0" applyFont="1" applyFill="1" applyBorder="1" applyAlignment="1">
      <alignment horizontal="left" vertical="center" wrapText="1"/>
    </xf>
    <xf numFmtId="0" fontId="120" fillId="4" borderId="27" xfId="0" applyFont="1" applyFill="1" applyBorder="1" applyAlignment="1">
      <alignment horizontal="left" vertical="center" wrapText="1"/>
    </xf>
    <xf numFmtId="0" fontId="120" fillId="4" borderId="0" xfId="0" applyFont="1" applyFill="1" applyBorder="1" applyAlignment="1">
      <alignment horizontal="left" vertical="center" wrapText="1"/>
    </xf>
    <xf numFmtId="0" fontId="120" fillId="4" borderId="16" xfId="0" applyFont="1" applyFill="1" applyBorder="1" applyAlignment="1">
      <alignment horizontal="left" vertical="center" wrapText="1"/>
    </xf>
    <xf numFmtId="0" fontId="120" fillId="4" borderId="24" xfId="0" applyFont="1" applyFill="1" applyBorder="1" applyAlignment="1">
      <alignment horizontal="left" vertical="center" wrapText="1"/>
    </xf>
    <xf numFmtId="0" fontId="120" fillId="4" borderId="25" xfId="0" applyFont="1" applyFill="1" applyBorder="1" applyAlignment="1">
      <alignment horizontal="left" vertical="center" wrapText="1"/>
    </xf>
    <xf numFmtId="0" fontId="120" fillId="4" borderId="0" xfId="0" applyFont="1" applyFill="1" applyBorder="1" applyAlignment="1">
      <alignment horizontal="center" vertical="center" wrapText="1"/>
    </xf>
    <xf numFmtId="0" fontId="120" fillId="4" borderId="16" xfId="0" applyFont="1" applyFill="1" applyBorder="1" applyAlignment="1">
      <alignment horizontal="center" vertical="center" wrapText="1"/>
    </xf>
    <xf numFmtId="166" fontId="17" fillId="11" borderId="0" xfId="0" applyNumberFormat="1" applyFont="1" applyFill="1" applyBorder="1" applyAlignment="1">
      <alignment horizontal="center" vertical="center"/>
    </xf>
    <xf numFmtId="164" fontId="17" fillId="11" borderId="0" xfId="0" applyNumberFormat="1" applyFont="1" applyFill="1" applyBorder="1" applyAlignment="1">
      <alignment horizontal="center" vertical="center"/>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16"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54" fillId="4" borderId="0" xfId="2" applyFont="1" applyFill="1" applyBorder="1" applyAlignment="1">
      <alignment horizontal="center" vertical="center"/>
    </xf>
    <xf numFmtId="166" fontId="33" fillId="12" borderId="0" xfId="0" applyNumberFormat="1" applyFont="1" applyFill="1" applyBorder="1" applyAlignment="1">
      <alignment horizontal="center" vertical="center"/>
    </xf>
    <xf numFmtId="0" fontId="86" fillId="4" borderId="0" xfId="0" applyFont="1" applyFill="1" applyBorder="1" applyAlignment="1" applyProtection="1">
      <alignment horizontal="left" vertical="top" wrapText="1"/>
      <protection locked="0"/>
    </xf>
    <xf numFmtId="0" fontId="13" fillId="4" borderId="23" xfId="2" applyFont="1" applyFill="1" applyBorder="1" applyAlignment="1" applyProtection="1">
      <alignment horizontal="center" vertical="center"/>
      <protection hidden="1"/>
    </xf>
    <xf numFmtId="0" fontId="13" fillId="4" borderId="16"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4" borderId="76" xfId="2" applyFont="1" applyFill="1" applyBorder="1" applyAlignment="1" applyProtection="1">
      <alignment horizontal="center" vertical="center" wrapText="1"/>
      <protection hidden="1"/>
    </xf>
    <xf numFmtId="0" fontId="26" fillId="4" borderId="2" xfId="2" applyFont="1" applyFill="1" applyBorder="1" applyAlignment="1" applyProtection="1">
      <alignment horizontal="center" vertical="center" wrapText="1"/>
      <protection hidden="1"/>
    </xf>
    <xf numFmtId="0" fontId="18" fillId="2" borderId="23" xfId="2" applyFont="1" applyFill="1" applyBorder="1" applyAlignment="1">
      <alignment horizontal="center" vertical="center"/>
    </xf>
    <xf numFmtId="0" fontId="18" fillId="2" borderId="0" xfId="2" applyFont="1" applyFill="1" applyBorder="1" applyAlignment="1">
      <alignment horizontal="center" vertical="center"/>
    </xf>
    <xf numFmtId="0" fontId="18" fillId="2" borderId="0" xfId="2" applyFont="1" applyFill="1" applyBorder="1" applyAlignment="1" applyProtection="1">
      <alignment horizontal="center" vertical="center"/>
      <protection hidden="1"/>
    </xf>
    <xf numFmtId="164" fontId="19" fillId="2" borderId="0" xfId="1" applyNumberFormat="1" applyFont="1" applyFill="1" applyBorder="1" applyAlignment="1">
      <alignment horizontal="center" vertical="center"/>
    </xf>
    <xf numFmtId="164" fontId="19" fillId="2" borderId="23" xfId="1" applyNumberFormat="1" applyFont="1" applyFill="1" applyBorder="1" applyAlignment="1">
      <alignment horizontal="center" vertical="center"/>
    </xf>
    <xf numFmtId="0" fontId="3" fillId="4" borderId="26" xfId="0" applyFont="1" applyFill="1" applyBorder="1" applyAlignment="1">
      <alignment horizontal="left" vertical="center" wrapText="1"/>
    </xf>
    <xf numFmtId="0" fontId="3" fillId="4" borderId="27" xfId="0" applyFont="1" applyFill="1" applyBorder="1" applyAlignment="1">
      <alignment horizontal="left" vertical="center" wrapText="1"/>
    </xf>
    <xf numFmtId="0" fontId="3" fillId="4" borderId="0" xfId="0" applyFont="1" applyFill="1" applyBorder="1" applyAlignment="1">
      <alignment horizontal="left" vertical="center" wrapText="1"/>
    </xf>
    <xf numFmtId="0" fontId="3" fillId="4" borderId="16" xfId="0" applyFont="1" applyFill="1" applyBorder="1" applyAlignment="1">
      <alignment horizontal="left" vertical="center" wrapText="1"/>
    </xf>
    <xf numFmtId="164" fontId="29" fillId="4" borderId="26" xfId="1" applyNumberFormat="1" applyFont="1" applyFill="1" applyBorder="1" applyAlignment="1">
      <alignment horizontal="center" vertical="center"/>
    </xf>
    <xf numFmtId="164" fontId="21" fillId="4" borderId="24" xfId="1" applyNumberFormat="1" applyFont="1" applyFill="1" applyBorder="1" applyAlignment="1">
      <alignment horizontal="center" vertical="center"/>
    </xf>
    <xf numFmtId="0" fontId="22" fillId="4" borderId="0" xfId="2" applyFont="1" applyFill="1" applyBorder="1" applyAlignment="1" applyProtection="1">
      <alignment horizontal="left" vertical="center"/>
      <protection hidden="1"/>
    </xf>
    <xf numFmtId="0" fontId="2" fillId="7" borderId="34" xfId="0" applyFont="1" applyFill="1" applyBorder="1" applyAlignment="1">
      <alignment horizontal="center"/>
    </xf>
    <xf numFmtId="0" fontId="26" fillId="4" borderId="78" xfId="1" applyNumberFormat="1" applyFont="1" applyFill="1" applyBorder="1" applyAlignment="1">
      <alignment horizontal="center" vertical="center" wrapText="1"/>
    </xf>
    <xf numFmtId="0" fontId="26" fillId="4" borderId="5" xfId="1" applyNumberFormat="1" applyFont="1" applyFill="1" applyBorder="1" applyAlignment="1">
      <alignment horizontal="center" vertical="center" wrapText="1"/>
    </xf>
    <xf numFmtId="0" fontId="26" fillId="4" borderId="79" xfId="1" applyNumberFormat="1" applyFont="1" applyFill="1" applyBorder="1" applyAlignment="1">
      <alignment horizontal="center" vertical="center" wrapText="1"/>
    </xf>
    <xf numFmtId="0" fontId="140" fillId="4" borderId="23" xfId="2" applyFont="1" applyFill="1" applyBorder="1" applyAlignment="1" applyProtection="1">
      <alignment horizontal="center" vertical="center"/>
      <protection hidden="1"/>
    </xf>
    <xf numFmtId="0" fontId="140" fillId="4" borderId="0" xfId="2" applyFont="1" applyFill="1" applyBorder="1" applyAlignment="1" applyProtection="1">
      <alignment horizontal="center" vertical="center"/>
      <protection hidden="1"/>
    </xf>
    <xf numFmtId="0" fontId="11" fillId="4" borderId="80" xfId="0" applyFont="1" applyFill="1" applyBorder="1" applyAlignment="1">
      <alignment horizontal="center" vertical="center" wrapText="1"/>
    </xf>
    <xf numFmtId="0" fontId="11" fillId="4" borderId="71" xfId="0" applyFont="1" applyFill="1" applyBorder="1" applyAlignment="1">
      <alignment horizontal="center" vertical="center" wrapText="1"/>
    </xf>
    <xf numFmtId="0" fontId="141" fillId="4" borderId="0" xfId="2" applyFont="1" applyFill="1" applyBorder="1" applyAlignment="1" applyProtection="1">
      <alignment horizontal="left" vertical="center" wrapText="1"/>
      <protection hidden="1"/>
    </xf>
    <xf numFmtId="0" fontId="141" fillId="4" borderId="16" xfId="2" applyFont="1" applyFill="1" applyBorder="1" applyAlignment="1" applyProtection="1">
      <alignment horizontal="left" vertical="center" wrapText="1"/>
      <protection hidden="1"/>
    </xf>
    <xf numFmtId="164" fontId="33" fillId="4" borderId="0" xfId="1" applyNumberFormat="1" applyFont="1" applyFill="1" applyBorder="1" applyAlignment="1">
      <alignment horizontal="center" vertical="center"/>
    </xf>
    <xf numFmtId="0" fontId="18" fillId="4" borderId="0" xfId="2" applyFont="1" applyFill="1" applyBorder="1" applyAlignment="1" applyProtection="1">
      <alignment horizontal="center" vertical="center"/>
      <protection hidden="1"/>
    </xf>
    <xf numFmtId="0" fontId="51" fillId="4" borderId="30" xfId="2" applyFont="1" applyFill="1" applyBorder="1" applyAlignment="1">
      <alignment horizontal="center" vertical="center"/>
    </xf>
    <xf numFmtId="0" fontId="51" fillId="4" borderId="31" xfId="2" applyFont="1" applyFill="1" applyBorder="1" applyAlignment="1">
      <alignment horizontal="center" vertical="center"/>
    </xf>
    <xf numFmtId="0" fontId="51" fillId="4" borderId="32" xfId="2" applyFont="1" applyFill="1" applyBorder="1" applyAlignment="1">
      <alignment horizontal="center" vertical="center"/>
    </xf>
    <xf numFmtId="0" fontId="29" fillId="4" borderId="0" xfId="2" applyFont="1" applyFill="1" applyBorder="1" applyAlignment="1" applyProtection="1">
      <alignment horizontal="center" vertical="center"/>
      <protection hidden="1"/>
    </xf>
    <xf numFmtId="0" fontId="46" fillId="4" borderId="23" xfId="0" applyFont="1" applyFill="1" applyBorder="1" applyAlignment="1" applyProtection="1">
      <alignment horizontal="center" vertical="center" wrapText="1"/>
      <protection locked="0"/>
    </xf>
    <xf numFmtId="0" fontId="46" fillId="4" borderId="0" xfId="0" applyFont="1" applyFill="1" applyBorder="1" applyAlignment="1" applyProtection="1">
      <alignment horizontal="center" vertical="center" wrapText="1"/>
      <protection locked="0"/>
    </xf>
    <xf numFmtId="0" fontId="46" fillId="4" borderId="20" xfId="0" applyFont="1" applyFill="1" applyBorder="1" applyAlignment="1" applyProtection="1">
      <alignment horizontal="center" vertical="center" wrapText="1"/>
      <protection locked="0"/>
    </xf>
    <xf numFmtId="0" fontId="46" fillId="4" borderId="21" xfId="0" applyFont="1" applyFill="1" applyBorder="1" applyAlignment="1" applyProtection="1">
      <alignment horizontal="center" vertical="center" wrapText="1"/>
      <protection locked="0"/>
    </xf>
    <xf numFmtId="0" fontId="50" fillId="4" borderId="17" xfId="2" applyFont="1" applyFill="1" applyBorder="1" applyAlignment="1" applyProtection="1">
      <alignment horizontal="center" vertical="center"/>
      <protection hidden="1"/>
    </xf>
    <xf numFmtId="0" fontId="50" fillId="4" borderId="18" xfId="2" applyFont="1" applyFill="1" applyBorder="1" applyAlignment="1" applyProtection="1">
      <alignment horizontal="center" vertical="center"/>
      <protection hidden="1"/>
    </xf>
    <xf numFmtId="0" fontId="50" fillId="4" borderId="23" xfId="2" applyFont="1" applyFill="1" applyBorder="1" applyAlignment="1" applyProtection="1">
      <alignment horizontal="center" vertical="center"/>
      <protection hidden="1"/>
    </xf>
    <xf numFmtId="0" fontId="50" fillId="4" borderId="0" xfId="2" applyFont="1" applyFill="1" applyBorder="1" applyAlignment="1" applyProtection="1">
      <alignment horizontal="center" vertical="center"/>
      <protection hidden="1"/>
    </xf>
    <xf numFmtId="0" fontId="48" fillId="13" borderId="7" xfId="2" applyFont="1" applyFill="1" applyBorder="1" applyAlignment="1" applyProtection="1">
      <alignment horizontal="center" vertical="center" wrapText="1"/>
      <protection hidden="1"/>
    </xf>
    <xf numFmtId="0" fontId="48" fillId="13" borderId="8" xfId="2" applyFont="1" applyFill="1" applyBorder="1" applyAlignment="1" applyProtection="1">
      <alignment horizontal="center" vertical="center" wrapText="1"/>
      <protection hidden="1"/>
    </xf>
    <xf numFmtId="0" fontId="48" fillId="13" borderId="10" xfId="2" applyFont="1" applyFill="1" applyBorder="1" applyAlignment="1" applyProtection="1">
      <alignment horizontal="center" vertical="center" wrapText="1"/>
      <protection hidden="1"/>
    </xf>
    <xf numFmtId="0" fontId="48" fillId="13" borderId="0" xfId="2" applyFont="1" applyFill="1" applyBorder="1" applyAlignment="1" applyProtection="1">
      <alignment horizontal="center" vertical="center" wrapText="1"/>
      <protection hidden="1"/>
    </xf>
    <xf numFmtId="0" fontId="49" fillId="14" borderId="8" xfId="2" applyFont="1" applyFill="1" applyBorder="1" applyAlignment="1" applyProtection="1">
      <alignment horizontal="center" vertical="center" wrapText="1"/>
      <protection hidden="1"/>
    </xf>
    <xf numFmtId="0" fontId="49" fillId="14" borderId="9" xfId="2" applyFont="1" applyFill="1" applyBorder="1" applyAlignment="1" applyProtection="1">
      <alignment horizontal="center" vertical="center" wrapText="1"/>
      <protection hidden="1"/>
    </xf>
    <xf numFmtId="0" fontId="49" fillId="14" borderId="0" xfId="2" applyFont="1" applyFill="1" applyBorder="1" applyAlignment="1" applyProtection="1">
      <alignment horizontal="center" vertical="center" wrapText="1"/>
      <protection hidden="1"/>
    </xf>
    <xf numFmtId="0" fontId="49" fillId="14" borderId="11" xfId="2" applyFont="1" applyFill="1" applyBorder="1" applyAlignment="1" applyProtection="1">
      <alignment horizontal="center" vertical="center" wrapText="1"/>
      <protection hidden="1"/>
    </xf>
    <xf numFmtId="164" fontId="13" fillId="8" borderId="10" xfId="1" applyNumberFormat="1" applyFont="1" applyFill="1" applyBorder="1" applyAlignment="1">
      <alignment horizontal="center" vertical="center"/>
    </xf>
    <xf numFmtId="1" fontId="38" fillId="8" borderId="11" xfId="1" applyNumberFormat="1" applyFont="1" applyFill="1" applyBorder="1" applyAlignment="1">
      <alignment horizontal="center" vertical="center"/>
    </xf>
    <xf numFmtId="0" fontId="39" fillId="4" borderId="13" xfId="2" applyFont="1" applyFill="1" applyBorder="1" applyAlignment="1">
      <alignment horizontal="center" vertical="center"/>
    </xf>
    <xf numFmtId="0" fontId="39" fillId="4" borderId="14" xfId="2" applyFont="1" applyFill="1" applyBorder="1" applyAlignment="1">
      <alignment horizontal="center" vertical="center"/>
    </xf>
    <xf numFmtId="0" fontId="14" fillId="4" borderId="12" xfId="2" applyFont="1" applyFill="1" applyBorder="1" applyAlignment="1">
      <alignment horizontal="center" vertical="center"/>
    </xf>
    <xf numFmtId="0" fontId="14" fillId="4" borderId="13" xfId="2" applyFont="1" applyFill="1" applyBorder="1" applyAlignment="1">
      <alignment horizontal="center" vertical="center"/>
    </xf>
    <xf numFmtId="0" fontId="26" fillId="4" borderId="43" xfId="1" applyNumberFormat="1" applyFont="1" applyFill="1" applyBorder="1" applyAlignment="1">
      <alignment horizontal="center" vertical="center" wrapText="1"/>
    </xf>
    <xf numFmtId="0" fontId="52" fillId="4" borderId="0" xfId="2" applyFont="1" applyFill="1" applyBorder="1" applyAlignment="1">
      <alignment horizontal="center" vertical="center"/>
    </xf>
    <xf numFmtId="0" fontId="51" fillId="4" borderId="28" xfId="2" applyFont="1" applyFill="1" applyBorder="1" applyAlignment="1">
      <alignment horizontal="center" vertical="center"/>
    </xf>
    <xf numFmtId="0" fontId="51" fillId="4" borderId="8" xfId="2" applyFont="1" applyFill="1" applyBorder="1" applyAlignment="1">
      <alignment horizontal="center" vertical="center"/>
    </xf>
    <xf numFmtId="0" fontId="51" fillId="4" borderId="29" xfId="2" applyFont="1" applyFill="1" applyBorder="1" applyAlignment="1">
      <alignment horizontal="center" vertical="center"/>
    </xf>
    <xf numFmtId="167" fontId="38" fillId="8" borderId="0" xfId="1" applyNumberFormat="1" applyFont="1" applyFill="1" applyBorder="1" applyAlignment="1">
      <alignment horizontal="center" vertical="center"/>
    </xf>
    <xf numFmtId="167" fontId="38" fillId="8" borderId="11" xfId="1" applyNumberFormat="1" applyFont="1" applyFill="1" applyBorder="1" applyAlignment="1">
      <alignment horizontal="center" vertical="center"/>
    </xf>
    <xf numFmtId="0" fontId="11" fillId="4" borderId="26" xfId="0" applyFont="1" applyFill="1" applyBorder="1" applyAlignment="1" applyProtection="1">
      <alignment horizontal="center" vertical="center" wrapText="1"/>
      <protection locked="0"/>
    </xf>
    <xf numFmtId="0" fontId="11" fillId="4" borderId="27"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6" fillId="4" borderId="0" xfId="2" applyFont="1" applyFill="1" applyBorder="1" applyAlignment="1" applyProtection="1">
      <alignment horizontal="center" vertical="center" wrapText="1"/>
      <protection hidden="1"/>
    </xf>
    <xf numFmtId="0" fontId="36" fillId="4" borderId="16" xfId="2" applyFont="1" applyFill="1" applyBorder="1" applyAlignment="1" applyProtection="1">
      <alignment horizontal="center" vertical="center" wrapText="1"/>
      <protection hidden="1"/>
    </xf>
    <xf numFmtId="0" fontId="52" fillId="4" borderId="16" xfId="2" applyFont="1" applyFill="1" applyBorder="1" applyAlignment="1">
      <alignment horizontal="center" vertical="center"/>
    </xf>
    <xf numFmtId="164" fontId="19" fillId="4" borderId="16" xfId="1" applyNumberFormat="1" applyFont="1" applyFill="1" applyBorder="1" applyAlignment="1">
      <alignment horizontal="center" vertical="center"/>
    </xf>
    <xf numFmtId="0" fontId="47" fillId="4" borderId="0" xfId="2" applyFont="1" applyFill="1" applyBorder="1" applyAlignment="1" applyProtection="1">
      <alignment horizontal="right" vertical="center"/>
      <protection hidden="1"/>
    </xf>
    <xf numFmtId="164" fontId="47" fillId="4" borderId="16" xfId="1" applyNumberFormat="1" applyFont="1" applyFill="1" applyBorder="1" applyAlignment="1">
      <alignment horizontal="center" vertical="center"/>
    </xf>
    <xf numFmtId="0" fontId="9" fillId="7" borderId="16" xfId="2" applyFont="1" applyFill="1" applyBorder="1" applyAlignment="1">
      <alignment horizontal="center" vertical="center" textRotation="90"/>
    </xf>
    <xf numFmtId="0" fontId="12" fillId="0" borderId="30" xfId="2" applyFont="1" applyBorder="1" applyAlignment="1" applyProtection="1">
      <alignment horizontal="center"/>
      <protection hidden="1"/>
    </xf>
    <xf numFmtId="0" fontId="12" fillId="0" borderId="31" xfId="2" applyFont="1" applyBorder="1" applyAlignment="1" applyProtection="1">
      <alignment horizontal="center"/>
      <protection hidden="1"/>
    </xf>
    <xf numFmtId="0" fontId="12" fillId="0" borderId="32" xfId="2" applyFont="1" applyBorder="1" applyAlignment="1" applyProtection="1">
      <alignment horizontal="center"/>
      <protection hidden="1"/>
    </xf>
    <xf numFmtId="0" fontId="59" fillId="4" borderId="23" xfId="0" applyFont="1" applyFill="1" applyBorder="1" applyAlignment="1">
      <alignment horizontal="center" vertical="center" wrapText="1"/>
    </xf>
    <xf numFmtId="0" fontId="59" fillId="4" borderId="0" xfId="0" applyFont="1" applyFill="1" applyBorder="1" applyAlignment="1">
      <alignment horizontal="center" vertical="center" wrapText="1"/>
    </xf>
    <xf numFmtId="0" fontId="59" fillId="4" borderId="16" xfId="0" applyFont="1" applyFill="1" applyBorder="1" applyAlignment="1">
      <alignment horizontal="center" vertical="center" wrapText="1"/>
    </xf>
    <xf numFmtId="0" fontId="86" fillId="4" borderId="23"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76" fillId="4" borderId="0" xfId="2" applyFont="1" applyFill="1" applyBorder="1" applyAlignment="1">
      <alignment horizontal="center" vertical="center"/>
    </xf>
    <xf numFmtId="0" fontId="103" fillId="4" borderId="23" xfId="0" applyFont="1" applyFill="1" applyBorder="1" applyAlignment="1" applyProtection="1">
      <alignment horizontal="right" vertical="center" wrapText="1"/>
      <protection locked="0"/>
    </xf>
    <xf numFmtId="0" fontId="103" fillId="4" borderId="0" xfId="0" applyFont="1" applyFill="1" applyBorder="1" applyAlignment="1" applyProtection="1">
      <alignment horizontal="right" vertical="center" wrapText="1"/>
      <protection locked="0"/>
    </xf>
    <xf numFmtId="0" fontId="78" fillId="4" borderId="0" xfId="0" applyFont="1" applyFill="1" applyBorder="1" applyAlignment="1">
      <alignment horizontal="center" vertical="center"/>
    </xf>
    <xf numFmtId="0" fontId="78" fillId="4" borderId="16" xfId="0" applyFont="1" applyFill="1" applyBorder="1" applyAlignment="1">
      <alignment horizontal="center" vertical="center"/>
    </xf>
    <xf numFmtId="164" fontId="2" fillId="4" borderId="0" xfId="0" applyNumberFormat="1" applyFont="1" applyFill="1" applyBorder="1" applyAlignment="1">
      <alignment horizontal="center"/>
    </xf>
    <xf numFmtId="0" fontId="2" fillId="4" borderId="0"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wrapText="1"/>
      <protection locked="0"/>
    </xf>
    <xf numFmtId="0" fontId="78" fillId="4" borderId="26" xfId="0" applyFont="1" applyFill="1" applyBorder="1" applyAlignment="1">
      <alignment horizontal="center" vertical="center" wrapText="1"/>
    </xf>
    <xf numFmtId="0" fontId="78" fillId="4" borderId="27" xfId="0" applyFont="1" applyFill="1" applyBorder="1" applyAlignment="1">
      <alignment horizontal="center" vertical="center" wrapText="1"/>
    </xf>
    <xf numFmtId="0" fontId="78" fillId="4" borderId="24" xfId="0" applyFont="1" applyFill="1" applyBorder="1" applyAlignment="1">
      <alignment horizontal="center" vertical="center" wrapText="1"/>
    </xf>
    <xf numFmtId="0" fontId="78" fillId="4" borderId="25" xfId="0" applyFont="1" applyFill="1" applyBorder="1" applyAlignment="1">
      <alignment horizontal="center" vertical="center" wrapText="1"/>
    </xf>
    <xf numFmtId="0" fontId="35" fillId="4" borderId="40" xfId="0" applyFont="1" applyFill="1" applyBorder="1" applyAlignment="1" applyProtection="1">
      <alignment horizontal="center" vertical="center"/>
      <protection locked="0"/>
    </xf>
    <xf numFmtId="0" fontId="35" fillId="4" borderId="13" xfId="0" applyFont="1" applyFill="1" applyBorder="1" applyAlignment="1" applyProtection="1">
      <alignment horizontal="center" vertical="center"/>
      <protection locked="0"/>
    </xf>
    <xf numFmtId="0" fontId="35" fillId="4" borderId="41" xfId="0" applyFont="1" applyFill="1" applyBorder="1" applyAlignment="1" applyProtection="1">
      <alignment horizontal="center" vertical="center"/>
      <protection locked="0"/>
    </xf>
    <xf numFmtId="0" fontId="143" fillId="4" borderId="0" xfId="2" applyFont="1" applyFill="1" applyBorder="1" applyAlignment="1" applyProtection="1">
      <alignment horizontal="center" vertical="center"/>
      <protection hidden="1"/>
    </xf>
    <xf numFmtId="164" fontId="139" fillId="4" borderId="31" xfId="1" applyNumberFormat="1" applyFont="1" applyFill="1" applyBorder="1" applyAlignment="1">
      <alignment horizontal="center" vertical="center"/>
    </xf>
    <xf numFmtId="164" fontId="139" fillId="4" borderId="0" xfId="1" applyNumberFormat="1" applyFont="1" applyFill="1" applyBorder="1" applyAlignment="1">
      <alignment horizontal="center" vertical="center"/>
    </xf>
    <xf numFmtId="164" fontId="114" fillId="4" borderId="0" xfId="1" applyNumberFormat="1" applyFont="1" applyFill="1" applyBorder="1" applyAlignment="1">
      <alignment horizontal="center" vertical="center"/>
    </xf>
    <xf numFmtId="0" fontId="139" fillId="4" borderId="80" xfId="2" applyFont="1" applyFill="1" applyBorder="1" applyAlignment="1" applyProtection="1">
      <alignment horizontal="center" vertical="center"/>
      <protection hidden="1"/>
    </xf>
    <xf numFmtId="0" fontId="139" fillId="4" borderId="31" xfId="2" applyFont="1" applyFill="1" applyBorder="1" applyAlignment="1" applyProtection="1">
      <alignment horizontal="center" vertical="center"/>
      <protection hidden="1"/>
    </xf>
    <xf numFmtId="0" fontId="37" fillId="4" borderId="23" xfId="0"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protection locked="0"/>
    </xf>
    <xf numFmtId="0" fontId="37" fillId="4" borderId="16" xfId="0" applyFont="1" applyFill="1" applyBorder="1" applyAlignment="1" applyProtection="1">
      <alignment horizontal="center" vertical="center"/>
      <protection locked="0"/>
    </xf>
    <xf numFmtId="0" fontId="2" fillId="4" borderId="40" xfId="0" applyFont="1" applyFill="1" applyBorder="1" applyAlignment="1" applyProtection="1">
      <alignment horizontal="center" vertical="center"/>
      <protection locked="0"/>
    </xf>
    <xf numFmtId="0" fontId="2" fillId="4" borderId="13" xfId="0" applyFont="1" applyFill="1" applyBorder="1" applyAlignment="1" applyProtection="1">
      <alignment horizontal="center" vertical="center"/>
      <protection locked="0"/>
    </xf>
    <xf numFmtId="0" fontId="2" fillId="4" borderId="41" xfId="0" applyFont="1" applyFill="1" applyBorder="1" applyAlignment="1" applyProtection="1">
      <alignment horizontal="center" vertical="center"/>
      <protection locked="0"/>
    </xf>
    <xf numFmtId="0" fontId="50" fillId="4" borderId="152" xfId="2" applyFont="1" applyFill="1" applyBorder="1" applyAlignment="1" applyProtection="1">
      <alignment horizontal="center" vertical="center"/>
      <protection hidden="1"/>
    </xf>
    <xf numFmtId="0" fontId="50" fillId="4" borderId="11" xfId="2" applyFont="1" applyFill="1" applyBorder="1" applyAlignment="1" applyProtection="1">
      <alignment horizontal="center" vertical="center"/>
      <protection hidden="1"/>
    </xf>
    <xf numFmtId="0" fontId="26" fillId="4" borderId="23" xfId="2" applyFont="1" applyFill="1" applyBorder="1" applyAlignment="1" applyProtection="1">
      <alignment horizontal="center" vertical="center"/>
      <protection hidden="1"/>
    </xf>
    <xf numFmtId="0" fontId="26" fillId="4" borderId="0" xfId="2" applyFont="1" applyFill="1" applyBorder="1" applyAlignment="1" applyProtection="1">
      <alignment horizontal="center" vertical="center"/>
      <protection hidden="1"/>
    </xf>
    <xf numFmtId="0" fontId="2" fillId="4" borderId="23"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protection locked="0"/>
    </xf>
    <xf numFmtId="164" fontId="19" fillId="4" borderId="26" xfId="1" applyNumberFormat="1" applyFont="1" applyFill="1" applyBorder="1" applyAlignment="1">
      <alignment horizontal="center" vertical="center"/>
    </xf>
    <xf numFmtId="164" fontId="19" fillId="4" borderId="24" xfId="1" applyNumberFormat="1" applyFont="1" applyFill="1" applyBorder="1" applyAlignment="1">
      <alignment horizontal="center" vertical="center"/>
    </xf>
    <xf numFmtId="0" fontId="18" fillId="4" borderId="57" xfId="2" applyFont="1" applyFill="1" applyBorder="1" applyAlignment="1" applyProtection="1">
      <alignment horizontal="left" vertical="center"/>
      <protection hidden="1"/>
    </xf>
    <xf numFmtId="0" fontId="18" fillId="4" borderId="36" xfId="2" applyFont="1" applyFill="1" applyBorder="1" applyAlignment="1" applyProtection="1">
      <alignment horizontal="left" vertical="center"/>
      <protection hidden="1"/>
    </xf>
    <xf numFmtId="164" fontId="19" fillId="4" borderId="57" xfId="1" applyNumberFormat="1" applyFont="1" applyFill="1" applyBorder="1" applyAlignment="1">
      <alignment horizontal="center" vertical="center"/>
    </xf>
    <xf numFmtId="166" fontId="29" fillId="2" borderId="36" xfId="1" applyNumberFormat="1" applyFont="1" applyFill="1" applyBorder="1" applyAlignment="1">
      <alignment horizontal="center" vertical="center"/>
    </xf>
    <xf numFmtId="0" fontId="75" fillId="4" borderId="0" xfId="0" applyFont="1" applyFill="1" applyBorder="1" applyAlignment="1" applyProtection="1">
      <alignment horizontal="center" vertical="top" wrapText="1"/>
      <protection locked="0"/>
    </xf>
    <xf numFmtId="0" fontId="75" fillId="4" borderId="16" xfId="0" applyFont="1" applyFill="1" applyBorder="1" applyAlignment="1" applyProtection="1">
      <alignment horizontal="center" vertical="top" wrapText="1"/>
      <protection locked="0"/>
    </xf>
    <xf numFmtId="0" fontId="94" fillId="4" borderId="0" xfId="2" applyFont="1" applyFill="1" applyBorder="1" applyAlignment="1" applyProtection="1">
      <alignment horizontal="center" vertical="center" wrapText="1"/>
      <protection hidden="1"/>
    </xf>
    <xf numFmtId="0" fontId="94" fillId="4" borderId="16" xfId="2" applyFont="1" applyFill="1" applyBorder="1" applyAlignment="1" applyProtection="1">
      <alignment horizontal="center" vertical="center" wrapText="1"/>
      <protection hidden="1"/>
    </xf>
    <xf numFmtId="0" fontId="152" fillId="4" borderId="80" xfId="2" applyFont="1" applyFill="1" applyBorder="1" applyAlignment="1" applyProtection="1">
      <alignment horizontal="center" vertical="center"/>
      <protection hidden="1"/>
    </xf>
    <xf numFmtId="0" fontId="152" fillId="4" borderId="31" xfId="2" applyFont="1" applyFill="1" applyBorder="1" applyAlignment="1" applyProtection="1">
      <alignment horizontal="center" vertical="center"/>
      <protection hidden="1"/>
    </xf>
    <xf numFmtId="0" fontId="152" fillId="4" borderId="23" xfId="2" applyFont="1" applyFill="1" applyBorder="1" applyAlignment="1" applyProtection="1">
      <alignment horizontal="center" vertical="center"/>
      <protection hidden="1"/>
    </xf>
    <xf numFmtId="0" fontId="152" fillId="4" borderId="0" xfId="2" applyFont="1" applyFill="1" applyBorder="1" applyAlignment="1" applyProtection="1">
      <alignment horizontal="center" vertical="center"/>
      <protection hidden="1"/>
    </xf>
    <xf numFmtId="0" fontId="10" fillId="4" borderId="31" xfId="2" applyFont="1" applyFill="1" applyBorder="1" applyAlignment="1" applyProtection="1">
      <alignment horizontal="left" vertical="center"/>
      <protection hidden="1"/>
    </xf>
    <xf numFmtId="0" fontId="10" fillId="4" borderId="71" xfId="2" applyFont="1" applyFill="1" applyBorder="1" applyAlignment="1" applyProtection="1">
      <alignment horizontal="left" vertical="center"/>
      <protection hidden="1"/>
    </xf>
    <xf numFmtId="0" fontId="9" fillId="7" borderId="0" xfId="2" applyFont="1" applyFill="1" applyBorder="1" applyAlignment="1">
      <alignment horizontal="center" vertical="center" textRotation="90" wrapText="1"/>
    </xf>
    <xf numFmtId="0" fontId="169" fillId="0" borderId="97" xfId="0" applyFont="1" applyBorder="1" applyAlignment="1">
      <alignment horizontal="center" vertical="center" wrapText="1"/>
    </xf>
    <xf numFmtId="0" fontId="169" fillId="0" borderId="98" xfId="0" applyFont="1" applyBorder="1" applyAlignment="1">
      <alignment horizontal="center" vertical="center" wrapText="1"/>
    </xf>
    <xf numFmtId="0" fontId="169" fillId="0" borderId="90" xfId="0" applyFont="1" applyBorder="1" applyAlignment="1">
      <alignment horizontal="center" vertical="center" wrapText="1"/>
    </xf>
    <xf numFmtId="0" fontId="2" fillId="0" borderId="17" xfId="0" applyFont="1" applyBorder="1" applyAlignment="1">
      <alignment horizontal="center"/>
    </xf>
    <xf numFmtId="0" fontId="2" fillId="0" borderId="19" xfId="0" applyFont="1" applyBorder="1" applyAlignment="1">
      <alignment horizontal="center"/>
    </xf>
    <xf numFmtId="0" fontId="165" fillId="0" borderId="101" xfId="0" applyFont="1" applyBorder="1" applyAlignment="1">
      <alignment horizontal="center" vertical="center" wrapText="1"/>
    </xf>
    <xf numFmtId="0" fontId="165" fillId="0" borderId="142" xfId="0" applyFont="1" applyBorder="1" applyAlignment="1">
      <alignment horizontal="center" vertical="center" wrapText="1"/>
    </xf>
    <xf numFmtId="0" fontId="165" fillId="4" borderId="101" xfId="0" applyFont="1" applyFill="1" applyBorder="1" applyAlignment="1">
      <alignment horizontal="center" vertical="center" wrapText="1"/>
    </xf>
    <xf numFmtId="0" fontId="166" fillId="0" borderId="102" xfId="0" applyFont="1" applyBorder="1" applyAlignment="1">
      <alignment horizontal="center" vertical="center" wrapText="1"/>
    </xf>
    <xf numFmtId="0" fontId="166" fillId="0" borderId="138" xfId="0" applyFont="1" applyBorder="1" applyAlignment="1">
      <alignment horizontal="center" vertical="center" wrapText="1"/>
    </xf>
    <xf numFmtId="0" fontId="166" fillId="0" borderId="104" xfId="0" applyFont="1" applyBorder="1" applyAlignment="1">
      <alignment horizontal="center" vertical="center" wrapText="1"/>
    </xf>
    <xf numFmtId="0" fontId="166" fillId="0" borderId="16" xfId="0" applyFont="1" applyBorder="1" applyAlignment="1">
      <alignment horizontal="center" vertical="center" wrapText="1"/>
    </xf>
    <xf numFmtId="0" fontId="166" fillId="0" borderId="106" xfId="0" applyFont="1" applyBorder="1" applyAlignment="1">
      <alignment horizontal="center" vertical="center" wrapText="1"/>
    </xf>
    <xf numFmtId="0" fontId="166" fillId="0" borderId="140" xfId="0" applyFont="1" applyBorder="1" applyAlignment="1">
      <alignment horizontal="center" vertical="center" wrapText="1"/>
    </xf>
    <xf numFmtId="0" fontId="166" fillId="0" borderId="113" xfId="0" applyFont="1" applyBorder="1" applyAlignment="1">
      <alignment horizontal="center" vertical="center" wrapText="1"/>
    </xf>
    <xf numFmtId="0" fontId="166" fillId="0" borderId="110" xfId="0" applyFont="1" applyBorder="1" applyAlignment="1">
      <alignment horizontal="center" vertical="center" wrapText="1"/>
    </xf>
    <xf numFmtId="0" fontId="166" fillId="0" borderId="112" xfId="0" applyFont="1" applyBorder="1" applyAlignment="1">
      <alignment horizontal="center" vertical="center" wrapText="1"/>
    </xf>
    <xf numFmtId="0" fontId="166" fillId="4" borderId="102" xfId="0" applyFont="1" applyFill="1" applyBorder="1" applyAlignment="1">
      <alignment horizontal="center" vertical="center" wrapText="1"/>
    </xf>
    <xf numFmtId="0" fontId="166" fillId="4" borderId="138" xfId="0" applyFont="1" applyFill="1" applyBorder="1" applyAlignment="1">
      <alignment horizontal="center" vertical="center" wrapText="1"/>
    </xf>
    <xf numFmtId="0" fontId="166" fillId="4" borderId="104" xfId="0" applyFont="1" applyFill="1" applyBorder="1" applyAlignment="1">
      <alignment horizontal="center" vertical="center" wrapText="1"/>
    </xf>
    <xf numFmtId="0" fontId="166" fillId="4" borderId="16" xfId="0" applyFont="1" applyFill="1" applyBorder="1" applyAlignment="1">
      <alignment horizontal="center" vertical="center" wrapText="1"/>
    </xf>
    <xf numFmtId="0" fontId="166" fillId="4" borderId="144" xfId="0" applyFont="1" applyFill="1" applyBorder="1" applyAlignment="1">
      <alignment horizontal="center" vertical="center" wrapText="1"/>
    </xf>
    <xf numFmtId="0" fontId="166" fillId="4" borderId="35" xfId="0" applyFont="1" applyFill="1" applyBorder="1" applyAlignment="1">
      <alignment horizontal="center" vertical="center" wrapText="1"/>
    </xf>
    <xf numFmtId="0" fontId="166" fillId="4" borderId="106" xfId="0" applyFont="1" applyFill="1" applyBorder="1" applyAlignment="1">
      <alignment horizontal="center" vertical="center" wrapText="1"/>
    </xf>
    <xf numFmtId="0" fontId="166" fillId="4" borderId="140" xfId="0" applyFont="1" applyFill="1" applyBorder="1" applyAlignment="1">
      <alignment horizontal="center" vertical="center" wrapText="1"/>
    </xf>
    <xf numFmtId="0" fontId="166" fillId="0" borderId="114" xfId="0" applyFont="1" applyBorder="1" applyAlignment="1">
      <alignment horizontal="center" vertical="center" wrapText="1"/>
    </xf>
    <xf numFmtId="0" fontId="166" fillId="0" borderId="100" xfId="0" applyFont="1" applyBorder="1" applyAlignment="1">
      <alignment horizontal="center" vertical="center" wrapText="1"/>
    </xf>
    <xf numFmtId="0" fontId="166" fillId="0" borderId="0" xfId="0" applyFont="1" applyBorder="1" applyAlignment="1">
      <alignment horizontal="center" vertical="center" wrapText="1"/>
    </xf>
    <xf numFmtId="0" fontId="166" fillId="0" borderId="116" xfId="0" applyFont="1" applyBorder="1" applyAlignment="1">
      <alignment horizontal="center" vertical="center" wrapText="1"/>
    </xf>
    <xf numFmtId="0" fontId="166" fillId="0" borderId="99" xfId="0" applyFont="1" applyBorder="1" applyAlignment="1">
      <alignment horizontal="center" vertical="center" wrapText="1"/>
    </xf>
    <xf numFmtId="0" fontId="165" fillId="0" borderId="112" xfId="0" applyFont="1" applyBorder="1" applyAlignment="1">
      <alignment horizontal="center" vertical="center" wrapText="1"/>
    </xf>
    <xf numFmtId="0" fontId="166" fillId="0" borderId="135" xfId="0" applyFont="1" applyBorder="1" applyAlignment="1">
      <alignment horizontal="center" vertical="center" wrapText="1"/>
    </xf>
    <xf numFmtId="0" fontId="166" fillId="0" borderId="101" xfId="0" applyFont="1" applyBorder="1" applyAlignment="1">
      <alignment horizontal="center" vertical="center" wrapText="1"/>
    </xf>
    <xf numFmtId="0" fontId="166" fillId="0" borderId="136" xfId="0" applyFont="1" applyBorder="1" applyAlignment="1">
      <alignment horizontal="center" vertical="center" wrapText="1"/>
    </xf>
    <xf numFmtId="0" fontId="166" fillId="0" borderId="133" xfId="0" applyFont="1" applyBorder="1" applyAlignment="1">
      <alignment horizontal="center" vertical="center" wrapText="1"/>
    </xf>
    <xf numFmtId="0" fontId="166" fillId="0" borderId="142" xfId="0" applyFont="1" applyBorder="1" applyAlignment="1">
      <alignment horizontal="center" vertical="center" wrapText="1"/>
    </xf>
    <xf numFmtId="0" fontId="166" fillId="4" borderId="101" xfId="0" applyFont="1" applyFill="1" applyBorder="1" applyAlignment="1">
      <alignment horizontal="center" vertical="center" wrapText="1"/>
    </xf>
    <xf numFmtId="0" fontId="166" fillId="4" borderId="136" xfId="0" applyFont="1" applyFill="1" applyBorder="1" applyAlignment="1">
      <alignment horizontal="center" vertical="center" wrapText="1"/>
    </xf>
    <xf numFmtId="0" fontId="165" fillId="4" borderId="113" xfId="0" applyFont="1" applyFill="1" applyBorder="1" applyAlignment="1">
      <alignment horizontal="center" vertical="center" wrapText="1"/>
    </xf>
    <xf numFmtId="0" fontId="165" fillId="4" borderId="110" xfId="0" applyFont="1" applyFill="1" applyBorder="1" applyAlignment="1">
      <alignment horizontal="center" vertical="center" wrapText="1"/>
    </xf>
    <xf numFmtId="0" fontId="165" fillId="4" borderId="112" xfId="0" applyFont="1" applyFill="1" applyBorder="1" applyAlignment="1">
      <alignment horizontal="center" vertical="center" wrapText="1"/>
    </xf>
    <xf numFmtId="0" fontId="166" fillId="0" borderId="141" xfId="0" applyFont="1" applyBorder="1" applyAlignment="1">
      <alignment horizontal="center" vertical="center" wrapText="1"/>
    </xf>
    <xf numFmtId="0" fontId="166" fillId="0" borderId="129" xfId="0" applyFont="1" applyBorder="1" applyAlignment="1">
      <alignment horizontal="center" vertical="center" wrapText="1"/>
    </xf>
    <xf numFmtId="0" fontId="166" fillId="0" borderId="23" xfId="0" applyFont="1" applyBorder="1" applyAlignment="1">
      <alignment horizontal="center" vertical="center" wrapText="1"/>
    </xf>
    <xf numFmtId="0" fontId="166" fillId="0" borderId="131" xfId="0" applyFont="1" applyBorder="1" applyAlignment="1">
      <alignment horizontal="center" vertical="center" wrapText="1"/>
    </xf>
    <xf numFmtId="0" fontId="166" fillId="0" borderId="137" xfId="0" applyFont="1" applyBorder="1" applyAlignment="1">
      <alignment horizontal="center" vertical="center" wrapText="1"/>
    </xf>
    <xf numFmtId="0" fontId="166" fillId="0" borderId="103" xfId="0" applyFont="1" applyBorder="1" applyAlignment="1">
      <alignment horizontal="center" vertical="center" wrapText="1"/>
    </xf>
    <xf numFmtId="0" fontId="166" fillId="0" borderId="105" xfId="0" applyFont="1" applyBorder="1" applyAlignment="1">
      <alignment horizontal="center" vertical="center" wrapText="1"/>
    </xf>
    <xf numFmtId="0" fontId="166" fillId="0" borderId="139" xfId="0" applyFont="1" applyBorder="1" applyAlignment="1">
      <alignment horizontal="center" vertical="center" wrapText="1"/>
    </xf>
    <xf numFmtId="0" fontId="166" fillId="0" borderId="107" xfId="0" applyFont="1" applyBorder="1" applyAlignment="1">
      <alignment horizontal="center" vertical="center" wrapText="1"/>
    </xf>
    <xf numFmtId="0" fontId="165" fillId="4" borderId="143" xfId="0" applyFont="1" applyFill="1" applyBorder="1" applyAlignment="1">
      <alignment horizontal="center" vertical="center" wrapText="1"/>
    </xf>
    <xf numFmtId="0" fontId="166" fillId="0" borderId="109" xfId="0" applyFont="1" applyBorder="1" applyAlignment="1">
      <alignment horizontal="center" vertical="center" wrapText="1"/>
    </xf>
    <xf numFmtId="0" fontId="166" fillId="0" borderId="111" xfId="0" applyFont="1" applyBorder="1" applyAlignment="1">
      <alignment horizontal="center" vertical="center" wrapText="1"/>
    </xf>
    <xf numFmtId="0" fontId="166" fillId="4" borderId="100" xfId="0" applyFont="1" applyFill="1" applyBorder="1" applyAlignment="1">
      <alignment horizontal="center" vertical="center" wrapText="1"/>
    </xf>
    <xf numFmtId="0" fontId="166" fillId="4" borderId="130" xfId="0" applyFont="1" applyFill="1" applyBorder="1" applyAlignment="1">
      <alignment horizontal="center" vertical="center" wrapText="1"/>
    </xf>
    <xf numFmtId="0" fontId="166" fillId="4" borderId="0" xfId="0" applyFont="1" applyFill="1" applyBorder="1" applyAlignment="1">
      <alignment horizontal="center" vertical="center" wrapText="1"/>
    </xf>
    <xf numFmtId="0" fontId="166" fillId="4" borderId="99" xfId="0" applyFont="1" applyFill="1" applyBorder="1" applyAlignment="1">
      <alignment horizontal="center" vertical="center" wrapText="1"/>
    </xf>
    <xf numFmtId="0" fontId="166" fillId="4" borderId="132" xfId="0" applyFont="1" applyFill="1" applyBorder="1" applyAlignment="1">
      <alignment horizontal="center" vertical="center" wrapText="1"/>
    </xf>
    <xf numFmtId="0" fontId="166" fillId="0" borderId="115" xfId="0" applyFont="1" applyBorder="1" applyAlignment="1">
      <alignment horizontal="center" vertical="center" wrapText="1"/>
    </xf>
    <xf numFmtId="0" fontId="166" fillId="0" borderId="117" xfId="0" applyFont="1" applyBorder="1" applyAlignment="1">
      <alignment horizontal="center" vertical="center" wrapText="1"/>
    </xf>
    <xf numFmtId="0" fontId="166" fillId="0" borderId="134" xfId="0" applyFont="1" applyBorder="1" applyAlignment="1">
      <alignment horizontal="center" vertical="center" wrapText="1"/>
    </xf>
    <xf numFmtId="0" fontId="0" fillId="4" borderId="0" xfId="0" applyFill="1" applyAlignment="1">
      <alignment horizontal="left" wrapText="1"/>
    </xf>
    <xf numFmtId="0" fontId="0" fillId="4" borderId="16" xfId="0" applyFill="1" applyBorder="1" applyAlignment="1">
      <alignment horizontal="left" wrapText="1"/>
    </xf>
    <xf numFmtId="0" fontId="14" fillId="4" borderId="26" xfId="2" applyFont="1" applyFill="1" applyBorder="1" applyAlignment="1">
      <alignment horizontal="center" vertical="center"/>
    </xf>
    <xf numFmtId="0" fontId="164" fillId="4" borderId="91" xfId="2" applyFont="1" applyFill="1" applyBorder="1" applyAlignment="1" applyProtection="1">
      <alignment horizontal="center" vertical="center"/>
      <protection hidden="1"/>
    </xf>
    <xf numFmtId="0" fontId="164" fillId="4" borderId="92" xfId="2" applyFont="1" applyFill="1" applyBorder="1" applyAlignment="1" applyProtection="1">
      <alignment horizontal="center" vertical="center"/>
      <protection hidden="1"/>
    </xf>
    <xf numFmtId="0" fontId="164" fillId="4" borderId="93" xfId="2" applyFont="1" applyFill="1" applyBorder="1" applyAlignment="1" applyProtection="1">
      <alignment horizontal="center" vertical="center"/>
      <protection hidden="1"/>
    </xf>
    <xf numFmtId="0" fontId="164" fillId="4" borderId="94" xfId="2" applyFont="1" applyFill="1" applyBorder="1" applyAlignment="1" applyProtection="1">
      <alignment horizontal="center" vertical="center"/>
      <protection hidden="1"/>
    </xf>
    <xf numFmtId="0" fontId="164" fillId="4" borderId="95" xfId="2" applyFont="1" applyFill="1" applyBorder="1" applyAlignment="1" applyProtection="1">
      <alignment horizontal="center" vertical="center"/>
      <protection hidden="1"/>
    </xf>
    <xf numFmtId="0" fontId="164" fillId="4" borderId="96" xfId="2" applyFont="1" applyFill="1" applyBorder="1" applyAlignment="1" applyProtection="1">
      <alignment horizontal="center" vertical="center"/>
      <protection hidden="1"/>
    </xf>
    <xf numFmtId="0" fontId="0" fillId="4" borderId="0" xfId="0" applyFill="1" applyAlignment="1">
      <alignment horizontal="left" vertical="center" wrapText="1"/>
    </xf>
    <xf numFmtId="0" fontId="0" fillId="4" borderId="16" xfId="0" applyFill="1" applyBorder="1" applyAlignment="1">
      <alignment horizontal="left" vertical="center" wrapText="1"/>
    </xf>
    <xf numFmtId="0" fontId="163" fillId="0" borderId="23" xfId="0" applyFont="1" applyBorder="1" applyAlignment="1">
      <alignment horizontal="center" vertical="center" wrapText="1"/>
    </xf>
    <xf numFmtId="0" fontId="163" fillId="0" borderId="0" xfId="0" applyFont="1" applyBorder="1" applyAlignment="1">
      <alignment horizontal="center" vertical="center" wrapText="1"/>
    </xf>
    <xf numFmtId="0" fontId="163" fillId="0" borderId="16" xfId="0" applyFont="1" applyBorder="1" applyAlignment="1">
      <alignment horizontal="center" vertical="center" wrapText="1"/>
    </xf>
    <xf numFmtId="0" fontId="0" fillId="0" borderId="0" xfId="0" applyAlignment="1">
      <alignment horizontal="left" wrapText="1"/>
    </xf>
    <xf numFmtId="0" fontId="174" fillId="4" borderId="0" xfId="2" applyFont="1" applyFill="1" applyBorder="1" applyAlignment="1" applyProtection="1">
      <alignment horizontal="center" vertical="center"/>
      <protection hidden="1"/>
    </xf>
    <xf numFmtId="0" fontId="0" fillId="4" borderId="26" xfId="0" applyFill="1" applyBorder="1" applyAlignment="1">
      <alignment horizontal="left" vertical="center" wrapText="1"/>
    </xf>
    <xf numFmtId="0" fontId="0" fillId="4" borderId="27" xfId="0" applyFill="1" applyBorder="1" applyAlignment="1">
      <alignment horizontal="left" vertical="center" wrapText="1"/>
    </xf>
    <xf numFmtId="0" fontId="0" fillId="4" borderId="0" xfId="0" applyFill="1" applyBorder="1" applyAlignment="1">
      <alignment horizontal="left" vertical="center" wrapText="1"/>
    </xf>
    <xf numFmtId="0" fontId="0" fillId="4" borderId="24" xfId="0" applyFill="1" applyBorder="1" applyAlignment="1">
      <alignment horizontal="left" vertical="center" wrapText="1"/>
    </xf>
    <xf numFmtId="0" fontId="0" fillId="4" borderId="25" xfId="0" applyFill="1" applyBorder="1" applyAlignment="1">
      <alignment horizontal="left" vertical="center" wrapText="1"/>
    </xf>
    <xf numFmtId="0" fontId="0" fillId="4" borderId="26" xfId="0" applyFill="1" applyBorder="1" applyAlignment="1">
      <alignment horizontal="left" wrapText="1"/>
    </xf>
    <xf numFmtId="0" fontId="0" fillId="4" borderId="27" xfId="0" applyFill="1" applyBorder="1" applyAlignment="1">
      <alignment horizontal="left" wrapText="1"/>
    </xf>
    <xf numFmtId="0" fontId="0" fillId="4" borderId="24" xfId="0" applyFill="1" applyBorder="1" applyAlignment="1">
      <alignment horizontal="left" wrapText="1"/>
    </xf>
    <xf numFmtId="0" fontId="0" fillId="4" borderId="25" xfId="0" applyFill="1" applyBorder="1" applyAlignment="1">
      <alignment horizontal="left" wrapText="1"/>
    </xf>
    <xf numFmtId="0" fontId="0" fillId="4" borderId="0" xfId="0" applyFill="1" applyBorder="1" applyAlignment="1">
      <alignment horizontal="center"/>
    </xf>
    <xf numFmtId="0" fontId="15" fillId="4" borderId="99" xfId="2" applyFont="1" applyFill="1" applyBorder="1" applyAlignment="1">
      <alignment horizontal="center" vertical="center"/>
    </xf>
    <xf numFmtId="0" fontId="172" fillId="4" borderId="127" xfId="0" applyFont="1" applyFill="1" applyBorder="1" applyAlignment="1">
      <alignment horizontal="center" vertical="center" wrapText="1"/>
    </xf>
    <xf numFmtId="0" fontId="172" fillId="4" borderId="112" xfId="0" applyFont="1" applyFill="1" applyBorder="1" applyAlignment="1">
      <alignment horizontal="center" vertical="center" wrapText="1"/>
    </xf>
    <xf numFmtId="165" fontId="172" fillId="9" borderId="112" xfId="0" applyNumberFormat="1" applyFont="1" applyFill="1" applyBorder="1" applyAlignment="1">
      <alignment horizontal="center" vertical="center" wrapText="1"/>
    </xf>
    <xf numFmtId="165" fontId="172" fillId="9" borderId="126" xfId="0" applyNumberFormat="1" applyFont="1" applyFill="1" applyBorder="1" applyAlignment="1">
      <alignment horizontal="center" vertical="center" wrapText="1"/>
    </xf>
    <xf numFmtId="0" fontId="172" fillId="27" borderId="127" xfId="0" applyFont="1" applyFill="1" applyBorder="1" applyAlignment="1">
      <alignment horizontal="center" vertical="center" wrapText="1"/>
    </xf>
    <xf numFmtId="0" fontId="172" fillId="27" borderId="112" xfId="0" applyFont="1" applyFill="1" applyBorder="1" applyAlignment="1">
      <alignment horizontal="center" vertical="center" wrapText="1"/>
    </xf>
    <xf numFmtId="0" fontId="171" fillId="4" borderId="0" xfId="0" applyFont="1" applyFill="1" applyBorder="1" applyAlignment="1" applyProtection="1">
      <alignment horizontal="left" vertical="center" wrapText="1"/>
      <protection locked="0"/>
    </xf>
    <xf numFmtId="0" fontId="171" fillId="4" borderId="16" xfId="0" applyFont="1" applyFill="1" applyBorder="1" applyAlignment="1" applyProtection="1">
      <alignment horizontal="left" vertical="center" wrapText="1"/>
      <protection locked="0"/>
    </xf>
    <xf numFmtId="164" fontId="57" fillId="8" borderId="0" xfId="1" applyNumberFormat="1" applyFont="1" applyFill="1" applyBorder="1" applyAlignment="1">
      <alignment horizontal="center" vertical="center"/>
    </xf>
    <xf numFmtId="9" fontId="170" fillId="0" borderId="101" xfId="0" applyNumberFormat="1" applyFont="1" applyBorder="1" applyAlignment="1">
      <alignment horizontal="center" vertical="center" wrapText="1"/>
    </xf>
    <xf numFmtId="9" fontId="170" fillId="4" borderId="113" xfId="0" applyNumberFormat="1" applyFont="1" applyFill="1" applyBorder="1" applyAlignment="1">
      <alignment horizontal="center" vertical="center" wrapText="1"/>
    </xf>
    <xf numFmtId="9" fontId="170" fillId="0" borderId="123" xfId="0" applyNumberFormat="1" applyFont="1" applyBorder="1" applyAlignment="1">
      <alignment horizontal="center" vertical="center" wrapText="1"/>
    </xf>
    <xf numFmtId="0" fontId="170" fillId="0" borderId="108" xfId="0" applyFont="1" applyBorder="1" applyAlignment="1">
      <alignment horizontal="center" vertical="center" wrapText="1"/>
    </xf>
    <xf numFmtId="0" fontId="170" fillId="0" borderId="119" xfId="0" applyFont="1" applyBorder="1" applyAlignment="1">
      <alignment horizontal="center" vertical="center" wrapText="1"/>
    </xf>
    <xf numFmtId="9" fontId="170" fillId="4" borderId="125" xfId="0" applyNumberFormat="1" applyFont="1" applyFill="1" applyBorder="1" applyAlignment="1">
      <alignment horizontal="center" vertical="center" wrapText="1"/>
    </xf>
    <xf numFmtId="9" fontId="170" fillId="0" borderId="121" xfId="0" applyNumberFormat="1" applyFont="1" applyBorder="1" applyAlignment="1">
      <alignment horizontal="center" vertical="center" wrapText="1"/>
    </xf>
    <xf numFmtId="9" fontId="170" fillId="0" borderId="124" xfId="0" applyNumberFormat="1" applyFont="1" applyBorder="1" applyAlignment="1">
      <alignment horizontal="center" vertical="center" wrapText="1"/>
    </xf>
    <xf numFmtId="0" fontId="170" fillId="0" borderId="118" xfId="0" applyFont="1" applyBorder="1" applyAlignment="1">
      <alignment horizontal="center" vertical="center" wrapText="1"/>
    </xf>
    <xf numFmtId="0" fontId="170" fillId="4" borderId="128" xfId="0" applyFont="1" applyFill="1" applyBorder="1" applyAlignment="1">
      <alignment horizontal="center" vertical="center" wrapText="1"/>
    </xf>
    <xf numFmtId="0" fontId="170" fillId="4" borderId="113" xfId="0" applyFont="1" applyFill="1" applyBorder="1" applyAlignment="1">
      <alignment horizontal="center" vertical="center" wrapText="1"/>
    </xf>
    <xf numFmtId="0" fontId="170" fillId="0" borderId="120" xfId="0" applyFont="1" applyBorder="1" applyAlignment="1">
      <alignment horizontal="center" vertical="center" wrapText="1"/>
    </xf>
    <xf numFmtId="0" fontId="170" fillId="0" borderId="101" xfId="0" applyFont="1" applyBorder="1" applyAlignment="1">
      <alignment horizontal="center" vertical="center" wrapText="1"/>
    </xf>
    <xf numFmtId="0" fontId="170" fillId="27" borderId="128" xfId="0" applyFont="1" applyFill="1" applyBorder="1" applyAlignment="1">
      <alignment horizontal="center" vertical="center" wrapText="1"/>
    </xf>
    <xf numFmtId="0" fontId="170" fillId="27" borderId="113" xfId="0" applyFont="1" applyFill="1" applyBorder="1" applyAlignment="1">
      <alignment horizontal="center" vertical="center" wrapText="1"/>
    </xf>
    <xf numFmtId="0" fontId="170" fillId="0" borderId="122" xfId="0" applyFont="1" applyBorder="1" applyAlignment="1">
      <alignment horizontal="center" vertical="center" wrapText="1"/>
    </xf>
    <xf numFmtId="0" fontId="170" fillId="0" borderId="123" xfId="0" applyFont="1" applyBorder="1" applyAlignment="1">
      <alignment horizontal="center" vertical="center" wrapText="1"/>
    </xf>
    <xf numFmtId="164" fontId="12" fillId="8" borderId="0" xfId="1" applyNumberFormat="1" applyFont="1" applyFill="1" applyBorder="1" applyAlignment="1">
      <alignment horizontal="center" vertical="center"/>
    </xf>
    <xf numFmtId="164" fontId="12" fillId="8" borderId="21" xfId="1" applyNumberFormat="1" applyFont="1" applyFill="1" applyBorder="1" applyAlignment="1">
      <alignment horizontal="center" vertical="center"/>
    </xf>
    <xf numFmtId="0" fontId="174" fillId="4" borderId="26" xfId="2"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wrapText="1"/>
      <protection locked="0"/>
    </xf>
    <xf numFmtId="0" fontId="0" fillId="4" borderId="27"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6" xfId="0" applyFont="1" applyFill="1" applyBorder="1" applyAlignment="1" applyProtection="1">
      <alignment horizontal="center" vertical="center" wrapText="1"/>
      <protection locked="0"/>
    </xf>
    <xf numFmtId="0" fontId="0" fillId="4" borderId="24" xfId="0" applyFont="1" applyFill="1" applyBorder="1" applyAlignment="1" applyProtection="1">
      <alignment horizontal="center" vertical="center" wrapText="1"/>
      <protection locked="0"/>
    </xf>
    <xf numFmtId="0" fontId="0" fillId="4" borderId="25" xfId="0" applyFont="1" applyFill="1" applyBorder="1" applyAlignment="1" applyProtection="1">
      <alignment horizontal="center" vertical="center" wrapText="1"/>
      <protection locked="0"/>
    </xf>
    <xf numFmtId="0" fontId="22" fillId="4" borderId="44" xfId="2" applyFont="1" applyFill="1" applyBorder="1" applyAlignment="1" applyProtection="1">
      <alignment horizontal="center" vertical="center" wrapText="1"/>
      <protection hidden="1"/>
    </xf>
    <xf numFmtId="0" fontId="22" fillId="4" borderId="148" xfId="2" applyFont="1" applyFill="1" applyBorder="1" applyAlignment="1" applyProtection="1">
      <alignment horizontal="center" vertical="center" wrapText="1"/>
      <protection hidden="1"/>
    </xf>
    <xf numFmtId="164" fontId="18" fillId="4" borderId="44" xfId="1" applyNumberFormat="1" applyFont="1" applyFill="1" applyBorder="1" applyAlignment="1">
      <alignment horizontal="center" vertical="center" wrapText="1"/>
    </xf>
    <xf numFmtId="164" fontId="18" fillId="4" borderId="148" xfId="1" applyNumberFormat="1" applyFont="1" applyFill="1" applyBorder="1" applyAlignment="1">
      <alignment horizontal="center" vertical="center" wrapText="1"/>
    </xf>
    <xf numFmtId="164" fontId="18" fillId="4" borderId="44" xfId="1" applyNumberFormat="1" applyFont="1" applyFill="1" applyBorder="1" applyAlignment="1">
      <alignment horizontal="center" vertical="center"/>
    </xf>
    <xf numFmtId="164" fontId="18" fillId="4" borderId="148" xfId="1" applyNumberFormat="1" applyFont="1" applyFill="1" applyBorder="1" applyAlignment="1">
      <alignment horizontal="center" vertical="center"/>
    </xf>
    <xf numFmtId="164" fontId="19" fillId="4" borderId="148" xfId="1" applyNumberFormat="1" applyFont="1" applyFill="1" applyBorder="1" applyAlignment="1">
      <alignment horizontal="center" vertical="center"/>
    </xf>
    <xf numFmtId="164" fontId="176" fillId="4" borderId="89" xfId="0" applyNumberFormat="1" applyFont="1" applyFill="1" applyBorder="1" applyAlignment="1" applyProtection="1">
      <alignment horizontal="center" vertical="center"/>
      <protection locked="0"/>
    </xf>
    <xf numFmtId="164" fontId="176" fillId="4" borderId="23" xfId="0" applyNumberFormat="1" applyFont="1" applyFill="1" applyBorder="1" applyAlignment="1" applyProtection="1">
      <alignment horizontal="center" vertical="center"/>
      <protection locked="0"/>
    </xf>
    <xf numFmtId="164" fontId="176" fillId="4" borderId="87" xfId="0" applyNumberFormat="1" applyFont="1" applyFill="1" applyBorder="1" applyAlignment="1" applyProtection="1">
      <alignment horizontal="center" vertical="center"/>
      <protection locked="0"/>
    </xf>
    <xf numFmtId="0" fontId="112" fillId="4" borderId="0" xfId="2" applyFont="1" applyFill="1" applyBorder="1" applyAlignment="1" applyProtection="1">
      <alignment horizontal="center" vertical="center"/>
      <protection hidden="1"/>
    </xf>
    <xf numFmtId="0" fontId="112" fillId="4" borderId="148" xfId="2" applyFont="1" applyFill="1" applyBorder="1" applyAlignment="1" applyProtection="1">
      <alignment horizontal="center" vertical="center"/>
      <protection hidden="1"/>
    </xf>
    <xf numFmtId="164" fontId="13" fillId="8" borderId="148" xfId="1" applyNumberFormat="1" applyFont="1" applyFill="1" applyBorder="1" applyAlignment="1">
      <alignment horizontal="center" vertical="center"/>
    </xf>
    <xf numFmtId="164" fontId="19" fillId="4" borderId="44" xfId="1" applyNumberFormat="1" applyFont="1" applyFill="1" applyBorder="1" applyAlignment="1">
      <alignment horizontal="center" vertical="center"/>
    </xf>
    <xf numFmtId="164" fontId="179" fillId="4" borderId="0" xfId="1" applyNumberFormat="1" applyFont="1" applyFill="1" applyBorder="1" applyAlignment="1">
      <alignment horizontal="center" vertical="center"/>
    </xf>
    <xf numFmtId="164" fontId="177" fillId="4" borderId="44" xfId="1" applyNumberFormat="1" applyFont="1" applyFill="1" applyBorder="1" applyAlignment="1">
      <alignment horizontal="center" vertical="center"/>
    </xf>
    <xf numFmtId="164" fontId="177" fillId="4" borderId="0" xfId="1" applyNumberFormat="1" applyFont="1" applyFill="1" applyBorder="1" applyAlignment="1">
      <alignment horizontal="center" vertical="center"/>
    </xf>
    <xf numFmtId="164" fontId="177" fillId="4" borderId="16" xfId="1" applyNumberFormat="1" applyFont="1" applyFill="1" applyBorder="1" applyAlignment="1">
      <alignment horizontal="center" vertical="center"/>
    </xf>
    <xf numFmtId="0" fontId="18" fillId="4" borderId="148" xfId="2" applyFont="1" applyFill="1" applyBorder="1" applyAlignment="1" applyProtection="1">
      <alignment horizontal="center" vertical="center"/>
      <protection hidden="1"/>
    </xf>
    <xf numFmtId="164" fontId="179" fillId="4" borderId="148" xfId="1" applyNumberFormat="1" applyFont="1" applyFill="1" applyBorder="1" applyAlignment="1">
      <alignment horizontal="center" vertical="center"/>
    </xf>
    <xf numFmtId="0" fontId="22" fillId="4" borderId="26" xfId="2" applyFont="1" applyFill="1" applyBorder="1" applyAlignment="1" applyProtection="1">
      <alignment horizontal="center" vertical="center"/>
      <protection hidden="1"/>
    </xf>
    <xf numFmtId="164" fontId="146" fillId="8" borderId="44" xfId="1" applyNumberFormat="1" applyFont="1" applyFill="1" applyBorder="1" applyAlignment="1">
      <alignment horizontal="center" vertical="center"/>
    </xf>
    <xf numFmtId="164" fontId="146" fillId="8" borderId="0" xfId="1" applyNumberFormat="1" applyFont="1" applyFill="1" applyBorder="1" applyAlignment="1">
      <alignment horizontal="center" vertical="center"/>
    </xf>
    <xf numFmtId="164" fontId="146" fillId="8" borderId="16" xfId="1" applyNumberFormat="1" applyFont="1" applyFill="1" applyBorder="1" applyAlignment="1">
      <alignment horizontal="center" vertical="center"/>
    </xf>
    <xf numFmtId="0" fontId="61" fillId="4" borderId="16" xfId="2" applyFont="1" applyFill="1" applyBorder="1" applyAlignment="1">
      <alignment horizontal="center" vertical="center"/>
    </xf>
    <xf numFmtId="0" fontId="178" fillId="4" borderId="44" xfId="2" applyFont="1" applyFill="1" applyBorder="1" applyAlignment="1" applyProtection="1">
      <alignment horizontal="center" vertical="center"/>
      <protection hidden="1"/>
    </xf>
    <xf numFmtId="0" fontId="178" fillId="4" borderId="0" xfId="2" applyFont="1" applyFill="1" applyBorder="1" applyAlignment="1" applyProtection="1">
      <alignment horizontal="center" vertical="center"/>
      <protection hidden="1"/>
    </xf>
    <xf numFmtId="0" fontId="178" fillId="4" borderId="16" xfId="2" applyFont="1" applyFill="1" applyBorder="1" applyAlignment="1" applyProtection="1">
      <alignment horizontal="center" vertical="center"/>
      <protection hidden="1"/>
    </xf>
    <xf numFmtId="0" fontId="18" fillId="4" borderId="44" xfId="2" applyFont="1" applyFill="1" applyBorder="1" applyAlignment="1" applyProtection="1">
      <alignment horizontal="center" vertical="center"/>
      <protection hidden="1"/>
    </xf>
    <xf numFmtId="0" fontId="18" fillId="4" borderId="16" xfId="2" applyFont="1" applyFill="1" applyBorder="1" applyAlignment="1" applyProtection="1">
      <alignment horizontal="center" vertical="center"/>
      <protection hidden="1"/>
    </xf>
    <xf numFmtId="0" fontId="22" fillId="4" borderId="0" xfId="2" applyFont="1" applyFill="1" applyBorder="1" applyAlignment="1" applyProtection="1">
      <alignment horizontal="center" vertical="center" wrapText="1"/>
      <protection hidden="1"/>
    </xf>
    <xf numFmtId="164" fontId="18" fillId="4" borderId="16" xfId="1" applyNumberFormat="1" applyFont="1" applyFill="1" applyBorder="1" applyAlignment="1">
      <alignment horizontal="center" vertical="center"/>
    </xf>
    <xf numFmtId="0" fontId="100" fillId="4" borderId="0" xfId="2" applyFont="1" applyFill="1" applyBorder="1" applyAlignment="1" applyProtection="1">
      <alignment horizontal="left" vertical="center" wrapText="1"/>
      <protection hidden="1"/>
    </xf>
    <xf numFmtId="0" fontId="100" fillId="4" borderId="16" xfId="2" applyFont="1" applyFill="1" applyBorder="1" applyAlignment="1" applyProtection="1">
      <alignment horizontal="left" vertical="center" wrapText="1"/>
      <protection hidden="1"/>
    </xf>
    <xf numFmtId="0" fontId="98" fillId="20" borderId="62" xfId="0" applyFont="1" applyFill="1" applyBorder="1" applyAlignment="1">
      <alignment horizontal="center" vertical="center"/>
    </xf>
    <xf numFmtId="0" fontId="98" fillId="20" borderId="31" xfId="0" applyFont="1" applyFill="1" applyBorder="1" applyAlignment="1">
      <alignment horizontal="center" vertical="center"/>
    </xf>
    <xf numFmtId="0" fontId="98" fillId="20" borderId="47" xfId="0" applyFont="1" applyFill="1" applyBorder="1" applyAlignment="1">
      <alignment horizontal="center" vertical="center"/>
    </xf>
    <xf numFmtId="0" fontId="98" fillId="9" borderId="0" xfId="0" applyFont="1" applyFill="1" applyBorder="1" applyAlignment="1">
      <alignment horizontal="center" vertical="center"/>
    </xf>
    <xf numFmtId="0" fontId="98" fillId="9" borderId="58" xfId="0" applyFont="1" applyFill="1" applyBorder="1" applyAlignment="1">
      <alignment horizontal="center" vertical="center"/>
    </xf>
    <xf numFmtId="0" fontId="46" fillId="4" borderId="0" xfId="0" applyFont="1" applyFill="1" applyBorder="1" applyAlignment="1">
      <alignment horizontal="right" vertical="center"/>
    </xf>
    <xf numFmtId="0" fontId="98" fillId="20" borderId="23" xfId="0" applyFont="1" applyFill="1" applyBorder="1" applyAlignment="1">
      <alignment horizontal="center" vertical="center"/>
    </xf>
    <xf numFmtId="0" fontId="98" fillId="20" borderId="0" xfId="0" applyFont="1" applyFill="1" applyBorder="1" applyAlignment="1">
      <alignment horizontal="center" vertical="center"/>
    </xf>
    <xf numFmtId="0" fontId="98" fillId="20" borderId="16" xfId="0" applyFont="1" applyFill="1" applyBorder="1" applyAlignment="1">
      <alignment horizontal="center" vertical="center"/>
    </xf>
    <xf numFmtId="0" fontId="86" fillId="4" borderId="70" xfId="0" applyFont="1" applyFill="1" applyBorder="1" applyAlignment="1">
      <alignment horizontal="right" vertical="center"/>
    </xf>
    <xf numFmtId="0" fontId="86" fillId="4" borderId="31" xfId="0" applyFont="1" applyFill="1" applyBorder="1" applyAlignment="1">
      <alignment horizontal="right" vertical="center"/>
    </xf>
    <xf numFmtId="0" fontId="46" fillId="4" borderId="70" xfId="0" applyFont="1" applyFill="1" applyBorder="1" applyAlignment="1">
      <alignment horizontal="right" vertical="center"/>
    </xf>
    <xf numFmtId="0" fontId="46" fillId="4" borderId="31" xfId="0" applyFont="1" applyFill="1" applyBorder="1" applyAlignment="1">
      <alignment horizontal="right" vertical="center"/>
    </xf>
    <xf numFmtId="0" fontId="185" fillId="0" borderId="0" xfId="4" applyFont="1" applyAlignment="1">
      <alignment horizontal="left" vertical="center"/>
    </xf>
    <xf numFmtId="0" fontId="86" fillId="0" borderId="0" xfId="0" applyFont="1" applyAlignment="1">
      <alignment horizontal="left" vertical="center"/>
    </xf>
    <xf numFmtId="0" fontId="86" fillId="0" borderId="16" xfId="0" applyFont="1" applyBorder="1" applyAlignment="1">
      <alignment horizontal="left" vertical="center"/>
    </xf>
    <xf numFmtId="0" fontId="86" fillId="0" borderId="45" xfId="0" applyFont="1" applyBorder="1" applyAlignment="1">
      <alignment horizontal="left" vertical="center"/>
    </xf>
    <xf numFmtId="0" fontId="86" fillId="0" borderId="46" xfId="0" applyFont="1" applyBorder="1" applyAlignment="1">
      <alignment horizontal="left" vertical="center"/>
    </xf>
    <xf numFmtId="0" fontId="185" fillId="0" borderId="0" xfId="4" applyFont="1" applyBorder="1" applyAlignment="1">
      <alignment horizontal="left" vertical="center"/>
    </xf>
    <xf numFmtId="0" fontId="86" fillId="0" borderId="0" xfId="0" applyFont="1" applyBorder="1" applyAlignment="1">
      <alignment horizontal="left" vertical="center"/>
    </xf>
    <xf numFmtId="0" fontId="185" fillId="0" borderId="16" xfId="4" applyFont="1" applyBorder="1" applyAlignment="1">
      <alignment horizontal="left" vertical="center"/>
    </xf>
    <xf numFmtId="0" fontId="185" fillId="0" borderId="45" xfId="4" applyFont="1" applyBorder="1" applyAlignment="1">
      <alignment horizontal="left" vertical="center"/>
    </xf>
    <xf numFmtId="0" fontId="185" fillId="0" borderId="46" xfId="4" applyFont="1" applyBorder="1" applyAlignment="1">
      <alignment horizontal="left" vertical="center"/>
    </xf>
    <xf numFmtId="0" fontId="11" fillId="4" borderId="70" xfId="0" applyFont="1" applyFill="1" applyBorder="1" applyAlignment="1">
      <alignment horizontal="center" vertical="center" wrapText="1"/>
    </xf>
    <xf numFmtId="0" fontId="186" fillId="2" borderId="1" xfId="0" applyFont="1" applyFill="1" applyBorder="1" applyAlignment="1">
      <alignment horizontal="center" vertical="center" wrapText="1"/>
    </xf>
    <xf numFmtId="0" fontId="186" fillId="2" borderId="2" xfId="0" applyFont="1" applyFill="1" applyBorder="1" applyAlignment="1">
      <alignment horizontal="center" vertical="center" wrapText="1"/>
    </xf>
    <xf numFmtId="0" fontId="186" fillId="2" borderId="3" xfId="0" applyFont="1" applyFill="1" applyBorder="1" applyAlignment="1">
      <alignment horizontal="center" vertical="center" wrapText="1"/>
    </xf>
    <xf numFmtId="0" fontId="186" fillId="2" borderId="4" xfId="0" applyFont="1" applyFill="1" applyBorder="1" applyAlignment="1">
      <alignment horizontal="center" vertical="center" wrapText="1"/>
    </xf>
    <xf numFmtId="0" fontId="186" fillId="2" borderId="5" xfId="0" applyFont="1" applyFill="1" applyBorder="1" applyAlignment="1">
      <alignment horizontal="center" vertical="center" wrapText="1"/>
    </xf>
    <xf numFmtId="0" fontId="186" fillId="2" borderId="6" xfId="0" applyFont="1" applyFill="1" applyBorder="1" applyAlignment="1">
      <alignment horizontal="center" vertical="center" wrapText="1"/>
    </xf>
    <xf numFmtId="0" fontId="28" fillId="5" borderId="62" xfId="0" applyFont="1" applyFill="1" applyBorder="1" applyAlignment="1">
      <alignment horizontal="center" vertical="center"/>
    </xf>
    <xf numFmtId="0" fontId="28" fillId="5" borderId="31" xfId="0" applyFont="1" applyFill="1" applyBorder="1" applyAlignment="1">
      <alignment horizontal="center" vertical="center"/>
    </xf>
    <xf numFmtId="0" fontId="28" fillId="5" borderId="65" xfId="0" applyFont="1" applyFill="1" applyBorder="1" applyAlignment="1">
      <alignment horizontal="center" vertical="center"/>
    </xf>
    <xf numFmtId="0" fontId="8" fillId="22" borderId="62" xfId="0" applyFont="1" applyFill="1" applyBorder="1" applyAlignment="1">
      <alignment horizontal="center" vertical="center"/>
    </xf>
    <xf numFmtId="0" fontId="8" fillId="22" borderId="31" xfId="0" applyFont="1" applyFill="1" applyBorder="1" applyAlignment="1">
      <alignment horizontal="center" vertical="center"/>
    </xf>
    <xf numFmtId="0" fontId="8" fillId="22" borderId="65" xfId="0" applyFont="1" applyFill="1" applyBorder="1" applyAlignment="1">
      <alignment horizontal="center" vertical="center"/>
    </xf>
    <xf numFmtId="0" fontId="98" fillId="21" borderId="59" xfId="0" applyFont="1" applyFill="1" applyBorder="1" applyAlignment="1">
      <alignment horizontal="center" vertical="center"/>
    </xf>
    <xf numFmtId="0" fontId="98" fillId="21" borderId="60" xfId="0" applyFont="1" applyFill="1" applyBorder="1" applyAlignment="1">
      <alignment horizontal="center" vertical="center"/>
    </xf>
    <xf numFmtId="0" fontId="98" fillId="21" borderId="61" xfId="0" applyFont="1" applyFill="1" applyBorder="1" applyAlignment="1">
      <alignment horizontal="center" vertical="center"/>
    </xf>
    <xf numFmtId="0" fontId="97" fillId="5" borderId="59" xfId="0" applyFont="1" applyFill="1" applyBorder="1" applyAlignment="1">
      <alignment horizontal="center" vertical="center" wrapText="1"/>
    </xf>
    <xf numFmtId="0" fontId="97" fillId="5" borderId="60" xfId="0" applyFont="1" applyFill="1" applyBorder="1" applyAlignment="1">
      <alignment horizontal="center" vertical="center" wrapText="1"/>
    </xf>
    <xf numFmtId="0" fontId="97" fillId="5" borderId="61" xfId="0" applyFont="1" applyFill="1" applyBorder="1" applyAlignment="1">
      <alignment horizontal="center" vertical="center" wrapText="1"/>
    </xf>
    <xf numFmtId="0" fontId="26" fillId="5" borderId="76" xfId="2" applyFont="1" applyFill="1" applyBorder="1" applyAlignment="1" applyProtection="1">
      <alignment horizontal="center" vertical="center" wrapText="1"/>
      <protection hidden="1"/>
    </xf>
    <xf numFmtId="0" fontId="26" fillId="5" borderId="2" xfId="2" applyFont="1" applyFill="1" applyBorder="1" applyAlignment="1" applyProtection="1">
      <alignment horizontal="center" vertical="center" wrapText="1"/>
      <protection hidden="1"/>
    </xf>
    <xf numFmtId="0" fontId="26" fillId="5" borderId="77" xfId="2" applyFont="1" applyFill="1" applyBorder="1" applyAlignment="1" applyProtection="1">
      <alignment horizontal="center" vertical="center" wrapText="1"/>
      <protection hidden="1"/>
    </xf>
    <xf numFmtId="0" fontId="200" fillId="22" borderId="23" xfId="2" applyFont="1" applyFill="1" applyBorder="1" applyAlignment="1" applyProtection="1">
      <alignment horizontal="center" vertical="center" wrapText="1"/>
      <protection hidden="1"/>
    </xf>
    <xf numFmtId="0" fontId="200" fillId="22" borderId="0" xfId="2" applyFont="1" applyFill="1" applyBorder="1" applyAlignment="1" applyProtection="1">
      <alignment horizontal="center" vertical="center" wrapText="1"/>
      <protection hidden="1"/>
    </xf>
    <xf numFmtId="0" fontId="200" fillId="22" borderId="16" xfId="2" applyFont="1" applyFill="1" applyBorder="1" applyAlignment="1" applyProtection="1">
      <alignment horizontal="center" vertical="center" wrapText="1"/>
      <protection hidden="1"/>
    </xf>
    <xf numFmtId="0" fontId="26" fillId="14" borderId="23" xfId="2" applyFont="1" applyFill="1" applyBorder="1" applyAlignment="1" applyProtection="1">
      <alignment horizontal="center" vertical="center" wrapText="1"/>
      <protection hidden="1"/>
    </xf>
    <xf numFmtId="0" fontId="26" fillId="14" borderId="0" xfId="2" applyFont="1" applyFill="1" applyBorder="1" applyAlignment="1" applyProtection="1">
      <alignment horizontal="center" vertical="center" wrapText="1"/>
      <protection hidden="1"/>
    </xf>
    <xf numFmtId="0" fontId="26" fillId="14" borderId="16" xfId="2" applyFont="1" applyFill="1" applyBorder="1" applyAlignment="1" applyProtection="1">
      <alignment horizontal="center" vertical="center" wrapText="1"/>
      <protection hidden="1"/>
    </xf>
    <xf numFmtId="0" fontId="18" fillId="4" borderId="23" xfId="2" applyFont="1" applyFill="1" applyBorder="1" applyAlignment="1" applyProtection="1">
      <alignment horizontal="center" vertical="center" wrapText="1"/>
      <protection hidden="1"/>
    </xf>
    <xf numFmtId="0" fontId="18" fillId="4" borderId="0" xfId="2" applyFont="1" applyFill="1" applyBorder="1" applyAlignment="1" applyProtection="1">
      <alignment horizontal="center" vertical="center" wrapText="1"/>
      <protection hidden="1"/>
    </xf>
    <xf numFmtId="0" fontId="222" fillId="14" borderId="17" xfId="2" applyFont="1" applyFill="1" applyBorder="1" applyAlignment="1" applyProtection="1">
      <alignment horizontal="center" vertical="center"/>
      <protection hidden="1"/>
    </xf>
    <xf numFmtId="0" fontId="222" fillId="14" borderId="18" xfId="2" applyFont="1" applyFill="1" applyBorder="1" applyAlignment="1" applyProtection="1">
      <alignment horizontal="center" vertical="center"/>
      <protection hidden="1"/>
    </xf>
    <xf numFmtId="0" fontId="222" fillId="14" borderId="19" xfId="2" applyFont="1" applyFill="1" applyBorder="1" applyAlignment="1" applyProtection="1">
      <alignment horizontal="center" vertical="center"/>
      <protection hidden="1"/>
    </xf>
    <xf numFmtId="0" fontId="223" fillId="4" borderId="0" xfId="2" applyFont="1" applyFill="1" applyBorder="1" applyAlignment="1" applyProtection="1">
      <alignment horizontal="center" vertical="center"/>
      <protection hidden="1"/>
    </xf>
    <xf numFmtId="0" fontId="223" fillId="4" borderId="16" xfId="2" applyFont="1" applyFill="1" applyBorder="1" applyAlignment="1" applyProtection="1">
      <alignment horizontal="center" vertical="center"/>
      <protection hidden="1"/>
    </xf>
    <xf numFmtId="0" fontId="224" fillId="4" borderId="153" xfId="2" applyFont="1" applyFill="1" applyBorder="1" applyAlignment="1" applyProtection="1">
      <alignment horizontal="center" vertical="center"/>
      <protection hidden="1"/>
    </xf>
    <xf numFmtId="0" fontId="224" fillId="4" borderId="154" xfId="2" applyFont="1" applyFill="1" applyBorder="1" applyAlignment="1" applyProtection="1">
      <alignment horizontal="center" vertical="center"/>
      <protection hidden="1"/>
    </xf>
    <xf numFmtId="0" fontId="224" fillId="4" borderId="155" xfId="2" applyFont="1" applyFill="1" applyBorder="1" applyAlignment="1" applyProtection="1">
      <alignment horizontal="center" vertical="center"/>
      <protection hidden="1"/>
    </xf>
    <xf numFmtId="0" fontId="3" fillId="4" borderId="0" xfId="2" applyFill="1" applyBorder="1" applyAlignment="1">
      <alignment horizontal="left" vertical="center"/>
    </xf>
    <xf numFmtId="0" fontId="3" fillId="4" borderId="148" xfId="2" applyFill="1" applyBorder="1" applyAlignment="1">
      <alignment horizontal="left" vertical="center"/>
    </xf>
    <xf numFmtId="0" fontId="28" fillId="10" borderId="17" xfId="2" applyFont="1" applyFill="1" applyBorder="1" applyAlignment="1">
      <alignment horizontal="center" vertical="center" wrapText="1"/>
    </xf>
    <xf numFmtId="0" fontId="28" fillId="10" borderId="18" xfId="2" applyFont="1" applyFill="1" applyBorder="1" applyAlignment="1">
      <alignment horizontal="center" vertical="center" wrapText="1"/>
    </xf>
    <xf numFmtId="0" fontId="28" fillId="10" borderId="0" xfId="2" applyFont="1" applyFill="1" applyBorder="1" applyAlignment="1">
      <alignment horizontal="center" vertical="center" wrapText="1"/>
    </xf>
    <xf numFmtId="0" fontId="230" fillId="10" borderId="18" xfId="2" applyFont="1" applyFill="1" applyBorder="1" applyAlignment="1">
      <alignment horizontal="center" vertical="center" wrapText="1"/>
    </xf>
    <xf numFmtId="0" fontId="230" fillId="10" borderId="0" xfId="2" applyFont="1" applyFill="1" applyBorder="1" applyAlignment="1">
      <alignment horizontal="center" vertical="center" wrapText="1"/>
    </xf>
    <xf numFmtId="0" fontId="28" fillId="10" borderId="62" xfId="2" applyFont="1" applyFill="1" applyBorder="1" applyAlignment="1">
      <alignment horizontal="center" vertical="center"/>
    </xf>
    <xf numFmtId="0" fontId="28" fillId="10" borderId="31" xfId="2" applyFont="1" applyFill="1" applyBorder="1" applyAlignment="1">
      <alignment horizontal="center" vertical="center"/>
    </xf>
    <xf numFmtId="0" fontId="28" fillId="10" borderId="65" xfId="2" applyFont="1" applyFill="1" applyBorder="1" applyAlignment="1">
      <alignment horizontal="center" vertical="center"/>
    </xf>
    <xf numFmtId="0" fontId="28" fillId="10" borderId="44" xfId="2" applyFont="1" applyFill="1" applyBorder="1" applyAlignment="1">
      <alignment horizontal="center" vertical="center"/>
    </xf>
    <xf numFmtId="0" fontId="28" fillId="10" borderId="0" xfId="2" applyFont="1" applyFill="1" applyBorder="1" applyAlignment="1">
      <alignment horizontal="center" vertical="center"/>
    </xf>
    <xf numFmtId="0" fontId="28" fillId="10" borderId="148" xfId="2" applyFont="1" applyFill="1" applyBorder="1" applyAlignment="1">
      <alignment horizontal="center" vertical="center"/>
    </xf>
    <xf numFmtId="0" fontId="3" fillId="4" borderId="44" xfId="2" applyFont="1" applyFill="1" applyBorder="1" applyAlignment="1">
      <alignment horizontal="center" vertical="center" wrapText="1"/>
    </xf>
    <xf numFmtId="0" fontId="3" fillId="4" borderId="0" xfId="2" applyFont="1" applyFill="1" applyBorder="1" applyAlignment="1">
      <alignment horizontal="center" vertical="center" wrapText="1"/>
    </xf>
    <xf numFmtId="0" fontId="3" fillId="4" borderId="148" xfId="2" applyFont="1" applyFill="1" applyBorder="1" applyAlignment="1">
      <alignment horizontal="center" vertical="center" wrapText="1"/>
    </xf>
    <xf numFmtId="0" fontId="4" fillId="10" borderId="18" xfId="2" applyFont="1" applyFill="1" applyBorder="1" applyAlignment="1">
      <alignment horizontal="center" vertical="center" wrapText="1"/>
    </xf>
    <xf numFmtId="0" fontId="4" fillId="10" borderId="0" xfId="2" applyFont="1" applyFill="1" applyBorder="1" applyAlignment="1">
      <alignment horizontal="center" vertical="center" wrapText="1"/>
    </xf>
    <xf numFmtId="0" fontId="230" fillId="10" borderId="19" xfId="2" applyFont="1" applyFill="1" applyBorder="1" applyAlignment="1">
      <alignment horizontal="center" vertical="center"/>
    </xf>
    <xf numFmtId="0" fontId="230" fillId="10" borderId="16" xfId="2" applyFont="1" applyFill="1" applyBorder="1" applyAlignment="1">
      <alignment horizontal="center" vertical="center"/>
    </xf>
    <xf numFmtId="0" fontId="28" fillId="4" borderId="0" xfId="2" applyFont="1" applyFill="1" applyBorder="1" applyAlignment="1">
      <alignment horizontal="center" vertical="center"/>
    </xf>
    <xf numFmtId="0" fontId="3" fillId="4" borderId="44" xfId="2" applyFill="1" applyBorder="1" applyAlignment="1">
      <alignment horizontal="center" vertical="center" wrapText="1"/>
    </xf>
    <xf numFmtId="0" fontId="3" fillId="4" borderId="0" xfId="2" applyFill="1" applyBorder="1" applyAlignment="1">
      <alignment horizontal="center" vertical="center" wrapText="1"/>
    </xf>
    <xf numFmtId="0" fontId="3" fillId="4" borderId="148" xfId="2" applyFill="1" applyBorder="1" applyAlignment="1">
      <alignment horizontal="center" vertical="center" wrapText="1"/>
    </xf>
    <xf numFmtId="0" fontId="3" fillId="4" borderId="0" xfId="2" applyFill="1" applyBorder="1" applyAlignment="1">
      <alignment horizontal="center" vertical="center"/>
    </xf>
    <xf numFmtId="0" fontId="3" fillId="4" borderId="50" xfId="2" applyFill="1" applyBorder="1" applyAlignment="1">
      <alignment horizontal="center" vertical="center" wrapText="1"/>
    </xf>
    <xf numFmtId="0" fontId="3" fillId="4" borderId="45" xfId="2" applyFill="1" applyBorder="1" applyAlignment="1">
      <alignment horizontal="center" vertical="center" wrapText="1"/>
    </xf>
    <xf numFmtId="0" fontId="3" fillId="4" borderId="49" xfId="2" applyFill="1" applyBorder="1" applyAlignment="1">
      <alignment horizontal="center" vertical="center" wrapText="1"/>
    </xf>
    <xf numFmtId="179" fontId="232" fillId="0" borderId="0" xfId="13" applyNumberFormat="1" applyFont="1" applyFill="1" applyBorder="1" applyAlignment="1">
      <alignment horizontal="center" vertical="center"/>
    </xf>
    <xf numFmtId="179" fontId="232" fillId="0" borderId="163" xfId="13" applyNumberFormat="1" applyFont="1" applyFill="1" applyBorder="1" applyAlignment="1">
      <alignment horizontal="center" vertical="center"/>
    </xf>
    <xf numFmtId="179" fontId="232" fillId="0" borderId="164" xfId="13" applyNumberFormat="1" applyFont="1" applyFill="1" applyBorder="1" applyAlignment="1">
      <alignment horizontal="center" vertical="center"/>
    </xf>
    <xf numFmtId="168" fontId="233" fillId="31" borderId="0" xfId="7" applyNumberFormat="1" applyFont="1" applyFill="1" applyBorder="1" applyAlignment="1" applyProtection="1">
      <alignment horizontal="right" vertical="center" wrapText="1"/>
      <protection locked="0"/>
    </xf>
    <xf numFmtId="168" fontId="233" fillId="31" borderId="164" xfId="7" applyNumberFormat="1" applyFont="1" applyFill="1" applyBorder="1" applyAlignment="1" applyProtection="1">
      <alignment horizontal="right" vertical="center" wrapText="1"/>
      <protection locked="0"/>
    </xf>
    <xf numFmtId="2" fontId="234" fillId="31" borderId="16" xfId="13" applyNumberFormat="1" applyFont="1" applyFill="1" applyBorder="1" applyAlignment="1">
      <alignment horizontal="center" vertical="center"/>
    </xf>
    <xf numFmtId="2" fontId="234" fillId="31" borderId="165" xfId="13" applyNumberFormat="1" applyFont="1" applyFill="1" applyBorder="1" applyAlignment="1">
      <alignment horizontal="center" vertical="center"/>
    </xf>
    <xf numFmtId="0" fontId="237" fillId="33" borderId="169" xfId="13" applyNumberFormat="1" applyFont="1" applyFill="1" applyBorder="1" applyAlignment="1">
      <alignment horizontal="center" vertical="center"/>
    </xf>
    <xf numFmtId="0" fontId="237" fillId="33" borderId="0" xfId="13" applyNumberFormat="1" applyFont="1" applyFill="1" applyBorder="1" applyAlignment="1">
      <alignment horizontal="center" vertical="center"/>
    </xf>
    <xf numFmtId="0" fontId="237" fillId="33" borderId="170" xfId="13" applyNumberFormat="1" applyFont="1" applyFill="1" applyBorder="1" applyAlignment="1">
      <alignment horizontal="center" vertical="center"/>
    </xf>
    <xf numFmtId="0" fontId="237" fillId="33" borderId="16" xfId="13" applyNumberFormat="1" applyFont="1" applyFill="1" applyBorder="1" applyAlignment="1">
      <alignment horizontal="center" vertical="center"/>
    </xf>
    <xf numFmtId="0" fontId="237" fillId="33" borderId="171" xfId="13" applyNumberFormat="1" applyFont="1" applyFill="1" applyBorder="1" applyAlignment="1">
      <alignment horizontal="center" vertical="center"/>
    </xf>
    <xf numFmtId="0" fontId="8" fillId="6" borderId="178" xfId="7" applyFont="1" applyFill="1" applyBorder="1" applyAlignment="1">
      <alignment horizontal="center" vertical="center" wrapText="1"/>
    </xf>
    <xf numFmtId="0" fontId="8" fillId="6" borderId="179" xfId="7" applyFont="1" applyFill="1" applyBorder="1" applyAlignment="1">
      <alignment horizontal="center" vertical="center" wrapText="1"/>
    </xf>
    <xf numFmtId="0" fontId="8" fillId="6" borderId="180" xfId="7" applyFont="1" applyFill="1" applyBorder="1" applyAlignment="1">
      <alignment horizontal="center" vertical="center" wrapText="1"/>
    </xf>
    <xf numFmtId="0" fontId="238" fillId="34" borderId="45" xfId="2" applyFont="1" applyFill="1" applyBorder="1" applyAlignment="1" applyProtection="1">
      <alignment horizontal="center" vertical="center"/>
      <protection hidden="1"/>
    </xf>
    <xf numFmtId="0" fontId="239" fillId="0" borderId="44" xfId="13" applyNumberFormat="1" applyFont="1" applyFill="1" applyBorder="1" applyAlignment="1" applyProtection="1">
      <alignment horizontal="center" vertical="center"/>
      <protection locked="0"/>
    </xf>
    <xf numFmtId="0" fontId="239" fillId="0" borderId="0" xfId="13" applyNumberFormat="1" applyFont="1" applyFill="1" applyBorder="1" applyAlignment="1" applyProtection="1">
      <alignment horizontal="center" vertical="center"/>
      <protection locked="0"/>
    </xf>
    <xf numFmtId="0" fontId="239" fillId="0" borderId="148" xfId="13" applyNumberFormat="1" applyFont="1" applyFill="1" applyBorder="1" applyAlignment="1" applyProtection="1">
      <alignment horizontal="center" vertical="center"/>
      <protection locked="0"/>
    </xf>
    <xf numFmtId="0" fontId="98" fillId="4" borderId="0" xfId="13" applyNumberFormat="1" applyFont="1" applyFill="1" applyBorder="1" applyAlignment="1">
      <alignment horizontal="center" vertical="center"/>
    </xf>
    <xf numFmtId="0" fontId="223" fillId="10" borderId="62" xfId="7" applyFont="1" applyFill="1" applyBorder="1" applyAlignment="1">
      <alignment horizontal="center" vertical="center"/>
    </xf>
    <xf numFmtId="0" fontId="223" fillId="10" borderId="31" xfId="7" applyFont="1" applyFill="1" applyBorder="1" applyAlignment="1">
      <alignment horizontal="center" vertical="center"/>
    </xf>
    <xf numFmtId="0" fontId="223" fillId="10" borderId="65" xfId="7" applyFont="1" applyFill="1" applyBorder="1" applyAlignment="1">
      <alignment horizontal="center" vertical="center"/>
    </xf>
    <xf numFmtId="0" fontId="28" fillId="4" borderId="44" xfId="7" applyFont="1" applyFill="1" applyBorder="1" applyAlignment="1">
      <alignment horizontal="center" vertical="center" wrapText="1"/>
    </xf>
    <xf numFmtId="0" fontId="28" fillId="4" borderId="0" xfId="7" applyFont="1" applyFill="1" applyBorder="1" applyAlignment="1">
      <alignment horizontal="center" vertical="center" wrapText="1"/>
    </xf>
    <xf numFmtId="0" fontId="28" fillId="4" borderId="0" xfId="7" applyFont="1" applyFill="1" applyBorder="1" applyAlignment="1">
      <alignment horizontal="center" vertical="center"/>
    </xf>
    <xf numFmtId="174" fontId="230" fillId="4" borderId="0" xfId="7" applyNumberFormat="1" applyFont="1" applyFill="1" applyBorder="1" applyAlignment="1" applyProtection="1">
      <alignment horizontal="center" vertical="center" wrapText="1"/>
      <protection locked="0"/>
    </xf>
    <xf numFmtId="174" fontId="230" fillId="4" borderId="148" xfId="7" applyNumberFormat="1" applyFont="1" applyFill="1" applyBorder="1" applyAlignment="1" applyProtection="1">
      <alignment horizontal="center" vertical="center" wrapText="1"/>
      <protection locked="0"/>
    </xf>
    <xf numFmtId="0" fontId="2" fillId="4" borderId="44" xfId="7" applyFont="1" applyFill="1" applyBorder="1" applyAlignment="1">
      <alignment horizontal="right" vertical="center"/>
    </xf>
    <xf numFmtId="0" fontId="2" fillId="4" borderId="0" xfId="7" applyFont="1" applyFill="1" applyBorder="1" applyAlignment="1">
      <alignment horizontal="right" vertical="center"/>
    </xf>
    <xf numFmtId="174" fontId="3" fillId="4" borderId="0" xfId="7" applyNumberFormat="1" applyFont="1" applyFill="1" applyBorder="1" applyAlignment="1" applyProtection="1">
      <alignment horizontal="center" vertical="center"/>
      <protection locked="0"/>
    </xf>
    <xf numFmtId="174" fontId="28" fillId="4" borderId="0" xfId="7" applyNumberFormat="1" applyFont="1" applyFill="1" applyBorder="1" applyAlignment="1" applyProtection="1">
      <alignment horizontal="center" vertical="center"/>
      <protection locked="0"/>
    </xf>
    <xf numFmtId="174" fontId="28" fillId="4" borderId="148" xfId="7" applyNumberFormat="1" applyFont="1" applyFill="1" applyBorder="1" applyAlignment="1" applyProtection="1">
      <alignment horizontal="center" vertical="center"/>
      <protection locked="0"/>
    </xf>
    <xf numFmtId="0" fontId="1" fillId="4" borderId="44" xfId="7" applyFill="1" applyBorder="1" applyAlignment="1">
      <alignment horizontal="right" vertical="center"/>
    </xf>
    <xf numFmtId="0" fontId="1" fillId="4" borderId="0" xfId="7" applyFill="1" applyBorder="1" applyAlignment="1">
      <alignment horizontal="right" vertical="center"/>
    </xf>
    <xf numFmtId="0" fontId="200" fillId="35" borderId="17" xfId="14" applyFont="1" applyFill="1" applyBorder="1" applyAlignment="1">
      <alignment horizontal="center" vertical="center" wrapText="1"/>
    </xf>
    <xf numFmtId="0" fontId="200" fillId="35" borderId="18" xfId="14" applyFont="1" applyFill="1" applyBorder="1" applyAlignment="1">
      <alignment horizontal="center" vertical="center" wrapText="1"/>
    </xf>
    <xf numFmtId="0" fontId="200" fillId="35" borderId="19" xfId="14" applyFont="1" applyFill="1" applyBorder="1" applyAlignment="1">
      <alignment horizontal="center" vertical="center" wrapText="1"/>
    </xf>
    <xf numFmtId="0" fontId="103" fillId="4" borderId="0" xfId="14" applyFont="1" applyFill="1" applyBorder="1" applyAlignment="1">
      <alignment horizontal="center" vertical="center" wrapText="1"/>
    </xf>
    <xf numFmtId="0" fontId="103" fillId="4" borderId="16" xfId="14" applyFont="1" applyFill="1" applyBorder="1" applyAlignment="1">
      <alignment horizontal="center" vertical="center" wrapText="1"/>
    </xf>
    <xf numFmtId="179" fontId="258" fillId="4" borderId="0" xfId="13" applyNumberFormat="1" applyFont="1" applyFill="1" applyBorder="1" applyAlignment="1">
      <alignment horizontal="right" vertical="center" wrapText="1"/>
    </xf>
    <xf numFmtId="0" fontId="246" fillId="2" borderId="0" xfId="14" applyFont="1" applyFill="1" applyBorder="1" applyAlignment="1">
      <alignment horizontal="center" vertical="center"/>
    </xf>
    <xf numFmtId="0" fontId="246" fillId="2" borderId="16" xfId="14" applyFont="1" applyFill="1" applyBorder="1" applyAlignment="1">
      <alignment horizontal="center" vertical="center"/>
    </xf>
    <xf numFmtId="0" fontId="253" fillId="4" borderId="0" xfId="15" applyFont="1" applyFill="1" applyBorder="1" applyAlignment="1">
      <alignment horizontal="center" vertical="center" wrapText="1"/>
    </xf>
    <xf numFmtId="0" fontId="253" fillId="4" borderId="16" xfId="15" applyFont="1" applyFill="1" applyBorder="1" applyAlignment="1">
      <alignment horizontal="center" vertical="center" wrapText="1"/>
    </xf>
    <xf numFmtId="0" fontId="254" fillId="33" borderId="0" xfId="14" applyFont="1" applyFill="1" applyBorder="1" applyAlignment="1">
      <alignment horizontal="center" vertical="center"/>
    </xf>
    <xf numFmtId="0" fontId="254" fillId="33" borderId="16" xfId="14" applyFont="1" applyFill="1" applyBorder="1" applyAlignment="1">
      <alignment horizontal="center" vertical="center"/>
    </xf>
    <xf numFmtId="179" fontId="28" fillId="4" borderId="0" xfId="13" applyNumberFormat="1" applyFont="1" applyFill="1" applyBorder="1" applyAlignment="1">
      <alignment horizontal="right" vertical="center" wrapText="1"/>
    </xf>
    <xf numFmtId="174" fontId="240" fillId="33" borderId="16" xfId="13" applyNumberFormat="1" applyFont="1" applyFill="1" applyBorder="1" applyAlignment="1">
      <alignment horizontal="center" vertical="center"/>
    </xf>
    <xf numFmtId="0" fontId="98" fillId="28" borderId="0" xfId="7" applyFont="1" applyFill="1" applyBorder="1" applyAlignment="1">
      <alignment horizontal="right" vertical="center" wrapText="1"/>
    </xf>
    <xf numFmtId="2" fontId="223" fillId="28" borderId="0" xfId="7" applyNumberFormat="1" applyFont="1" applyFill="1" applyBorder="1" applyAlignment="1">
      <alignment horizontal="center" vertical="center"/>
    </xf>
    <xf numFmtId="0" fontId="223" fillId="28" borderId="0" xfId="7" applyFont="1" applyFill="1" applyBorder="1" applyAlignment="1">
      <alignment horizontal="center" vertical="center"/>
    </xf>
    <xf numFmtId="0" fontId="246" fillId="10" borderId="17" xfId="7" applyFont="1" applyFill="1" applyBorder="1" applyAlignment="1">
      <alignment horizontal="center" vertical="center"/>
    </xf>
    <xf numFmtId="0" fontId="246" fillId="10" borderId="18" xfId="7" applyFont="1" applyFill="1" applyBorder="1" applyAlignment="1">
      <alignment horizontal="center" vertical="center"/>
    </xf>
    <xf numFmtId="0" fontId="246" fillId="10" borderId="19" xfId="7" applyFont="1" applyFill="1" applyBorder="1" applyAlignment="1">
      <alignment horizontal="center" vertical="center"/>
    </xf>
    <xf numFmtId="0" fontId="20" fillId="4" borderId="0" xfId="7" applyFont="1" applyFill="1" applyBorder="1" applyAlignment="1">
      <alignment horizontal="left" vertical="center" wrapText="1"/>
    </xf>
    <xf numFmtId="0" fontId="20" fillId="4" borderId="16" xfId="7" applyFont="1" applyFill="1" applyBorder="1" applyAlignment="1">
      <alignment horizontal="left" vertical="center" wrapText="1"/>
    </xf>
    <xf numFmtId="0" fontId="20" fillId="4" borderId="188" xfId="7" applyFont="1" applyFill="1" applyBorder="1" applyAlignment="1">
      <alignment horizontal="left" vertical="center" wrapText="1"/>
    </xf>
    <xf numFmtId="0" fontId="20" fillId="4" borderId="189" xfId="7" applyFont="1" applyFill="1" applyBorder="1" applyAlignment="1">
      <alignment horizontal="left" vertical="center" wrapText="1"/>
    </xf>
    <xf numFmtId="0" fontId="20" fillId="4" borderId="190" xfId="7" applyFont="1" applyFill="1" applyBorder="1" applyAlignment="1">
      <alignment horizontal="left" vertical="center" wrapText="1"/>
    </xf>
    <xf numFmtId="1" fontId="223" fillId="2" borderId="0" xfId="13" applyNumberFormat="1" applyFont="1" applyFill="1" applyBorder="1" applyAlignment="1">
      <alignment horizontal="center" vertical="center"/>
    </xf>
    <xf numFmtId="0" fontId="241" fillId="2" borderId="0" xfId="7" applyFont="1" applyFill="1" applyBorder="1" applyAlignment="1">
      <alignment horizontal="center" vertical="center"/>
    </xf>
    <xf numFmtId="179" fontId="262" fillId="15" borderId="0" xfId="13" applyNumberFormat="1" applyFont="1" applyFill="1" applyBorder="1" applyAlignment="1">
      <alignment horizontal="center" vertical="center" wrapText="1"/>
    </xf>
    <xf numFmtId="179" fontId="263" fillId="4" borderId="0" xfId="13" applyNumberFormat="1" applyFont="1" applyFill="1" applyBorder="1" applyAlignment="1">
      <alignment horizontal="right" vertical="center" wrapText="1"/>
    </xf>
    <xf numFmtId="174" fontId="242" fillId="33" borderId="0" xfId="13" applyNumberFormat="1" applyFont="1" applyFill="1" applyBorder="1" applyAlignment="1">
      <alignment horizontal="center" vertical="center"/>
    </xf>
    <xf numFmtId="179" fontId="264" fillId="4" borderId="0" xfId="13" applyNumberFormat="1" applyFont="1" applyFill="1" applyBorder="1" applyAlignment="1">
      <alignment horizontal="right" vertical="center" wrapText="1"/>
    </xf>
    <xf numFmtId="0" fontId="221" fillId="35" borderId="31" xfId="14" applyFont="1" applyFill="1" applyBorder="1" applyAlignment="1">
      <alignment horizontal="center" vertical="center"/>
    </xf>
    <xf numFmtId="0" fontId="256" fillId="35" borderId="44" xfId="14" applyFont="1" applyFill="1" applyBorder="1" applyAlignment="1">
      <alignment horizontal="center" vertical="center"/>
    </xf>
    <xf numFmtId="0" fontId="256" fillId="35" borderId="0" xfId="14" applyFont="1" applyFill="1" applyBorder="1" applyAlignment="1">
      <alignment horizontal="center" vertical="center"/>
    </xf>
    <xf numFmtId="0" fontId="256" fillId="35" borderId="148" xfId="14" applyFont="1" applyFill="1" applyBorder="1" applyAlignment="1">
      <alignment horizontal="center" vertical="center"/>
    </xf>
    <xf numFmtId="0" fontId="256" fillId="35" borderId="0" xfId="14" applyFont="1" applyFill="1" applyBorder="1" applyAlignment="1">
      <alignment horizontal="left" vertical="center"/>
    </xf>
    <xf numFmtId="0" fontId="256" fillId="35" borderId="148" xfId="14" applyFont="1" applyFill="1" applyBorder="1" applyAlignment="1">
      <alignment horizontal="left" vertical="center"/>
    </xf>
    <xf numFmtId="0" fontId="98" fillId="5" borderId="44" xfId="14" applyFont="1" applyFill="1" applyBorder="1" applyAlignment="1">
      <alignment horizontal="center" vertical="center"/>
    </xf>
    <xf numFmtId="0" fontId="98" fillId="5" borderId="0" xfId="14" applyFont="1" applyFill="1" applyBorder="1" applyAlignment="1">
      <alignment horizontal="center" vertical="center"/>
    </xf>
    <xf numFmtId="0" fontId="98" fillId="5" borderId="148" xfId="14" applyFont="1" applyFill="1" applyBorder="1" applyAlignment="1">
      <alignment horizontal="center" vertical="center"/>
    </xf>
    <xf numFmtId="0" fontId="117" fillId="4" borderId="44" xfId="14" applyFont="1" applyFill="1" applyBorder="1" applyAlignment="1">
      <alignment horizontal="center" vertical="center" wrapText="1"/>
    </xf>
    <xf numFmtId="0" fontId="117" fillId="4" borderId="0" xfId="14" applyFont="1" applyFill="1" applyBorder="1" applyAlignment="1">
      <alignment horizontal="center" vertical="center" wrapText="1"/>
    </xf>
    <xf numFmtId="0" fontId="117" fillId="4" borderId="0" xfId="15" applyFont="1" applyFill="1" applyBorder="1" applyAlignment="1" applyProtection="1">
      <alignment horizontal="center" vertical="center" wrapText="1"/>
    </xf>
    <xf numFmtId="174" fontId="241" fillId="2" borderId="0" xfId="13" applyNumberFormat="1" applyFont="1" applyFill="1" applyBorder="1" applyAlignment="1">
      <alignment horizontal="center" vertical="center"/>
    </xf>
    <xf numFmtId="174" fontId="241" fillId="2" borderId="16" xfId="13" applyNumberFormat="1" applyFont="1" applyFill="1" applyBorder="1" applyAlignment="1">
      <alignment horizontal="center" vertical="center"/>
    </xf>
    <xf numFmtId="1" fontId="223" fillId="2" borderId="0" xfId="7" applyNumberFormat="1" applyFont="1" applyFill="1" applyBorder="1" applyAlignment="1">
      <alignment horizontal="center" vertical="center"/>
    </xf>
    <xf numFmtId="0" fontId="120" fillId="2" borderId="0" xfId="7" applyFont="1" applyFill="1" applyBorder="1" applyAlignment="1">
      <alignment horizontal="center" vertical="center"/>
    </xf>
    <xf numFmtId="0" fontId="98" fillId="4" borderId="0" xfId="15" applyFont="1" applyFill="1" applyBorder="1" applyAlignment="1" applyProtection="1">
      <alignment horizontal="center" vertical="center"/>
    </xf>
    <xf numFmtId="0" fontId="98" fillId="4" borderId="148" xfId="15" applyFont="1" applyFill="1" applyBorder="1" applyAlignment="1" applyProtection="1">
      <alignment horizontal="center" wrapText="1"/>
    </xf>
    <xf numFmtId="164" fontId="263" fillId="4" borderId="44" xfId="15" applyNumberFormat="1" applyFont="1" applyFill="1" applyBorder="1" applyAlignment="1" applyProtection="1">
      <alignment horizontal="center" vertical="center"/>
    </xf>
    <xf numFmtId="164" fontId="263" fillId="4" borderId="0" xfId="15" applyNumberFormat="1" applyFont="1" applyFill="1" applyBorder="1" applyAlignment="1" applyProtection="1">
      <alignment horizontal="center" vertical="center"/>
    </xf>
    <xf numFmtId="0" fontId="263" fillId="4" borderId="0" xfId="15" applyNumberFormat="1" applyFont="1" applyFill="1" applyBorder="1" applyAlignment="1" applyProtection="1">
      <alignment horizontal="center" vertical="center"/>
    </xf>
    <xf numFmtId="0" fontId="98" fillId="4" borderId="0" xfId="15" applyFont="1" applyFill="1" applyBorder="1" applyAlignment="1" applyProtection="1">
      <alignment horizontal="right" vertical="center"/>
    </xf>
    <xf numFmtId="0" fontId="256" fillId="22" borderId="44" xfId="14" applyFont="1" applyFill="1" applyBorder="1" applyAlignment="1">
      <alignment horizontal="center" vertical="center"/>
    </xf>
    <xf numFmtId="0" fontId="256" fillId="22" borderId="0" xfId="14" applyFont="1" applyFill="1" applyBorder="1" applyAlignment="1">
      <alignment horizontal="center" vertical="center"/>
    </xf>
    <xf numFmtId="0" fontId="256" fillId="22" borderId="148" xfId="14" applyFont="1" applyFill="1" applyBorder="1" applyAlignment="1">
      <alignment horizontal="center" vertical="center"/>
    </xf>
    <xf numFmtId="0" fontId="256" fillId="22" borderId="0" xfId="14" applyFont="1" applyFill="1" applyBorder="1" applyAlignment="1">
      <alignment horizontal="left" vertical="center"/>
    </xf>
    <xf numFmtId="0" fontId="256" fillId="22" borderId="148" xfId="14" applyFont="1" applyFill="1" applyBorder="1" applyAlignment="1">
      <alignment horizontal="left" vertical="center"/>
    </xf>
    <xf numFmtId="184" fontId="240" fillId="8" borderId="0" xfId="15" applyNumberFormat="1" applyFont="1" applyFill="1" applyBorder="1" applyAlignment="1" applyProtection="1">
      <alignment horizontal="center" vertical="center"/>
    </xf>
    <xf numFmtId="185" fontId="243" fillId="15" borderId="0" xfId="15" applyNumberFormat="1" applyFont="1" applyFill="1" applyBorder="1" applyAlignment="1" applyProtection="1">
      <alignment horizontal="center" vertical="center"/>
    </xf>
    <xf numFmtId="2" fontId="223" fillId="4" borderId="0" xfId="15" applyNumberFormat="1" applyFont="1" applyFill="1" applyBorder="1" applyAlignment="1" applyProtection="1">
      <alignment horizontal="center" vertical="center"/>
    </xf>
    <xf numFmtId="0" fontId="268" fillId="4" borderId="0" xfId="15" applyFont="1" applyFill="1" applyBorder="1" applyAlignment="1" applyProtection="1">
      <alignment horizontal="left" vertical="center"/>
    </xf>
    <xf numFmtId="0" fontId="268" fillId="4" borderId="16" xfId="15" applyFont="1" applyFill="1" applyBorder="1" applyAlignment="1" applyProtection="1">
      <alignment horizontal="left" vertical="center"/>
    </xf>
    <xf numFmtId="184" fontId="223" fillId="16" borderId="0" xfId="15" applyNumberFormat="1" applyFont="1" applyFill="1" applyBorder="1" applyAlignment="1" applyProtection="1">
      <alignment horizontal="center" vertical="center"/>
    </xf>
    <xf numFmtId="184" fontId="223" fillId="16" borderId="16" xfId="15" applyNumberFormat="1" applyFont="1" applyFill="1" applyBorder="1" applyAlignment="1" applyProtection="1">
      <alignment horizontal="center" vertical="center"/>
    </xf>
    <xf numFmtId="184" fontId="269" fillId="4" borderId="0" xfId="15" applyNumberFormat="1" applyFont="1" applyFill="1" applyBorder="1" applyAlignment="1" applyProtection="1">
      <alignment horizontal="center" vertical="center"/>
    </xf>
    <xf numFmtId="185" fontId="269" fillId="4" borderId="0" xfId="15" applyNumberFormat="1" applyFont="1" applyFill="1" applyBorder="1" applyAlignment="1" applyProtection="1">
      <alignment horizontal="center" vertical="center"/>
    </xf>
    <xf numFmtId="0" fontId="267" fillId="8" borderId="17" xfId="14" applyFont="1" applyFill="1" applyBorder="1" applyAlignment="1">
      <alignment horizontal="center" vertical="center" wrapText="1"/>
    </xf>
    <xf numFmtId="0" fontId="267" fillId="8" borderId="18" xfId="14" applyFont="1" applyFill="1" applyBorder="1" applyAlignment="1">
      <alignment horizontal="center" vertical="center" wrapText="1"/>
    </xf>
    <xf numFmtId="0" fontId="267" fillId="8" borderId="0" xfId="14" applyFont="1" applyFill="1" applyBorder="1" applyAlignment="1">
      <alignment horizontal="center" vertical="center" wrapText="1"/>
    </xf>
    <xf numFmtId="0" fontId="244" fillId="15" borderId="18" xfId="15" applyFont="1" applyFill="1" applyBorder="1" applyAlignment="1" applyProtection="1">
      <alignment horizontal="center" vertical="center" wrapText="1"/>
    </xf>
    <xf numFmtId="0" fontId="244" fillId="15" borderId="0" xfId="15" applyFont="1" applyFill="1" applyBorder="1" applyAlignment="1" applyProtection="1">
      <alignment horizontal="center" vertical="center" wrapText="1"/>
    </xf>
    <xf numFmtId="0" fontId="28" fillId="4" borderId="18" xfId="15" applyFont="1" applyFill="1" applyBorder="1" applyAlignment="1" applyProtection="1">
      <alignment horizontal="center" vertical="center" wrapText="1"/>
    </xf>
    <xf numFmtId="0" fontId="28" fillId="4" borderId="0" xfId="15" applyFont="1" applyFill="1" applyBorder="1" applyAlignment="1" applyProtection="1">
      <alignment horizontal="center" vertical="center" wrapText="1"/>
    </xf>
    <xf numFmtId="0" fontId="8" fillId="35" borderId="18" xfId="14" applyFont="1" applyFill="1" applyBorder="1" applyAlignment="1">
      <alignment horizontal="center" vertical="center"/>
    </xf>
    <xf numFmtId="0" fontId="8" fillId="35" borderId="19" xfId="14" applyFont="1" applyFill="1" applyBorder="1" applyAlignment="1">
      <alignment horizontal="center" vertical="center"/>
    </xf>
    <xf numFmtId="184" fontId="269" fillId="4" borderId="0" xfId="15" applyNumberFormat="1" applyFont="1" applyFill="1" applyBorder="1" applyAlignment="1" applyProtection="1">
      <alignment horizontal="left" vertical="center" wrapText="1"/>
    </xf>
    <xf numFmtId="184" fontId="269" fillId="4" borderId="16" xfId="15" applyNumberFormat="1" applyFont="1" applyFill="1" applyBorder="1" applyAlignment="1" applyProtection="1">
      <alignment horizontal="left" vertical="center" wrapText="1"/>
    </xf>
    <xf numFmtId="0" fontId="240" fillId="33" borderId="59" xfId="7" applyFont="1" applyFill="1" applyBorder="1" applyAlignment="1">
      <alignment horizontal="center" vertical="center"/>
    </xf>
    <xf numFmtId="0" fontId="240" fillId="33" borderId="61" xfId="7" applyFont="1" applyFill="1" applyBorder="1" applyAlignment="1">
      <alignment horizontal="center" vertical="center"/>
    </xf>
    <xf numFmtId="0" fontId="208" fillId="19" borderId="192" xfId="7" applyFont="1" applyFill="1" applyBorder="1" applyAlignment="1">
      <alignment horizontal="center" vertical="center" wrapText="1"/>
    </xf>
    <xf numFmtId="0" fontId="208" fillId="19" borderId="193" xfId="7" applyFont="1" applyFill="1" applyBorder="1" applyAlignment="1">
      <alignment horizontal="center" vertical="center" wrapText="1"/>
    </xf>
    <xf numFmtId="0" fontId="208" fillId="19" borderId="194" xfId="7" applyFont="1" applyFill="1" applyBorder="1" applyAlignment="1">
      <alignment horizontal="center" vertical="center" wrapText="1"/>
    </xf>
    <xf numFmtId="0" fontId="208" fillId="19" borderId="87" xfId="7" applyFont="1" applyFill="1" applyBorder="1" applyAlignment="1">
      <alignment horizontal="center" vertical="center" wrapText="1"/>
    </xf>
    <xf numFmtId="0" fontId="208" fillId="19" borderId="24" xfId="7" applyFont="1" applyFill="1" applyBorder="1" applyAlignment="1">
      <alignment horizontal="center" vertical="center" wrapText="1"/>
    </xf>
    <xf numFmtId="0" fontId="208" fillId="19" borderId="25" xfId="7" applyFont="1" applyFill="1" applyBorder="1" applyAlignment="1">
      <alignment horizontal="center" vertical="center" wrapText="1"/>
    </xf>
    <xf numFmtId="164" fontId="286" fillId="37" borderId="26" xfId="9" applyNumberFormat="1" applyFont="1" applyFill="1" applyBorder="1" applyAlignment="1">
      <alignment horizontal="left" vertical="center"/>
    </xf>
    <xf numFmtId="164" fontId="286" fillId="37" borderId="27" xfId="9" applyNumberFormat="1" applyFont="1" applyFill="1" applyBorder="1" applyAlignment="1">
      <alignment horizontal="left" vertical="center"/>
    </xf>
    <xf numFmtId="0" fontId="234" fillId="38" borderId="18" xfId="13" applyFont="1" applyFill="1" applyBorder="1" applyAlignment="1">
      <alignment horizontal="center" vertical="center"/>
    </xf>
    <xf numFmtId="0" fontId="234" fillId="38" borderId="0" xfId="13" applyFont="1" applyFill="1" applyBorder="1" applyAlignment="1">
      <alignment horizontal="center" vertical="center"/>
    </xf>
    <xf numFmtId="0" fontId="228" fillId="10" borderId="17" xfId="2" applyFont="1" applyFill="1" applyBorder="1" applyAlignment="1" applyProtection="1">
      <alignment horizontal="center" vertical="center" wrapText="1"/>
      <protection hidden="1"/>
    </xf>
    <xf numFmtId="0" fontId="228" fillId="10" borderId="18" xfId="2" applyFont="1" applyFill="1" applyBorder="1" applyAlignment="1" applyProtection="1">
      <alignment horizontal="center" vertical="center" wrapText="1"/>
      <protection hidden="1"/>
    </xf>
    <xf numFmtId="0" fontId="228" fillId="10" borderId="0" xfId="2" applyFont="1" applyFill="1" applyBorder="1" applyAlignment="1" applyProtection="1">
      <alignment horizontal="center" vertical="center" wrapText="1"/>
      <protection hidden="1"/>
    </xf>
    <xf numFmtId="0" fontId="222" fillId="10" borderId="19" xfId="13" applyNumberFormat="1" applyFont="1" applyFill="1" applyBorder="1" applyAlignment="1">
      <alignment horizontal="center" vertical="center"/>
    </xf>
    <xf numFmtId="0" fontId="222" fillId="10" borderId="16" xfId="13" applyNumberFormat="1" applyFont="1" applyFill="1" applyBorder="1" applyAlignment="1">
      <alignment horizontal="center" vertical="center"/>
    </xf>
    <xf numFmtId="0" fontId="1" fillId="39" borderId="16" xfId="7" applyFill="1" applyBorder="1" applyAlignment="1">
      <alignment horizontal="center"/>
    </xf>
    <xf numFmtId="0" fontId="228" fillId="4" borderId="0" xfId="9" applyNumberFormat="1" applyFont="1" applyFill="1" applyBorder="1" applyAlignment="1">
      <alignment horizontal="center" vertical="center" wrapText="1"/>
    </xf>
    <xf numFmtId="0" fontId="228" fillId="4" borderId="16" xfId="9" applyNumberFormat="1" applyFont="1" applyFill="1" applyBorder="1" applyAlignment="1">
      <alignment horizontal="center" vertical="center" wrapText="1"/>
    </xf>
    <xf numFmtId="0" fontId="273" fillId="4" borderId="0" xfId="9" applyNumberFormat="1" applyFont="1" applyFill="1" applyBorder="1" applyAlignment="1">
      <alignment horizontal="center" vertical="center" wrapText="1"/>
    </xf>
    <xf numFmtId="0" fontId="273" fillId="4" borderId="16" xfId="9" applyNumberFormat="1" applyFont="1" applyFill="1" applyBorder="1" applyAlignment="1">
      <alignment horizontal="center" vertical="center" wrapText="1"/>
    </xf>
    <xf numFmtId="0" fontId="98" fillId="40" borderId="0" xfId="2" applyFont="1" applyFill="1" applyBorder="1" applyAlignment="1">
      <alignment horizontal="left" vertical="center"/>
    </xf>
    <xf numFmtId="0" fontId="98" fillId="40" borderId="16" xfId="2" applyFont="1" applyFill="1" applyBorder="1" applyAlignment="1">
      <alignment horizontal="left" vertical="center"/>
    </xf>
    <xf numFmtId="0" fontId="274" fillId="19" borderId="45" xfId="2" applyFont="1" applyFill="1" applyBorder="1" applyAlignment="1">
      <alignment horizontal="center" vertical="center"/>
    </xf>
    <xf numFmtId="164" fontId="286" fillId="37" borderId="0" xfId="9" applyNumberFormat="1" applyFont="1" applyFill="1" applyBorder="1" applyAlignment="1">
      <alignment horizontal="left" vertical="center"/>
    </xf>
    <xf numFmtId="164" fontId="286" fillId="37" borderId="16" xfId="9" applyNumberFormat="1" applyFont="1" applyFill="1" applyBorder="1" applyAlignment="1">
      <alignment horizontal="left" vertical="center"/>
    </xf>
    <xf numFmtId="0" fontId="287" fillId="19" borderId="195" xfId="13" applyNumberFormat="1" applyFont="1" applyFill="1" applyBorder="1" applyAlignment="1">
      <alignment horizontal="center" vertical="center"/>
    </xf>
    <xf numFmtId="0" fontId="287" fillId="19" borderId="196" xfId="13" applyNumberFormat="1" applyFont="1" applyFill="1" applyBorder="1" applyAlignment="1">
      <alignment horizontal="center" vertical="center"/>
    </xf>
    <xf numFmtId="0" fontId="287" fillId="19" borderId="197" xfId="13" applyNumberFormat="1" applyFont="1" applyFill="1" applyBorder="1" applyAlignment="1">
      <alignment horizontal="center" vertical="center"/>
    </xf>
    <xf numFmtId="0" fontId="274" fillId="19" borderId="0" xfId="2" applyFont="1" applyFill="1" applyBorder="1" applyAlignment="1">
      <alignment horizontal="center" vertical="center"/>
    </xf>
    <xf numFmtId="0" fontId="8" fillId="6" borderId="0" xfId="7" applyFont="1" applyFill="1" applyBorder="1" applyAlignment="1">
      <alignment horizontal="center" vertical="center"/>
    </xf>
    <xf numFmtId="0" fontId="8" fillId="6" borderId="80" xfId="7" applyFont="1" applyFill="1" applyBorder="1" applyAlignment="1">
      <alignment horizontal="center" vertical="center"/>
    </xf>
    <xf numFmtId="0" fontId="8" fillId="6" borderId="31" xfId="7" applyFont="1" applyFill="1" applyBorder="1" applyAlignment="1">
      <alignment horizontal="center" vertical="center"/>
    </xf>
    <xf numFmtId="164" fontId="240" fillId="33" borderId="0" xfId="9" applyNumberFormat="1" applyFont="1" applyFill="1" applyBorder="1" applyAlignment="1">
      <alignment horizontal="center" vertical="center"/>
    </xf>
    <xf numFmtId="0" fontId="98" fillId="41" borderId="0" xfId="2" applyFont="1" applyFill="1" applyBorder="1" applyAlignment="1">
      <alignment horizontal="center" vertical="center"/>
    </xf>
    <xf numFmtId="0" fontId="98" fillId="41" borderId="16" xfId="2" applyFont="1" applyFill="1" applyBorder="1" applyAlignment="1">
      <alignment horizontal="center" vertical="center"/>
    </xf>
    <xf numFmtId="0" fontId="291" fillId="19" borderId="0" xfId="2" applyFont="1" applyFill="1" applyBorder="1" applyAlignment="1">
      <alignment horizontal="center" vertical="center"/>
    </xf>
    <xf numFmtId="0" fontId="292" fillId="33" borderId="59" xfId="7" applyFont="1" applyFill="1" applyBorder="1" applyAlignment="1">
      <alignment horizontal="center" vertical="center"/>
    </xf>
    <xf numFmtId="0" fontId="292" fillId="33" borderId="61" xfId="7" applyFont="1" applyFill="1" applyBorder="1" applyAlignment="1">
      <alignment horizontal="center" vertical="center"/>
    </xf>
    <xf numFmtId="0" fontId="162" fillId="0" borderId="0" xfId="0" applyFont="1" applyAlignment="1">
      <alignment horizontal="center" vertical="center"/>
    </xf>
    <xf numFmtId="0" fontId="162" fillId="0" borderId="16" xfId="0" applyFont="1" applyBorder="1" applyAlignment="1">
      <alignment horizontal="center" vertical="center"/>
    </xf>
    <xf numFmtId="0" fontId="157" fillId="4" borderId="0" xfId="2" applyFont="1" applyFill="1" applyBorder="1" applyAlignment="1">
      <alignment horizontal="center" vertical="center"/>
    </xf>
    <xf numFmtId="0" fontId="0" fillId="0" borderId="26"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56" fillId="4" borderId="39" xfId="0" applyFont="1" applyFill="1" applyBorder="1" applyAlignment="1">
      <alignment horizontal="left" vertical="center" wrapText="1"/>
    </xf>
    <xf numFmtId="0" fontId="56" fillId="4" borderId="38" xfId="0" applyFont="1" applyFill="1" applyBorder="1" applyAlignment="1">
      <alignment horizontal="left" vertical="center" wrapText="1"/>
    </xf>
    <xf numFmtId="0" fontId="46" fillId="4" borderId="23" xfId="0" applyFont="1" applyFill="1" applyBorder="1" applyAlignment="1" applyProtection="1">
      <alignment horizontal="right" vertical="center"/>
      <protection locked="0"/>
    </xf>
    <xf numFmtId="0" fontId="46" fillId="4" borderId="0" xfId="0" applyFont="1" applyFill="1" applyBorder="1" applyAlignment="1" applyProtection="1">
      <alignment horizontal="right" vertical="center"/>
      <protection locked="0"/>
    </xf>
    <xf numFmtId="0" fontId="151" fillId="4" borderId="0" xfId="2" applyFont="1" applyFill="1" applyBorder="1" applyAlignment="1" applyProtection="1">
      <alignment horizontal="center"/>
      <protection hidden="1"/>
    </xf>
    <xf numFmtId="0" fontId="22" fillId="4" borderId="0" xfId="2" applyFont="1" applyFill="1" applyBorder="1" applyAlignment="1" applyProtection="1">
      <alignment horizontal="center"/>
      <protection hidden="1"/>
    </xf>
    <xf numFmtId="0" fontId="191" fillId="0" borderId="0" xfId="0" applyFont="1" applyAlignment="1">
      <alignment horizontal="center" vertical="center" wrapText="1"/>
    </xf>
    <xf numFmtId="0" fontId="191" fillId="0" borderId="16" xfId="0" applyFont="1" applyBorder="1" applyAlignment="1">
      <alignment horizontal="center" vertical="center" wrapText="1"/>
    </xf>
    <xf numFmtId="0" fontId="304" fillId="19" borderId="0" xfId="0" applyFont="1" applyFill="1" applyBorder="1" applyAlignment="1">
      <alignment horizontal="center" vertical="center" wrapText="1"/>
    </xf>
    <xf numFmtId="0" fontId="304" fillId="19" borderId="16" xfId="0" applyFont="1" applyFill="1" applyBorder="1" applyAlignment="1">
      <alignment horizontal="center" vertical="center" wrapText="1"/>
    </xf>
    <xf numFmtId="0" fontId="271" fillId="37" borderId="206" xfId="7" applyFont="1" applyFill="1" applyBorder="1" applyAlignment="1">
      <alignment horizontal="center" vertical="center"/>
    </xf>
    <xf numFmtId="0" fontId="271" fillId="37" borderId="0" xfId="7" applyFont="1" applyFill="1" applyBorder="1" applyAlignment="1">
      <alignment horizontal="center" vertical="center"/>
    </xf>
    <xf numFmtId="0" fontId="300" fillId="42" borderId="0" xfId="2" applyFont="1" applyFill="1" applyBorder="1" applyAlignment="1">
      <alignment horizontal="center" vertical="center" wrapText="1"/>
    </xf>
    <xf numFmtId="0" fontId="0" fillId="43" borderId="0" xfId="0" applyFill="1" applyBorder="1" applyAlignment="1">
      <alignment horizontal="center"/>
    </xf>
    <xf numFmtId="0" fontId="302" fillId="43" borderId="0" xfId="0" applyFont="1" applyFill="1" applyBorder="1" applyAlignment="1">
      <alignment horizontal="center"/>
    </xf>
    <xf numFmtId="0" fontId="302" fillId="43" borderId="16" xfId="0" applyFont="1" applyFill="1" applyBorder="1" applyAlignment="1">
      <alignment horizontal="center"/>
    </xf>
    <xf numFmtId="0" fontId="0" fillId="43" borderId="16" xfId="0" applyFill="1" applyBorder="1" applyAlignment="1">
      <alignment horizontal="center"/>
    </xf>
    <xf numFmtId="0" fontId="303" fillId="19" borderId="0" xfId="0" applyFont="1" applyFill="1" applyBorder="1" applyAlignment="1">
      <alignment horizontal="center" vertical="center"/>
    </xf>
    <xf numFmtId="0" fontId="303" fillId="19" borderId="16" xfId="0" applyFont="1" applyFill="1" applyBorder="1" applyAlignment="1">
      <alignment horizontal="center" vertical="center"/>
    </xf>
    <xf numFmtId="0" fontId="308" fillId="19" borderId="0" xfId="0" applyFont="1" applyFill="1" applyAlignment="1">
      <alignment horizontal="center" vertical="center"/>
    </xf>
    <xf numFmtId="0" fontId="303" fillId="19" borderId="0" xfId="0" applyFont="1" applyFill="1" applyBorder="1" applyAlignment="1">
      <alignment horizontal="center" vertical="center" wrapText="1"/>
    </xf>
    <xf numFmtId="0" fontId="303" fillId="19" borderId="16" xfId="0" applyFont="1" applyFill="1" applyBorder="1" applyAlignment="1">
      <alignment horizontal="center" vertical="center" wrapText="1"/>
    </xf>
    <xf numFmtId="0" fontId="305" fillId="43" borderId="0" xfId="0" applyFont="1" applyFill="1" applyBorder="1" applyAlignment="1">
      <alignment horizontal="center" vertical="center"/>
    </xf>
    <xf numFmtId="0" fontId="305" fillId="43" borderId="16" xfId="0" applyFont="1" applyFill="1" applyBorder="1" applyAlignment="1">
      <alignment horizontal="center" vertical="center"/>
    </xf>
    <xf numFmtId="0" fontId="303" fillId="19" borderId="0" xfId="0" applyFont="1" applyFill="1" applyAlignment="1">
      <alignment horizontal="center" vertical="center"/>
    </xf>
    <xf numFmtId="0" fontId="304" fillId="19" borderId="0" xfId="0" applyFont="1" applyFill="1" applyAlignment="1">
      <alignment horizontal="center" vertical="center" wrapText="1"/>
    </xf>
    <xf numFmtId="0" fontId="307" fillId="19" borderId="0" xfId="0" applyFont="1" applyFill="1" applyAlignment="1">
      <alignment horizontal="center" vertical="center"/>
    </xf>
    <xf numFmtId="0" fontId="307" fillId="19" borderId="0" xfId="0" applyFont="1" applyFill="1" applyAlignment="1">
      <alignment horizontal="center" vertical="center" wrapText="1"/>
    </xf>
    <xf numFmtId="0" fontId="307" fillId="19" borderId="0" xfId="0" applyFont="1" applyFill="1" applyAlignment="1">
      <alignment horizontal="center"/>
    </xf>
    <xf numFmtId="0" fontId="308" fillId="19" borderId="0" xfId="0" applyFont="1" applyFill="1" applyAlignment="1">
      <alignment horizontal="center" vertical="center" wrapText="1"/>
    </xf>
    <xf numFmtId="0" fontId="309" fillId="44" borderId="0" xfId="0" applyFont="1" applyFill="1" applyAlignment="1">
      <alignment horizontal="center" vertical="center" wrapText="1"/>
    </xf>
    <xf numFmtId="0" fontId="223" fillId="4" borderId="207" xfId="2" applyFont="1" applyFill="1" applyBorder="1" applyAlignment="1" applyProtection="1">
      <alignment horizontal="center" vertical="center"/>
      <protection hidden="1"/>
    </xf>
    <xf numFmtId="0" fontId="314" fillId="45" borderId="195" xfId="6" applyFont="1" applyFill="1" applyBorder="1" applyAlignment="1" applyProtection="1">
      <alignment horizontal="center" vertical="center"/>
      <protection hidden="1"/>
    </xf>
    <xf numFmtId="0" fontId="315" fillId="4" borderId="196" xfId="4" applyFont="1" applyFill="1" applyBorder="1" applyAlignment="1" applyProtection="1">
      <alignment horizontal="center" vertical="center"/>
      <protection hidden="1"/>
    </xf>
    <xf numFmtId="0" fontId="315" fillId="4" borderId="197" xfId="4" applyFont="1" applyFill="1" applyBorder="1" applyAlignment="1" applyProtection="1">
      <alignment horizontal="center" vertical="center"/>
      <protection hidden="1"/>
    </xf>
    <xf numFmtId="0" fontId="222" fillId="5" borderId="0" xfId="6" applyFont="1" applyFill="1" applyAlignment="1" applyProtection="1">
      <alignment horizontal="center" vertical="center" wrapText="1"/>
      <protection hidden="1"/>
    </xf>
    <xf numFmtId="0" fontId="313" fillId="46" borderId="208" xfId="2" applyFont="1" applyFill="1" applyBorder="1" applyAlignment="1" applyProtection="1">
      <alignment horizontal="center" vertical="center"/>
      <protection hidden="1"/>
    </xf>
    <xf numFmtId="0" fontId="313" fillId="46" borderId="36" xfId="2" applyFont="1" applyFill="1" applyBorder="1" applyAlignment="1" applyProtection="1">
      <alignment horizontal="center" vertical="center" wrapText="1"/>
      <protection hidden="1"/>
    </xf>
    <xf numFmtId="0" fontId="316" fillId="46" borderId="36" xfId="2" applyFont="1" applyFill="1" applyBorder="1" applyAlignment="1" applyProtection="1">
      <alignment horizontal="center" vertical="center"/>
      <protection hidden="1"/>
    </xf>
    <xf numFmtId="0" fontId="2" fillId="4" borderId="0" xfId="7" applyFont="1" applyFill="1"/>
    <xf numFmtId="0" fontId="317" fillId="4" borderId="0" xfId="0" applyFont="1" applyFill="1"/>
    <xf numFmtId="0" fontId="318" fillId="19" borderId="44" xfId="2" applyFont="1" applyFill="1" applyBorder="1" applyAlignment="1">
      <alignment horizontal="left" vertical="center"/>
    </xf>
    <xf numFmtId="0" fontId="319" fillId="20" borderId="209" xfId="7" applyFont="1" applyFill="1" applyBorder="1" applyAlignment="1" applyProtection="1">
      <alignment horizontal="center" vertical="center"/>
      <protection locked="0"/>
    </xf>
    <xf numFmtId="169" fontId="320" fillId="20" borderId="204" xfId="7" applyNumberFormat="1" applyFont="1" applyFill="1" applyBorder="1" applyAlignment="1">
      <alignment horizontal="center" vertical="center" wrapText="1"/>
    </xf>
    <xf numFmtId="177" fontId="319" fillId="20" borderId="204" xfId="9" applyNumberFormat="1" applyFont="1" applyFill="1" applyBorder="1" applyAlignment="1">
      <alignment horizontal="center" vertical="center"/>
    </xf>
    <xf numFmtId="0" fontId="321" fillId="4" borderId="0" xfId="7" applyFont="1" applyFill="1" applyBorder="1" applyAlignment="1">
      <alignment horizontal="left" vertical="center"/>
    </xf>
    <xf numFmtId="0" fontId="0" fillId="4" borderId="0" xfId="7" applyFont="1" applyFill="1"/>
    <xf numFmtId="0" fontId="322" fillId="4" borderId="0" xfId="0" applyFont="1" applyFill="1"/>
    <xf numFmtId="169" fontId="320" fillId="21" borderId="204" xfId="7" applyNumberFormat="1" applyFont="1" applyFill="1" applyBorder="1" applyAlignment="1">
      <alignment horizontal="center" vertical="center" wrapText="1"/>
    </xf>
    <xf numFmtId="0" fontId="321" fillId="19" borderId="0" xfId="7" applyFont="1" applyFill="1" applyBorder="1" applyAlignment="1">
      <alignment horizontal="left" vertical="center"/>
    </xf>
    <xf numFmtId="0" fontId="323" fillId="4" borderId="0" xfId="2" applyFont="1" applyFill="1" applyProtection="1">
      <protection hidden="1"/>
    </xf>
    <xf numFmtId="0" fontId="324" fillId="13" borderId="209" xfId="7" applyFont="1" applyFill="1" applyBorder="1" applyAlignment="1" applyProtection="1">
      <alignment horizontal="center" vertical="center"/>
      <protection locked="0"/>
    </xf>
    <xf numFmtId="169" fontId="325" fillId="13" borderId="204" xfId="7" applyNumberFormat="1" applyFont="1" applyFill="1" applyBorder="1" applyAlignment="1">
      <alignment horizontal="left" vertical="center" wrapText="1"/>
    </xf>
    <xf numFmtId="164" fontId="324" fillId="13" borderId="204" xfId="9" applyNumberFormat="1" applyFont="1" applyFill="1" applyBorder="1" applyAlignment="1">
      <alignment horizontal="center" vertical="center"/>
    </xf>
    <xf numFmtId="0" fontId="75" fillId="17" borderId="207" xfId="7" applyFont="1" applyFill="1" applyBorder="1" applyAlignment="1" applyProtection="1">
      <alignment horizontal="center" vertical="center"/>
      <protection locked="0"/>
    </xf>
    <xf numFmtId="0" fontId="75" fillId="17" borderId="0" xfId="7" applyFont="1" applyFill="1" applyBorder="1" applyAlignment="1" applyProtection="1">
      <alignment horizontal="left" vertical="center"/>
      <protection locked="0"/>
    </xf>
    <xf numFmtId="0" fontId="319" fillId="20" borderId="208" xfId="7" applyFont="1" applyFill="1" applyBorder="1" applyAlignment="1" applyProtection="1">
      <alignment horizontal="center" vertical="center"/>
      <protection locked="0"/>
    </xf>
    <xf numFmtId="169" fontId="320" fillId="20" borderId="36" xfId="7" applyNumberFormat="1" applyFont="1" applyFill="1" applyBorder="1" applyAlignment="1">
      <alignment horizontal="center" vertical="center" wrapText="1"/>
    </xf>
    <xf numFmtId="177" fontId="319" fillId="20" borderId="36" xfId="9" applyNumberFormat="1" applyFont="1" applyFill="1" applyBorder="1" applyAlignment="1">
      <alignment horizontal="center" vertical="center"/>
    </xf>
    <xf numFmtId="2" fontId="326" fillId="4" borderId="0" xfId="7" applyNumberFormat="1" applyFont="1" applyFill="1" applyBorder="1" applyAlignment="1">
      <alignment horizontal="right" vertical="center"/>
    </xf>
    <xf numFmtId="2" fontId="326" fillId="4" borderId="0" xfId="7" applyNumberFormat="1" applyFont="1" applyFill="1" applyBorder="1" applyAlignment="1">
      <alignment horizontal="center" vertical="center"/>
    </xf>
    <xf numFmtId="0" fontId="327" fillId="4" borderId="0" xfId="2" applyFont="1" applyFill="1" applyAlignment="1" applyProtection="1">
      <alignment horizontal="center"/>
      <protection hidden="1"/>
    </xf>
    <xf numFmtId="0" fontId="327" fillId="4" borderId="0" xfId="7" applyFont="1" applyFill="1" applyAlignment="1">
      <alignment horizontal="center"/>
    </xf>
    <xf numFmtId="0" fontId="328" fillId="4" borderId="62" xfId="7" applyFont="1" applyFill="1" applyBorder="1" applyAlignment="1">
      <alignment horizontal="center" vertical="center" wrapText="1"/>
    </xf>
    <xf numFmtId="0" fontId="328" fillId="4" borderId="31" xfId="7" applyFont="1" applyFill="1" applyBorder="1" applyAlignment="1">
      <alignment horizontal="center" vertical="center" wrapText="1"/>
    </xf>
    <xf numFmtId="0" fontId="328" fillId="4" borderId="65" xfId="7" applyFont="1" applyFill="1" applyBorder="1" applyAlignment="1">
      <alignment horizontal="center" vertical="center" wrapText="1"/>
    </xf>
    <xf numFmtId="0" fontId="328" fillId="4" borderId="44" xfId="7" applyFont="1" applyFill="1" applyBorder="1" applyAlignment="1">
      <alignment horizontal="center" vertical="center" wrapText="1"/>
    </xf>
    <xf numFmtId="0" fontId="328" fillId="4" borderId="0" xfId="7" applyFont="1" applyFill="1" applyBorder="1" applyAlignment="1">
      <alignment horizontal="center" vertical="center" wrapText="1"/>
    </xf>
    <xf numFmtId="0" fontId="328" fillId="4" borderId="148" xfId="7" applyFont="1" applyFill="1" applyBorder="1" applyAlignment="1">
      <alignment horizontal="center" vertical="center" wrapText="1"/>
    </xf>
    <xf numFmtId="0" fontId="328" fillId="4" borderId="50" xfId="7" applyFont="1" applyFill="1" applyBorder="1" applyAlignment="1">
      <alignment horizontal="center" vertical="center" wrapText="1"/>
    </xf>
    <xf numFmtId="0" fontId="328" fillId="4" borderId="45" xfId="7" applyFont="1" applyFill="1" applyBorder="1" applyAlignment="1">
      <alignment horizontal="center" vertical="center" wrapText="1"/>
    </xf>
    <xf numFmtId="0" fontId="328" fillId="4" borderId="49" xfId="7" applyFont="1" applyFill="1" applyBorder="1" applyAlignment="1">
      <alignment horizontal="center" vertical="center" wrapText="1"/>
    </xf>
    <xf numFmtId="0" fontId="46" fillId="5" borderId="62"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65"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5" borderId="148"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1" fillId="16" borderId="0" xfId="7" applyFill="1"/>
    <xf numFmtId="0" fontId="3" fillId="16" borderId="0" xfId="2" applyFill="1" applyProtection="1">
      <protection hidden="1"/>
    </xf>
    <xf numFmtId="0" fontId="120" fillId="16" borderId="0" xfId="2" applyFont="1" applyFill="1" applyAlignment="1" applyProtection="1">
      <alignment vertical="center"/>
      <protection hidden="1"/>
    </xf>
    <xf numFmtId="0" fontId="329" fillId="4" borderId="0" xfId="2" applyFont="1" applyFill="1" applyAlignment="1" applyProtection="1">
      <alignment vertical="center"/>
      <protection hidden="1"/>
    </xf>
    <xf numFmtId="0" fontId="330" fillId="4" borderId="0" xfId="2" applyFont="1" applyFill="1" applyAlignment="1" applyProtection="1">
      <alignment vertical="center"/>
      <protection hidden="1"/>
    </xf>
    <xf numFmtId="0" fontId="331" fillId="45" borderId="0" xfId="6" applyFont="1" applyFill="1" applyAlignment="1" applyProtection="1">
      <alignment horizontal="center" vertical="center"/>
      <protection hidden="1"/>
    </xf>
    <xf numFmtId="0" fontId="332" fillId="4" borderId="0" xfId="10" applyFont="1" applyFill="1" applyAlignment="1" applyProtection="1">
      <alignment vertical="center"/>
      <protection hidden="1"/>
    </xf>
    <xf numFmtId="0" fontId="333" fillId="4" borderId="62" xfId="7" applyFont="1" applyFill="1" applyBorder="1" applyAlignment="1">
      <alignment horizontal="center" vertical="center" wrapText="1"/>
    </xf>
    <xf numFmtId="0" fontId="333" fillId="4" borderId="31" xfId="7" applyFont="1" applyFill="1" applyBorder="1" applyAlignment="1">
      <alignment horizontal="center" vertical="center" wrapText="1"/>
    </xf>
    <xf numFmtId="0" fontId="333" fillId="4" borderId="65" xfId="7" applyFont="1" applyFill="1" applyBorder="1" applyAlignment="1">
      <alignment horizontal="center" vertical="center" wrapText="1"/>
    </xf>
    <xf numFmtId="0" fontId="334" fillId="4" borderId="0" xfId="10" applyFont="1" applyFill="1" applyAlignment="1" applyProtection="1">
      <alignment vertical="center"/>
      <protection hidden="1"/>
    </xf>
    <xf numFmtId="0" fontId="333" fillId="4" borderId="44" xfId="7" applyFont="1" applyFill="1" applyBorder="1" applyAlignment="1">
      <alignment horizontal="center" vertical="center" wrapText="1"/>
    </xf>
    <xf numFmtId="0" fontId="333" fillId="4" borderId="0" xfId="7" applyFont="1" applyFill="1" applyBorder="1" applyAlignment="1">
      <alignment horizontal="center" vertical="center" wrapText="1"/>
    </xf>
    <xf numFmtId="0" fontId="333" fillId="4" borderId="148" xfId="7" applyFont="1" applyFill="1" applyBorder="1" applyAlignment="1">
      <alignment horizontal="center" vertical="center" wrapText="1"/>
    </xf>
    <xf numFmtId="0" fontId="335" fillId="4" borderId="0" xfId="8" applyFont="1" applyFill="1" applyAlignment="1" applyProtection="1">
      <alignment horizontal="left" vertical="center"/>
    </xf>
    <xf numFmtId="0" fontId="26" fillId="4" borderId="44" xfId="7" applyFont="1" applyFill="1" applyBorder="1" applyAlignment="1">
      <alignment horizontal="center" vertical="center" wrapText="1"/>
    </xf>
    <xf numFmtId="0" fontId="26" fillId="4" borderId="0" xfId="7" applyFont="1" applyFill="1" applyBorder="1" applyAlignment="1">
      <alignment horizontal="center" vertical="center" wrapText="1"/>
    </xf>
    <xf numFmtId="0" fontId="26" fillId="4" borderId="148" xfId="7" applyFont="1" applyFill="1" applyBorder="1" applyAlignment="1">
      <alignment horizontal="center" vertical="center" wrapText="1"/>
    </xf>
    <xf numFmtId="0" fontId="332" fillId="4" borderId="0" xfId="10" applyFont="1" applyFill="1" applyAlignment="1" applyProtection="1">
      <alignment horizontal="left" vertical="center"/>
    </xf>
    <xf numFmtId="0" fontId="26" fillId="4" borderId="50" xfId="7" applyFont="1" applyFill="1" applyBorder="1" applyAlignment="1">
      <alignment horizontal="center" vertical="center" wrapText="1"/>
    </xf>
    <xf numFmtId="0" fontId="26" fillId="4" borderId="45" xfId="7" applyFont="1" applyFill="1" applyBorder="1" applyAlignment="1">
      <alignment horizontal="center" vertical="center" wrapText="1"/>
    </xf>
    <xf numFmtId="0" fontId="26" fillId="4" borderId="49" xfId="7" applyFont="1" applyFill="1" applyBorder="1" applyAlignment="1">
      <alignment horizontal="center" vertical="center" wrapText="1"/>
    </xf>
    <xf numFmtId="0" fontId="332" fillId="4" borderId="0" xfId="4" applyFont="1" applyFill="1" applyAlignment="1">
      <alignment horizontal="left"/>
    </xf>
    <xf numFmtId="0" fontId="332" fillId="4" borderId="0" xfId="4" applyFont="1" applyFill="1" applyAlignment="1">
      <alignment horizontal="left"/>
    </xf>
    <xf numFmtId="0" fontId="332" fillId="10" borderId="0" xfId="4" applyFont="1" applyFill="1" applyAlignment="1">
      <alignment horizontal="left"/>
    </xf>
    <xf numFmtId="0" fontId="332" fillId="0" borderId="0" xfId="4" applyFont="1" applyAlignment="1">
      <alignment horizontal="left" vertical="center"/>
    </xf>
    <xf numFmtId="0" fontId="314" fillId="45" borderId="44" xfId="7" applyFont="1" applyFill="1" applyBorder="1" applyAlignment="1">
      <alignment horizontal="center" vertical="center"/>
    </xf>
    <xf numFmtId="0" fontId="314" fillId="45" borderId="0" xfId="7" applyFont="1" applyFill="1" applyBorder="1" applyAlignment="1">
      <alignment horizontal="center" vertical="center"/>
    </xf>
    <xf numFmtId="0" fontId="314" fillId="45" borderId="148" xfId="7" applyFont="1" applyFill="1" applyBorder="1" applyAlignment="1">
      <alignment horizontal="center" vertical="center"/>
    </xf>
    <xf numFmtId="0" fontId="297" fillId="0" borderId="0" xfId="0" applyFont="1" applyAlignment="1"/>
    <xf numFmtId="0" fontId="18" fillId="4" borderId="44" xfId="7" applyFont="1" applyFill="1" applyBorder="1" applyAlignment="1">
      <alignment horizontal="center" vertical="center" wrapText="1"/>
    </xf>
    <xf numFmtId="0" fontId="18" fillId="4" borderId="0" xfId="7" applyFont="1" applyFill="1" applyBorder="1" applyAlignment="1">
      <alignment horizontal="center" vertical="center" wrapText="1"/>
    </xf>
    <xf numFmtId="0" fontId="18" fillId="4" borderId="148" xfId="7" applyFont="1" applyFill="1" applyBorder="1" applyAlignment="1">
      <alignment horizontal="center" vertical="center" wrapText="1"/>
    </xf>
    <xf numFmtId="0" fontId="97" fillId="13" borderId="44" xfId="7" applyFont="1" applyFill="1" applyBorder="1" applyAlignment="1">
      <alignment horizontal="center" vertical="center" wrapText="1"/>
    </xf>
    <xf numFmtId="0" fontId="97" fillId="13" borderId="0" xfId="7" applyFont="1" applyFill="1" applyBorder="1" applyAlignment="1">
      <alignment horizontal="center" vertical="center" wrapText="1"/>
    </xf>
    <xf numFmtId="0" fontId="97" fillId="13" borderId="148" xfId="7" applyFont="1" applyFill="1" applyBorder="1" applyAlignment="1">
      <alignment horizontal="center" vertical="center" wrapText="1"/>
    </xf>
    <xf numFmtId="0" fontId="332" fillId="7" borderId="0" xfId="4" applyFont="1" applyFill="1" applyAlignment="1">
      <alignment horizontal="left" vertical="center"/>
    </xf>
    <xf numFmtId="0" fontId="207" fillId="4" borderId="0" xfId="2" applyFont="1" applyFill="1" applyProtection="1">
      <protection hidden="1"/>
    </xf>
    <xf numFmtId="0" fontId="332" fillId="5" borderId="0" xfId="4" applyFont="1" applyFill="1" applyAlignment="1" applyProtection="1">
      <alignment horizontal="left" vertical="center"/>
      <protection hidden="1"/>
    </xf>
    <xf numFmtId="0" fontId="100" fillId="15" borderId="44" xfId="7" applyFont="1" applyFill="1" applyBorder="1" applyAlignment="1">
      <alignment horizontal="center" vertical="center" wrapText="1"/>
    </xf>
    <xf numFmtId="0" fontId="100" fillId="15" borderId="0" xfId="7" applyFont="1" applyFill="1" applyBorder="1" applyAlignment="1">
      <alignment horizontal="center" vertical="center" wrapText="1"/>
    </xf>
    <xf numFmtId="0" fontId="100" fillId="15" borderId="148" xfId="7" applyFont="1" applyFill="1" applyBorder="1" applyAlignment="1">
      <alignment horizontal="center" vertical="center" wrapText="1"/>
    </xf>
    <xf numFmtId="0" fontId="100" fillId="15" borderId="50" xfId="7" applyFont="1" applyFill="1" applyBorder="1" applyAlignment="1">
      <alignment horizontal="center" vertical="center" wrapText="1"/>
    </xf>
    <xf numFmtId="0" fontId="100" fillId="15" borderId="45" xfId="7" applyFont="1" applyFill="1" applyBorder="1" applyAlignment="1">
      <alignment horizontal="center" vertical="center" wrapText="1"/>
    </xf>
    <xf numFmtId="0" fontId="100" fillId="15" borderId="49" xfId="7" applyFont="1" applyFill="1" applyBorder="1" applyAlignment="1">
      <alignment horizontal="center" vertical="center" wrapText="1"/>
    </xf>
    <xf numFmtId="0" fontId="297" fillId="4" borderId="0" xfId="2" applyFont="1" applyFill="1" applyBorder="1" applyAlignment="1" applyProtection="1">
      <alignment horizontal="left" vertical="center"/>
      <protection locked="0"/>
    </xf>
    <xf numFmtId="0" fontId="11" fillId="4" borderId="0" xfId="2" applyFont="1" applyFill="1" applyBorder="1" applyAlignment="1" applyProtection="1">
      <alignment horizontal="left" vertical="center"/>
      <protection locked="0"/>
    </xf>
    <xf numFmtId="0" fontId="207" fillId="0" borderId="0" xfId="2" applyFont="1" applyAlignment="1">
      <alignment vertical="center"/>
    </xf>
    <xf numFmtId="0" fontId="11" fillId="4" borderId="210" xfId="2" applyFont="1" applyFill="1" applyBorder="1" applyAlignment="1" applyProtection="1">
      <alignment horizontal="left" vertical="center"/>
      <protection locked="0"/>
    </xf>
    <xf numFmtId="0" fontId="336" fillId="6" borderId="17" xfId="2" applyFont="1" applyFill="1" applyBorder="1" applyAlignment="1">
      <alignment horizontal="center" vertical="center"/>
    </xf>
    <xf numFmtId="0" fontId="336" fillId="6" borderId="18" xfId="2" applyFont="1" applyFill="1" applyBorder="1" applyAlignment="1">
      <alignment horizontal="center" vertical="center"/>
    </xf>
    <xf numFmtId="0" fontId="336" fillId="6" borderId="19" xfId="2" applyFont="1" applyFill="1" applyBorder="1" applyAlignment="1">
      <alignment horizontal="center" vertical="center"/>
    </xf>
    <xf numFmtId="0" fontId="336" fillId="4" borderId="207" xfId="2" applyFont="1" applyFill="1" applyBorder="1" applyAlignment="1">
      <alignment horizontal="center" vertical="center"/>
    </xf>
    <xf numFmtId="0" fontId="336" fillId="4" borderId="0" xfId="2" applyFont="1" applyFill="1" applyBorder="1" applyAlignment="1">
      <alignment horizontal="center" vertical="center"/>
    </xf>
    <xf numFmtId="0" fontId="336" fillId="4" borderId="16" xfId="2" applyFont="1" applyFill="1" applyBorder="1" applyAlignment="1">
      <alignment horizontal="center" vertical="center"/>
    </xf>
    <xf numFmtId="0" fontId="337" fillId="4" borderId="207" xfId="2" applyFont="1" applyFill="1" applyBorder="1" applyAlignment="1">
      <alignment vertical="center"/>
    </xf>
    <xf numFmtId="189" fontId="338" fillId="5" borderId="0" xfId="2" applyNumberFormat="1" applyFont="1" applyFill="1" applyBorder="1" applyAlignment="1">
      <alignment vertical="center"/>
    </xf>
    <xf numFmtId="0" fontId="3" fillId="4" borderId="0" xfId="2" applyFill="1" applyBorder="1"/>
    <xf numFmtId="0" fontId="339" fillId="4" borderId="0" xfId="2" applyFont="1" applyFill="1" applyBorder="1" applyAlignment="1">
      <alignment horizontal="center" vertical="center" wrapText="1"/>
    </xf>
    <xf numFmtId="0" fontId="339" fillId="4" borderId="16" xfId="2" applyFont="1" applyFill="1" applyBorder="1" applyAlignment="1">
      <alignment horizontal="center" vertical="center" wrapText="1"/>
    </xf>
    <xf numFmtId="189" fontId="338" fillId="4" borderId="0" xfId="2" applyNumberFormat="1" applyFont="1" applyFill="1" applyBorder="1" applyAlignment="1">
      <alignment vertical="center"/>
    </xf>
    <xf numFmtId="0" fontId="207" fillId="4" borderId="0" xfId="2" applyFont="1" applyFill="1" applyBorder="1"/>
    <xf numFmtId="0" fontId="339" fillId="4" borderId="0" xfId="2" applyFont="1" applyFill="1" applyBorder="1" applyAlignment="1">
      <alignment horizontal="center" vertical="center" wrapText="1"/>
    </xf>
    <xf numFmtId="0" fontId="339" fillId="4" borderId="16" xfId="2" applyFont="1" applyFill="1" applyBorder="1" applyAlignment="1">
      <alignment horizontal="center" vertical="center" wrapText="1"/>
    </xf>
    <xf numFmtId="0" fontId="340" fillId="4" borderId="207" xfId="2" applyFont="1" applyFill="1" applyBorder="1"/>
    <xf numFmtId="0" fontId="339" fillId="4" borderId="0" xfId="2" applyFont="1" applyFill="1" applyBorder="1" applyAlignment="1">
      <alignment vertical="center" wrapText="1"/>
    </xf>
    <xf numFmtId="0" fontId="337" fillId="4" borderId="0" xfId="2" applyFont="1" applyFill="1" applyBorder="1" applyAlignment="1">
      <alignment horizontal="right" vertical="center"/>
    </xf>
    <xf numFmtId="0" fontId="330" fillId="4" borderId="0" xfId="2" applyFont="1" applyFill="1" applyBorder="1" applyAlignment="1">
      <alignment horizontal="center" vertical="center"/>
    </xf>
    <xf numFmtId="0" fontId="330" fillId="4" borderId="16" xfId="2" applyFont="1" applyFill="1" applyBorder="1" applyAlignment="1">
      <alignment horizontal="center" vertical="center"/>
    </xf>
    <xf numFmtId="0" fontId="3" fillId="0" borderId="0" xfId="2" applyBorder="1"/>
    <xf numFmtId="0" fontId="341" fillId="4" borderId="0" xfId="2" applyFont="1" applyFill="1" applyBorder="1" applyAlignment="1">
      <alignment horizontal="center" vertical="center"/>
    </xf>
    <xf numFmtId="0" fontId="342" fillId="7" borderId="0" xfId="2" applyFont="1" applyFill="1" applyBorder="1" applyAlignment="1">
      <alignment horizontal="center" vertical="center"/>
    </xf>
    <xf numFmtId="0" fontId="343" fillId="10" borderId="16" xfId="2" applyFont="1" applyFill="1" applyBorder="1" applyAlignment="1">
      <alignment horizontal="center" vertical="center"/>
    </xf>
    <xf numFmtId="0" fontId="344" fillId="4" borderId="0" xfId="2" applyFont="1" applyFill="1" applyBorder="1" applyAlignment="1">
      <alignment horizontal="center" vertical="center"/>
    </xf>
    <xf numFmtId="0" fontId="342" fillId="4" borderId="0" xfId="2" applyFont="1" applyFill="1" applyBorder="1" applyAlignment="1">
      <alignment horizontal="center" vertical="center"/>
    </xf>
    <xf numFmtId="0" fontId="343" fillId="4" borderId="16" xfId="2" applyFont="1" applyFill="1" applyBorder="1" applyAlignment="1">
      <alignment horizontal="center" vertical="center"/>
    </xf>
    <xf numFmtId="0" fontId="341" fillId="4" borderId="207" xfId="2" applyFont="1" applyFill="1" applyBorder="1" applyAlignment="1">
      <alignment horizontal="center" vertical="center"/>
    </xf>
    <xf numFmtId="0" fontId="344" fillId="4" borderId="207" xfId="2" applyFont="1" applyFill="1" applyBorder="1" applyAlignment="1">
      <alignment horizontal="center" vertical="center"/>
    </xf>
    <xf numFmtId="0" fontId="3" fillId="4" borderId="207" xfId="2" applyFill="1" applyBorder="1"/>
    <xf numFmtId="0" fontId="239" fillId="4" borderId="0" xfId="2" applyFont="1" applyFill="1" applyBorder="1"/>
    <xf numFmtId="0" fontId="239" fillId="4" borderId="0" xfId="9" applyFont="1" applyFill="1" applyBorder="1" applyAlignment="1">
      <alignment horizontal="right" vertical="center"/>
    </xf>
    <xf numFmtId="190" fontId="221" fillId="47" borderId="0" xfId="9" applyNumberFormat="1" applyFont="1" applyFill="1" applyBorder="1" applyAlignment="1" applyProtection="1">
      <alignment horizontal="center" vertical="center"/>
    </xf>
    <xf numFmtId="0" fontId="200" fillId="48" borderId="0" xfId="0" applyFont="1" applyFill="1" applyAlignment="1">
      <alignment horizontal="center" vertical="center"/>
    </xf>
    <xf numFmtId="0" fontId="343" fillId="10" borderId="0" xfId="2" applyFont="1" applyFill="1" applyBorder="1" applyAlignment="1">
      <alignment horizontal="center" vertical="center"/>
    </xf>
    <xf numFmtId="190" fontId="221" fillId="4" borderId="0" xfId="9" applyNumberFormat="1" applyFont="1" applyFill="1" applyBorder="1" applyAlignment="1" applyProtection="1">
      <alignment horizontal="center" vertical="center"/>
    </xf>
    <xf numFmtId="0" fontId="343" fillId="4" borderId="0" xfId="2" applyFont="1" applyFill="1" applyBorder="1" applyAlignment="1">
      <alignment horizontal="center" vertical="center"/>
    </xf>
    <xf numFmtId="0" fontId="86" fillId="5" borderId="0" xfId="0" applyFont="1" applyFill="1" applyBorder="1" applyAlignment="1">
      <alignment horizontal="center" vertical="center"/>
    </xf>
    <xf numFmtId="0" fontId="200" fillId="45" borderId="0" xfId="0" applyFont="1" applyFill="1" applyAlignment="1">
      <alignment horizontal="center" vertical="center"/>
    </xf>
    <xf numFmtId="0" fontId="345" fillId="4" borderId="0" xfId="2" applyFont="1" applyFill="1" applyBorder="1" applyAlignment="1">
      <alignment vertical="center"/>
    </xf>
    <xf numFmtId="0" fontId="239" fillId="4" borderId="16" xfId="2" applyFont="1" applyFill="1" applyBorder="1"/>
    <xf numFmtId="0" fontId="26" fillId="4" borderId="0" xfId="2" applyFont="1" applyFill="1" applyBorder="1" applyAlignment="1">
      <alignment horizontal="right" vertical="center"/>
    </xf>
    <xf numFmtId="0" fontId="26" fillId="49" borderId="0" xfId="2" applyFont="1" applyFill="1" applyBorder="1" applyAlignment="1">
      <alignment horizontal="left" vertical="center"/>
    </xf>
    <xf numFmtId="0" fontId="3" fillId="4" borderId="195" xfId="2" applyFill="1" applyBorder="1"/>
    <xf numFmtId="0" fontId="3" fillId="4" borderId="196" xfId="2" applyFill="1" applyBorder="1"/>
    <xf numFmtId="0" fontId="3" fillId="4" borderId="197" xfId="2" applyFill="1" applyBorder="1"/>
    <xf numFmtId="0" fontId="346" fillId="10" borderId="17" xfId="2" applyFont="1" applyFill="1" applyBorder="1" applyAlignment="1">
      <alignment horizontal="center" vertical="center"/>
    </xf>
    <xf numFmtId="0" fontId="347" fillId="10" borderId="18" xfId="2" applyFont="1" applyFill="1" applyBorder="1" applyAlignment="1">
      <alignment horizontal="center" vertical="center"/>
    </xf>
    <xf numFmtId="0" fontId="347" fillId="10" borderId="19" xfId="2" applyFont="1" applyFill="1" applyBorder="1" applyAlignment="1">
      <alignment horizontal="center" vertical="center"/>
    </xf>
    <xf numFmtId="0" fontId="348" fillId="2" borderId="207" xfId="2" applyFont="1" applyFill="1" applyBorder="1" applyAlignment="1">
      <alignment horizontal="center" vertical="center"/>
    </xf>
    <xf numFmtId="0" fontId="349" fillId="4" borderId="0" xfId="2" applyFont="1" applyFill="1" applyBorder="1" applyAlignment="1">
      <alignment horizontal="center" vertical="center"/>
    </xf>
    <xf numFmtId="0" fontId="349" fillId="4" borderId="16" xfId="2" applyFont="1" applyFill="1" applyBorder="1" applyAlignment="1">
      <alignment horizontal="center" vertical="center"/>
    </xf>
    <xf numFmtId="0" fontId="350" fillId="2" borderId="207" xfId="2" applyFont="1" applyFill="1" applyBorder="1" applyAlignment="1">
      <alignment horizontal="center" vertical="center"/>
    </xf>
    <xf numFmtId="0" fontId="351" fillId="42" borderId="0" xfId="2" applyFont="1" applyFill="1" applyBorder="1" applyAlignment="1">
      <alignment horizontal="left" vertical="center"/>
    </xf>
    <xf numFmtId="0" fontId="351" fillId="42" borderId="16" xfId="2" applyFont="1" applyFill="1" applyBorder="1" applyAlignment="1">
      <alignment horizontal="left" vertical="center"/>
    </xf>
    <xf numFmtId="0" fontId="228" fillId="2" borderId="207" xfId="2" applyFont="1" applyFill="1" applyBorder="1" applyAlignment="1">
      <alignment horizontal="center" vertical="center"/>
    </xf>
    <xf numFmtId="0" fontId="330" fillId="0" borderId="0" xfId="2" applyFont="1" applyBorder="1" applyAlignment="1">
      <alignment horizontal="center" vertical="center"/>
    </xf>
    <xf numFmtId="0" fontId="330" fillId="0" borderId="16" xfId="2" applyFont="1" applyBorder="1" applyAlignment="1">
      <alignment horizontal="center" vertical="center"/>
    </xf>
    <xf numFmtId="0" fontId="336" fillId="50" borderId="207" xfId="2" applyFont="1" applyFill="1" applyBorder="1" applyAlignment="1">
      <alignment horizontal="center" vertical="center"/>
    </xf>
    <xf numFmtId="0" fontId="352" fillId="51" borderId="0" xfId="2" applyNumberFormat="1" applyFont="1" applyFill="1" applyBorder="1" applyAlignment="1">
      <alignment horizontal="left" vertical="top" wrapText="1"/>
    </xf>
    <xf numFmtId="0" fontId="352" fillId="51" borderId="16" xfId="2" applyNumberFormat="1" applyFont="1" applyFill="1" applyBorder="1" applyAlignment="1">
      <alignment horizontal="left" vertical="top" wrapText="1"/>
    </xf>
    <xf numFmtId="0" fontId="348" fillId="3" borderId="80" xfId="2" applyFont="1" applyFill="1" applyBorder="1" applyAlignment="1">
      <alignment horizontal="center" vertical="center"/>
    </xf>
    <xf numFmtId="0" fontId="353" fillId="3" borderId="31" xfId="2" applyNumberFormat="1" applyFont="1" applyFill="1" applyBorder="1" applyAlignment="1">
      <alignment horizontal="left" vertical="top" wrapText="1"/>
    </xf>
    <xf numFmtId="0" fontId="353" fillId="3" borderId="71" xfId="2" applyNumberFormat="1" applyFont="1" applyFill="1" applyBorder="1" applyAlignment="1">
      <alignment horizontal="left" vertical="top" wrapText="1"/>
    </xf>
    <xf numFmtId="0" fontId="348" fillId="3" borderId="207" xfId="2" applyFont="1" applyFill="1" applyBorder="1" applyAlignment="1">
      <alignment horizontal="center" vertical="center"/>
    </xf>
    <xf numFmtId="0" fontId="353" fillId="3" borderId="0" xfId="2" applyNumberFormat="1" applyFont="1" applyFill="1" applyBorder="1" applyAlignment="1">
      <alignment horizontal="left" vertical="top" wrapText="1"/>
    </xf>
    <xf numFmtId="0" fontId="353" fillId="3" borderId="16" xfId="2" applyNumberFormat="1" applyFont="1" applyFill="1" applyBorder="1" applyAlignment="1">
      <alignment horizontal="left" vertical="top" wrapText="1"/>
    </xf>
    <xf numFmtId="0" fontId="348" fillId="3" borderId="48" xfId="2" applyFont="1" applyFill="1" applyBorder="1" applyAlignment="1">
      <alignment horizontal="center" vertical="center"/>
    </xf>
    <xf numFmtId="0" fontId="353" fillId="3" borderId="45" xfId="2" applyNumberFormat="1" applyFont="1" applyFill="1" applyBorder="1" applyAlignment="1">
      <alignment horizontal="left" vertical="top" wrapText="1"/>
    </xf>
    <xf numFmtId="0" fontId="353" fillId="3" borderId="46" xfId="2" applyNumberFormat="1" applyFont="1" applyFill="1" applyBorder="1" applyAlignment="1">
      <alignment horizontal="left" vertical="top" wrapText="1"/>
    </xf>
    <xf numFmtId="0" fontId="354" fillId="3" borderId="0" xfId="2" applyNumberFormat="1" applyFont="1" applyFill="1" applyBorder="1" applyAlignment="1">
      <alignment horizontal="left" vertical="top" wrapText="1"/>
    </xf>
    <xf numFmtId="0" fontId="354" fillId="3" borderId="16" xfId="2" applyNumberFormat="1" applyFont="1" applyFill="1" applyBorder="1" applyAlignment="1">
      <alignment horizontal="left" vertical="top" wrapText="1"/>
    </xf>
    <xf numFmtId="0" fontId="348" fillId="3" borderId="195" xfId="2" applyFont="1" applyFill="1" applyBorder="1" applyAlignment="1">
      <alignment horizontal="center" vertical="center"/>
    </xf>
    <xf numFmtId="0" fontId="354" fillId="3" borderId="196" xfId="2" applyNumberFormat="1" applyFont="1" applyFill="1" applyBorder="1" applyAlignment="1">
      <alignment horizontal="left" vertical="top" wrapText="1"/>
    </xf>
    <xf numFmtId="0" fontId="354" fillId="3" borderId="197" xfId="2" applyNumberFormat="1" applyFont="1" applyFill="1" applyBorder="1" applyAlignment="1">
      <alignment horizontal="left" vertical="top" wrapText="1"/>
    </xf>
    <xf numFmtId="0" fontId="207" fillId="4" borderId="0" xfId="2" applyFont="1" applyFill="1"/>
    <xf numFmtId="0" fontId="207" fillId="4" borderId="0" xfId="2" applyFont="1" applyFill="1" applyAlignment="1">
      <alignment vertical="center"/>
    </xf>
    <xf numFmtId="0" fontId="314" fillId="45" borderId="0" xfId="6" applyFont="1" applyFill="1" applyAlignment="1" applyProtection="1">
      <alignment horizontal="center" vertical="center"/>
      <protection hidden="1"/>
    </xf>
    <xf numFmtId="0" fontId="332" fillId="4" borderId="0" xfId="4" applyFont="1" applyFill="1" applyAlignment="1">
      <alignment horizontal="left" vertical="center"/>
    </xf>
    <xf numFmtId="0" fontId="355" fillId="4" borderId="0" xfId="12" applyFont="1" applyFill="1" applyAlignment="1">
      <alignment horizontal="left" vertical="center"/>
    </xf>
    <xf numFmtId="0" fontId="356" fillId="4" borderId="0" xfId="4" applyFont="1" applyFill="1" applyAlignment="1">
      <alignment horizontal="left" vertical="center"/>
    </xf>
    <xf numFmtId="0" fontId="297" fillId="4" borderId="0" xfId="2" applyFont="1" applyFill="1" applyAlignment="1">
      <alignment vertical="center"/>
    </xf>
    <xf numFmtId="0" fontId="347" fillId="4" borderId="0" xfId="2" applyFont="1" applyFill="1" applyAlignment="1">
      <alignment vertical="center"/>
    </xf>
    <xf numFmtId="0" fontId="357" fillId="4" borderId="0" xfId="12" applyFont="1" applyFill="1" applyAlignment="1">
      <alignment horizontal="left" vertical="center"/>
    </xf>
    <xf numFmtId="0" fontId="357" fillId="4" borderId="0" xfId="12" applyFont="1" applyFill="1" applyAlignment="1">
      <alignment horizontal="left" vertical="center"/>
    </xf>
    <xf numFmtId="0" fontId="358" fillId="4" borderId="0" xfId="2" applyFont="1" applyFill="1" applyAlignment="1">
      <alignment vertical="center"/>
    </xf>
    <xf numFmtId="0" fontId="3" fillId="4" borderId="0" xfId="2" applyFont="1" applyFill="1" applyAlignment="1">
      <alignment vertical="center"/>
    </xf>
    <xf numFmtId="0" fontId="86" fillId="4" borderId="0" xfId="0" applyFont="1" applyFill="1"/>
    <xf numFmtId="0" fontId="7" fillId="4" borderId="0" xfId="0" applyFont="1" applyFill="1"/>
    <xf numFmtId="0" fontId="185" fillId="0" borderId="0" xfId="4" applyFont="1"/>
    <xf numFmtId="0" fontId="246" fillId="4" borderId="0" xfId="2" applyFont="1" applyFill="1" applyBorder="1" applyAlignment="1">
      <alignment horizontal="center" vertical="center" wrapText="1"/>
    </xf>
    <xf numFmtId="0" fontId="185" fillId="4" borderId="0" xfId="4" applyFont="1" applyFill="1" applyBorder="1" applyAlignment="1">
      <alignment horizontal="left" vertical="center"/>
    </xf>
    <xf numFmtId="0" fontId="185" fillId="4" borderId="0" xfId="4" applyFont="1" applyFill="1" applyBorder="1" applyAlignment="1">
      <alignment horizontal="left" vertical="center"/>
    </xf>
    <xf numFmtId="0" fontId="271" fillId="5" borderId="0" xfId="0" applyFont="1" applyFill="1" applyAlignment="1">
      <alignment horizontal="centerContinuous" vertical="center"/>
    </xf>
    <xf numFmtId="0" fontId="0" fillId="5" borderId="0" xfId="0" applyFill="1" applyAlignment="1">
      <alignment horizontal="centerContinuous" vertical="center"/>
    </xf>
    <xf numFmtId="0" fontId="359" fillId="5" borderId="0" xfId="0" applyFont="1" applyFill="1" applyAlignment="1">
      <alignment horizontal="centerContinuous" vertical="center"/>
    </xf>
    <xf numFmtId="0" fontId="223" fillId="5" borderId="0" xfId="0" applyFont="1" applyFill="1" applyAlignment="1">
      <alignment horizontal="left" vertical="center"/>
    </xf>
    <xf numFmtId="0" fontId="224" fillId="5" borderId="0" xfId="0" applyFont="1" applyFill="1" applyAlignment="1">
      <alignment horizontal="left" vertical="center"/>
    </xf>
    <xf numFmtId="49" fontId="239" fillId="5" borderId="0" xfId="0" applyNumberFormat="1" applyFont="1" applyFill="1" applyBorder="1" applyAlignment="1">
      <alignment horizontal="left" vertical="center"/>
    </xf>
    <xf numFmtId="0" fontId="0" fillId="5" borderId="0" xfId="0" applyFill="1" applyBorder="1" applyAlignment="1">
      <alignment horizontal="centerContinuous" vertical="center"/>
    </xf>
    <xf numFmtId="0" fontId="246" fillId="5" borderId="0" xfId="0" applyFont="1" applyFill="1" applyAlignment="1">
      <alignment horizontal="left" vertical="center"/>
    </xf>
    <xf numFmtId="0" fontId="246" fillId="52" borderId="0" xfId="17" applyFont="1" applyFill="1" applyBorder="1" applyAlignment="1">
      <alignment vertical="top"/>
    </xf>
    <xf numFmtId="0" fontId="0" fillId="52" borderId="0" xfId="0" applyFill="1"/>
    <xf numFmtId="0" fontId="359" fillId="52" borderId="0" xfId="0" applyFont="1" applyFill="1" applyAlignment="1">
      <alignment horizontal="left" vertical="center"/>
    </xf>
    <xf numFmtId="0" fontId="0" fillId="52" borderId="211" xfId="0" applyFill="1" applyBorder="1"/>
    <xf numFmtId="0" fontId="246" fillId="52" borderId="0" xfId="17" applyFont="1" applyFill="1" applyBorder="1" applyAlignment="1">
      <alignment horizontal="right" vertical="top"/>
    </xf>
    <xf numFmtId="0" fontId="361" fillId="53" borderId="0" xfId="18" applyFont="1" applyFill="1" applyAlignment="1">
      <alignment horizontal="right" vertical="center"/>
    </xf>
    <xf numFmtId="0" fontId="362" fillId="53" borderId="0" xfId="18" applyFont="1" applyFill="1" applyAlignment="1">
      <alignment horizontal="left" vertical="center" wrapText="1"/>
    </xf>
    <xf numFmtId="49" fontId="239" fillId="4" borderId="159" xfId="0" applyNumberFormat="1" applyFont="1" applyFill="1" applyBorder="1" applyAlignment="1">
      <alignment horizontal="left" vertical="center"/>
    </xf>
    <xf numFmtId="0" fontId="0" fillId="52" borderId="212" xfId="0" applyFill="1" applyBorder="1"/>
    <xf numFmtId="0" fontId="98" fillId="54" borderId="0" xfId="17" applyFont="1" applyFill="1" applyBorder="1" applyAlignment="1">
      <alignment vertical="center" wrapText="1"/>
    </xf>
    <xf numFmtId="0" fontId="363" fillId="55" borderId="0" xfId="0" applyFont="1" applyFill="1" applyAlignment="1">
      <alignment horizontal="left" vertical="center"/>
    </xf>
    <xf numFmtId="0" fontId="98" fillId="54" borderId="0" xfId="17" applyFont="1" applyFill="1" applyBorder="1" applyAlignment="1">
      <alignment vertical="center"/>
    </xf>
    <xf numFmtId="0" fontId="223" fillId="52" borderId="0" xfId="17" applyFont="1" applyFill="1" applyBorder="1" applyAlignment="1">
      <alignment horizontal="right" vertical="top"/>
    </xf>
    <xf numFmtId="0" fontId="223" fillId="52" borderId="0" xfId="17" applyFont="1" applyFill="1" applyBorder="1" applyAlignment="1">
      <alignment vertical="top"/>
    </xf>
    <xf numFmtId="0" fontId="86" fillId="0" borderId="0" xfId="0" applyFont="1"/>
    <xf numFmtId="0" fontId="86" fillId="4" borderId="0" xfId="7" applyFont="1" applyFill="1"/>
    <xf numFmtId="0" fontId="55" fillId="4" borderId="0" xfId="4" applyFill="1"/>
    <xf numFmtId="0" fontId="2" fillId="4" borderId="0" xfId="0" applyFont="1" applyFill="1" applyAlignment="1">
      <alignment horizontal="left" vertical="center"/>
    </xf>
    <xf numFmtId="0" fontId="2" fillId="0" borderId="0" xfId="0" applyFont="1" applyAlignment="1">
      <alignment horizontal="center" vertical="center"/>
    </xf>
    <xf numFmtId="0" fontId="55" fillId="4" borderId="0" xfId="4" applyFill="1" applyAlignment="1">
      <alignment horizontal="left" vertical="center"/>
    </xf>
    <xf numFmtId="14" fontId="0" fillId="4" borderId="0" xfId="0" applyNumberFormat="1" applyFill="1" applyAlignment="1">
      <alignment horizontal="center" vertical="center"/>
    </xf>
    <xf numFmtId="0" fontId="0" fillId="4" borderId="0" xfId="0" applyFill="1" applyAlignment="1">
      <alignment horizontal="right" vertical="center"/>
    </xf>
    <xf numFmtId="0" fontId="0" fillId="4" borderId="0" xfId="0" applyFill="1" applyAlignment="1">
      <alignment horizontal="left" vertical="center"/>
    </xf>
    <xf numFmtId="0" fontId="86" fillId="4" borderId="0" xfId="0" applyFont="1" applyFill="1" applyAlignment="1">
      <alignment vertical="center"/>
    </xf>
    <xf numFmtId="1" fontId="364" fillId="56" borderId="0" xfId="2" applyNumberFormat="1" applyFont="1" applyFill="1" applyBorder="1" applyAlignment="1" applyProtection="1">
      <alignment horizontal="center" vertical="center"/>
      <protection locked="0"/>
    </xf>
    <xf numFmtId="2" fontId="349" fillId="57" borderId="0" xfId="2" applyNumberFormat="1" applyFont="1" applyFill="1" applyBorder="1" applyAlignment="1" applyProtection="1">
      <alignment horizontal="center" vertical="center"/>
      <protection locked="0"/>
    </xf>
    <xf numFmtId="0" fontId="3" fillId="0" borderId="0" xfId="2"/>
    <xf numFmtId="0" fontId="56" fillId="0" borderId="0" xfId="9" applyFont="1" applyFill="1" applyBorder="1" applyAlignment="1" applyProtection="1">
      <alignment vertical="center"/>
      <protection locked="0"/>
    </xf>
    <xf numFmtId="0" fontId="56" fillId="0" borderId="0" xfId="9" applyFont="1" applyAlignment="1" applyProtection="1">
      <alignment vertical="center"/>
      <protection locked="0"/>
    </xf>
    <xf numFmtId="0" fontId="56" fillId="0" borderId="0" xfId="9" applyFont="1" applyAlignment="1">
      <alignment vertical="center"/>
    </xf>
    <xf numFmtId="0" fontId="365" fillId="16" borderId="0" xfId="2" applyFont="1" applyFill="1"/>
    <xf numFmtId="0" fontId="331" fillId="31" borderId="0" xfId="0" applyFont="1" applyFill="1" applyBorder="1" applyAlignment="1">
      <alignment horizontal="center" vertical="center"/>
    </xf>
    <xf numFmtId="0" fontId="26" fillId="16" borderId="0" xfId="9" applyNumberFormat="1" applyFont="1" applyFill="1" applyBorder="1" applyAlignment="1">
      <alignment horizontal="center" vertical="center" wrapText="1"/>
    </xf>
    <xf numFmtId="0" fontId="366" fillId="4" borderId="0" xfId="10" applyFont="1" applyFill="1" applyAlignment="1">
      <alignment horizontal="center" vertical="center"/>
    </xf>
    <xf numFmtId="0" fontId="367" fillId="2" borderId="0" xfId="2" applyFont="1" applyFill="1" applyAlignment="1">
      <alignment vertical="center"/>
    </xf>
    <xf numFmtId="0" fontId="366" fillId="2" borderId="0" xfId="10" applyFont="1" applyFill="1" applyAlignment="1">
      <alignment vertical="center"/>
    </xf>
    <xf numFmtId="0" fontId="368" fillId="4" borderId="0" xfId="10" applyFont="1" applyFill="1" applyAlignment="1">
      <alignment horizontal="center" vertical="center" wrapText="1"/>
    </xf>
    <xf numFmtId="0" fontId="366" fillId="4" borderId="0" xfId="10" applyFont="1" applyFill="1" applyAlignment="1">
      <alignment horizontal="center" vertical="center" wrapText="1"/>
    </xf>
    <xf numFmtId="0" fontId="120" fillId="4" borderId="0" xfId="9" applyFont="1" applyFill="1" applyAlignment="1">
      <alignment vertical="center"/>
    </xf>
    <xf numFmtId="0" fontId="331" fillId="4" borderId="0" xfId="0" applyFont="1" applyFill="1" applyBorder="1" applyAlignment="1">
      <alignment horizontal="center" vertical="center"/>
    </xf>
    <xf numFmtId="0" fontId="120" fillId="2" borderId="0" xfId="9" applyFont="1" applyFill="1" applyAlignment="1">
      <alignment vertical="center"/>
    </xf>
    <xf numFmtId="0" fontId="26" fillId="16" borderId="0" xfId="9" applyNumberFormat="1" applyFont="1" applyFill="1" applyBorder="1" applyAlignment="1">
      <alignment horizontal="center" vertical="center"/>
    </xf>
    <xf numFmtId="0" fontId="26" fillId="16" borderId="0" xfId="9" applyNumberFormat="1" applyFont="1" applyFill="1" applyBorder="1" applyAlignment="1">
      <alignment vertical="center" wrapText="1"/>
    </xf>
    <xf numFmtId="0" fontId="369" fillId="16" borderId="0" xfId="10" applyFont="1" applyFill="1" applyAlignment="1">
      <alignment vertical="center"/>
    </xf>
    <xf numFmtId="0" fontId="120" fillId="16" borderId="0" xfId="9" applyFont="1" applyFill="1" applyAlignment="1">
      <alignment vertical="center"/>
    </xf>
    <xf numFmtId="0" fontId="200" fillId="4" borderId="0" xfId="9" applyNumberFormat="1" applyFont="1" applyFill="1" applyBorder="1" applyAlignment="1">
      <alignment horizontal="center" vertical="center" wrapText="1"/>
    </xf>
    <xf numFmtId="0" fontId="366" fillId="4" borderId="0" xfId="10" applyFont="1" applyFill="1" applyAlignment="1">
      <alignment vertical="center"/>
    </xf>
    <xf numFmtId="0" fontId="370" fillId="4" borderId="0" xfId="0" applyFont="1" applyFill="1" applyAlignment="1">
      <alignment horizontal="center" vertical="center" wrapText="1"/>
    </xf>
    <xf numFmtId="0" fontId="371" fillId="4" borderId="0" xfId="0" applyFont="1" applyFill="1" applyAlignment="1">
      <alignment vertical="center" wrapText="1"/>
    </xf>
    <xf numFmtId="0" fontId="185" fillId="4" borderId="0" xfId="4" applyFont="1" applyFill="1" applyAlignment="1">
      <alignment horizontal="center" vertical="center"/>
    </xf>
    <xf numFmtId="0" fontId="185" fillId="4" borderId="0" xfId="4" applyFont="1" applyFill="1" applyAlignment="1">
      <alignment horizontal="center" vertical="center" wrapText="1"/>
    </xf>
    <xf numFmtId="0" fontId="185" fillId="4" borderId="0" xfId="4" applyFont="1" applyFill="1" applyBorder="1" applyAlignment="1">
      <alignment horizontal="center" vertical="center" wrapText="1"/>
    </xf>
    <xf numFmtId="0" fontId="87" fillId="4" borderId="0" xfId="4" applyFont="1" applyFill="1" applyBorder="1" applyAlignment="1">
      <alignment horizontal="center" vertical="center" wrapText="1"/>
    </xf>
    <xf numFmtId="0" fontId="331" fillId="16" borderId="0" xfId="0" applyFont="1" applyFill="1" applyBorder="1" applyAlignment="1">
      <alignment horizontal="center" vertical="center"/>
    </xf>
    <xf numFmtId="0" fontId="330" fillId="16" borderId="0" xfId="0" applyFont="1" applyFill="1" applyBorder="1" applyAlignment="1">
      <alignment horizontal="center" vertical="center"/>
    </xf>
    <xf numFmtId="0" fontId="185" fillId="4" borderId="0" xfId="4" applyFont="1" applyFill="1" applyAlignment="1">
      <alignment vertical="center"/>
    </xf>
    <xf numFmtId="0" fontId="18" fillId="4" borderId="0" xfId="0" applyFont="1" applyFill="1" applyAlignment="1">
      <alignment vertical="center"/>
    </xf>
    <xf numFmtId="0" fontId="18" fillId="4" borderId="0" xfId="0" applyFont="1" applyFill="1"/>
    <xf numFmtId="0" fontId="372" fillId="0" borderId="0" xfId="4" applyFont="1" applyAlignment="1">
      <alignment vertical="center"/>
    </xf>
    <xf numFmtId="0" fontId="8" fillId="6" borderId="62" xfId="2" applyFont="1" applyFill="1" applyBorder="1" applyAlignment="1">
      <alignment horizontal="center" vertical="center"/>
    </xf>
    <xf numFmtId="0" fontId="200" fillId="6" borderId="17" xfId="9" applyNumberFormat="1" applyFont="1" applyFill="1" applyBorder="1" applyAlignment="1">
      <alignment horizontal="center" vertical="center" wrapText="1"/>
    </xf>
    <xf numFmtId="0" fontId="200" fillId="6" borderId="18" xfId="9" applyNumberFormat="1" applyFont="1" applyFill="1" applyBorder="1" applyAlignment="1">
      <alignment horizontal="center" vertical="center" wrapText="1"/>
    </xf>
    <xf numFmtId="0" fontId="200" fillId="6" borderId="19" xfId="9" applyNumberFormat="1" applyFont="1" applyFill="1" applyBorder="1" applyAlignment="1">
      <alignment horizontal="center" vertical="center" wrapText="1"/>
    </xf>
    <xf numFmtId="0" fontId="229" fillId="6" borderId="17" xfId="2" applyFont="1" applyFill="1" applyBorder="1" applyAlignment="1">
      <alignment horizontal="center"/>
    </xf>
    <xf numFmtId="0" fontId="229" fillId="6" borderId="18" xfId="2" applyFont="1" applyFill="1" applyBorder="1" applyAlignment="1">
      <alignment horizontal="center"/>
    </xf>
    <xf numFmtId="0" fontId="229" fillId="6" borderId="19" xfId="2" applyFont="1" applyFill="1" applyBorder="1" applyAlignment="1">
      <alignment horizontal="center"/>
    </xf>
    <xf numFmtId="0" fontId="255" fillId="7" borderId="16" xfId="2" applyFont="1" applyFill="1" applyBorder="1" applyAlignment="1">
      <alignment horizontal="center" vertical="center" textRotation="90"/>
    </xf>
    <xf numFmtId="0" fontId="200" fillId="6" borderId="207" xfId="9" applyNumberFormat="1" applyFont="1" applyFill="1" applyBorder="1" applyAlignment="1">
      <alignment horizontal="center" vertical="center" wrapText="1"/>
    </xf>
    <xf numFmtId="0" fontId="200" fillId="6" borderId="0" xfId="9" applyNumberFormat="1" applyFont="1" applyFill="1" applyBorder="1" applyAlignment="1">
      <alignment horizontal="center" vertical="center" wrapText="1"/>
    </xf>
    <xf numFmtId="0" fontId="200" fillId="6" borderId="16" xfId="9" applyNumberFormat="1" applyFont="1" applyFill="1" applyBorder="1" applyAlignment="1">
      <alignment horizontal="center" vertical="center" wrapText="1"/>
    </xf>
    <xf numFmtId="0" fontId="168" fillId="4" borderId="207" xfId="0" applyFont="1" applyFill="1" applyBorder="1"/>
    <xf numFmtId="0" fontId="168" fillId="4" borderId="0" xfId="0" applyFont="1" applyFill="1" applyBorder="1"/>
    <xf numFmtId="0" fontId="3" fillId="4" borderId="16" xfId="2" applyFill="1" applyBorder="1"/>
    <xf numFmtId="0" fontId="314" fillId="4" borderId="207" xfId="9" applyNumberFormat="1" applyFont="1" applyFill="1" applyBorder="1" applyAlignment="1">
      <alignment horizontal="center" vertical="center" wrapText="1"/>
    </xf>
    <xf numFmtId="0" fontId="314" fillId="4" borderId="0" xfId="9" applyNumberFormat="1" applyFont="1" applyFill="1" applyBorder="1" applyAlignment="1">
      <alignment horizontal="center" vertical="center" wrapText="1"/>
    </xf>
    <xf numFmtId="0" fontId="314" fillId="4" borderId="16" xfId="9" applyNumberFormat="1" applyFont="1" applyFill="1" applyBorder="1" applyAlignment="1">
      <alignment horizontal="center" vertical="center" wrapText="1"/>
    </xf>
    <xf numFmtId="0" fontId="129" fillId="4" borderId="207" xfId="9" applyFont="1" applyFill="1" applyBorder="1" applyAlignment="1">
      <alignment horizontal="center" vertical="center"/>
    </xf>
    <xf numFmtId="0" fontId="18" fillId="4" borderId="0" xfId="2" applyFont="1" applyFill="1" applyBorder="1" applyAlignment="1">
      <alignment vertical="center"/>
    </xf>
    <xf numFmtId="0" fontId="27" fillId="4" borderId="207" xfId="9" applyFont="1" applyFill="1" applyBorder="1" applyAlignment="1">
      <alignment horizontal="center" vertical="center"/>
    </xf>
    <xf numFmtId="0" fontId="373" fillId="4" borderId="207" xfId="2" applyFont="1" applyFill="1" applyBorder="1" applyAlignment="1">
      <alignment horizontal="center" vertical="center"/>
    </xf>
    <xf numFmtId="0" fontId="3" fillId="4" borderId="28" xfId="2" applyFill="1" applyBorder="1"/>
    <xf numFmtId="0" fontId="3" fillId="0" borderId="8" xfId="2" applyBorder="1"/>
    <xf numFmtId="0" fontId="3" fillId="4" borderId="8" xfId="2" applyFill="1" applyBorder="1"/>
    <xf numFmtId="0" fontId="3" fillId="4" borderId="29" xfId="2" applyFill="1" applyBorder="1"/>
    <xf numFmtId="0" fontId="26" fillId="4" borderId="207" xfId="2" applyFont="1" applyFill="1" applyBorder="1" applyAlignment="1">
      <alignment horizontal="center" vertical="center" wrapText="1"/>
    </xf>
    <xf numFmtId="0" fontId="26" fillId="4" borderId="0" xfId="2" applyFont="1" applyFill="1" applyBorder="1" applyAlignment="1">
      <alignment horizontal="center" vertical="center" wrapText="1"/>
    </xf>
    <xf numFmtId="0" fontId="26" fillId="4" borderId="16" xfId="2" applyFont="1" applyFill="1" applyBorder="1" applyAlignment="1">
      <alignment horizontal="center" vertical="center" wrapText="1"/>
    </xf>
    <xf numFmtId="0" fontId="0" fillId="4" borderId="0" xfId="0" applyFont="1" applyFill="1" applyBorder="1" applyAlignment="1">
      <alignment horizontal="right" vertical="center"/>
    </xf>
    <xf numFmtId="0" fontId="18" fillId="4" borderId="207" xfId="2" applyFont="1" applyFill="1" applyBorder="1" applyAlignment="1">
      <alignment vertical="center" wrapText="1"/>
    </xf>
    <xf numFmtId="0" fontId="18" fillId="4" borderId="0" xfId="2" applyFont="1" applyFill="1" applyBorder="1" applyAlignment="1">
      <alignment vertical="center" wrapText="1"/>
    </xf>
    <xf numFmtId="0" fontId="18" fillId="4" borderId="16" xfId="2" applyFont="1" applyFill="1" applyBorder="1" applyAlignment="1">
      <alignment vertical="center" wrapText="1"/>
    </xf>
    <xf numFmtId="191" fontId="374" fillId="16" borderId="0" xfId="2" applyNumberFormat="1" applyFont="1" applyFill="1" applyBorder="1" applyAlignment="1">
      <alignment horizontal="center" vertical="center"/>
    </xf>
    <xf numFmtId="191" fontId="374" fillId="2" borderId="0" xfId="2" applyNumberFormat="1" applyFont="1" applyFill="1" applyBorder="1" applyAlignment="1">
      <alignment horizontal="center" vertical="center"/>
    </xf>
    <xf numFmtId="189" fontId="374" fillId="16" borderId="0" xfId="2" applyNumberFormat="1" applyFont="1" applyFill="1" applyBorder="1" applyAlignment="1">
      <alignment vertical="center"/>
    </xf>
    <xf numFmtId="189" fontId="374" fillId="2" borderId="16" xfId="2" applyNumberFormat="1" applyFont="1" applyFill="1" applyBorder="1" applyAlignment="1">
      <alignment vertical="center"/>
    </xf>
    <xf numFmtId="0" fontId="331" fillId="6" borderId="17" xfId="2" applyFont="1" applyFill="1" applyBorder="1" applyAlignment="1" applyProtection="1">
      <alignment horizontal="center" vertical="center"/>
      <protection hidden="1"/>
    </xf>
    <xf numFmtId="0" fontId="331" fillId="6" borderId="18" xfId="2" applyFont="1" applyFill="1" applyBorder="1" applyAlignment="1" applyProtection="1">
      <alignment horizontal="center" vertical="center"/>
      <protection hidden="1"/>
    </xf>
    <xf numFmtId="0" fontId="331" fillId="6" borderId="19" xfId="2" applyFont="1" applyFill="1" applyBorder="1" applyAlignment="1" applyProtection="1">
      <alignment horizontal="center" vertical="center"/>
      <protection hidden="1"/>
    </xf>
    <xf numFmtId="0" fontId="26" fillId="2" borderId="207" xfId="9" applyFont="1" applyFill="1" applyBorder="1" applyAlignment="1">
      <alignment horizontal="center" vertical="center" wrapText="1"/>
    </xf>
    <xf numFmtId="164" fontId="375" fillId="8" borderId="0" xfId="9" applyNumberFormat="1" applyFont="1" applyFill="1" applyBorder="1" applyAlignment="1">
      <alignment horizontal="center" vertical="center"/>
    </xf>
    <xf numFmtId="170" fontId="26" fillId="2" borderId="0" xfId="9" applyNumberFormat="1" applyFont="1" applyFill="1" applyBorder="1" applyAlignment="1">
      <alignment horizontal="right" vertical="center"/>
    </xf>
    <xf numFmtId="3" fontId="330" fillId="2" borderId="0" xfId="9" applyNumberFormat="1" applyFont="1" applyFill="1" applyBorder="1" applyAlignment="1">
      <alignment horizontal="center" vertical="center"/>
    </xf>
    <xf numFmtId="0" fontId="26" fillId="2" borderId="16" xfId="9" applyFont="1" applyFill="1" applyBorder="1" applyAlignment="1">
      <alignment horizontal="center" vertical="center"/>
    </xf>
    <xf numFmtId="0" fontId="19" fillId="4" borderId="80" xfId="2" applyFont="1" applyFill="1" applyBorder="1" applyAlignment="1">
      <alignment vertical="center"/>
    </xf>
    <xf numFmtId="0" fontId="3" fillId="0" borderId="31" xfId="2" applyBorder="1"/>
    <xf numFmtId="0" fontId="374" fillId="4" borderId="31" xfId="2" applyFont="1" applyFill="1" applyBorder="1" applyAlignment="1">
      <alignment vertical="center"/>
    </xf>
    <xf numFmtId="0" fontId="9" fillId="4" borderId="31" xfId="2" applyFont="1" applyFill="1" applyBorder="1" applyAlignment="1">
      <alignment horizontal="center" vertical="center"/>
    </xf>
    <xf numFmtId="0" fontId="9" fillId="4" borderId="71" xfId="2" applyFont="1" applyFill="1" applyBorder="1" applyAlignment="1">
      <alignment horizontal="center" vertical="center"/>
    </xf>
    <xf numFmtId="0" fontId="19" fillId="4" borderId="48" xfId="2" applyFont="1" applyFill="1" applyBorder="1" applyAlignment="1">
      <alignment vertical="center"/>
    </xf>
    <xf numFmtId="0" fontId="3" fillId="0" borderId="45" xfId="2" applyBorder="1"/>
    <xf numFmtId="0" fontId="374" fillId="4" borderId="45" xfId="2" applyFont="1" applyFill="1" applyBorder="1" applyAlignment="1">
      <alignment vertical="center"/>
    </xf>
    <xf numFmtId="2" fontId="9" fillId="4" borderId="45" xfId="2" applyNumberFormat="1" applyFont="1" applyFill="1" applyBorder="1" applyAlignment="1">
      <alignment horizontal="center" vertical="center"/>
    </xf>
    <xf numFmtId="2" fontId="9" fillId="4" borderId="46" xfId="2" applyNumberFormat="1" applyFont="1" applyFill="1" applyBorder="1" applyAlignment="1">
      <alignment horizontal="center" vertical="center"/>
    </xf>
    <xf numFmtId="0" fontId="26" fillId="2" borderId="0" xfId="9" applyFont="1" applyFill="1" applyBorder="1" applyAlignment="1">
      <alignment horizontal="right" vertical="center"/>
    </xf>
    <xf numFmtId="3" fontId="375" fillId="8" borderId="0" xfId="9" applyNumberFormat="1" applyFont="1" applyFill="1" applyBorder="1" applyAlignment="1">
      <alignment horizontal="center" vertical="center"/>
    </xf>
    <xf numFmtId="164" fontId="330" fillId="2" borderId="0" xfId="9" applyNumberFormat="1" applyFont="1" applyFill="1" applyBorder="1" applyAlignment="1">
      <alignment horizontal="center" vertical="center"/>
    </xf>
    <xf numFmtId="0" fontId="3" fillId="0" borderId="80" xfId="2" applyBorder="1" applyAlignment="1"/>
    <xf numFmtId="0" fontId="19" fillId="4" borderId="0" xfId="9" applyNumberFormat="1" applyFont="1" applyFill="1" applyBorder="1" applyAlignment="1">
      <alignment horizontal="center" vertical="center" wrapText="1"/>
    </xf>
    <xf numFmtId="0" fontId="19" fillId="4" borderId="0" xfId="9" applyNumberFormat="1" applyFont="1" applyFill="1" applyBorder="1" applyAlignment="1">
      <alignment horizontal="center" vertical="center"/>
    </xf>
    <xf numFmtId="0" fontId="0" fillId="0" borderId="16" xfId="0" applyBorder="1"/>
    <xf numFmtId="0" fontId="97" fillId="8" borderId="207" xfId="2" applyFont="1" applyFill="1" applyBorder="1" applyAlignment="1">
      <alignment horizontal="center" vertical="center"/>
    </xf>
    <xf numFmtId="192" fontId="97" fillId="8" borderId="0" xfId="2" applyNumberFormat="1" applyFont="1" applyFill="1" applyBorder="1" applyAlignment="1">
      <alignment horizontal="center" vertical="center"/>
    </xf>
    <xf numFmtId="0" fontId="20" fillId="2" borderId="0" xfId="2" applyFont="1" applyFill="1" applyBorder="1" applyAlignment="1">
      <alignment horizontal="center" vertical="center"/>
    </xf>
    <xf numFmtId="2" fontId="18" fillId="2" borderId="0" xfId="2" applyNumberFormat="1" applyFont="1" applyFill="1" applyBorder="1" applyAlignment="1">
      <alignment horizontal="center" vertical="center"/>
    </xf>
    <xf numFmtId="3" fontId="376" fillId="16" borderId="207" xfId="9" applyNumberFormat="1" applyFont="1" applyFill="1" applyBorder="1" applyAlignment="1">
      <alignment horizontal="center" vertical="center"/>
    </xf>
    <xf numFmtId="0" fontId="0" fillId="2" borderId="16" xfId="0" applyFill="1" applyBorder="1"/>
    <xf numFmtId="3" fontId="133" fillId="8" borderId="40" xfId="9" applyNumberFormat="1" applyFont="1" applyFill="1" applyBorder="1" applyAlignment="1">
      <alignment horizontal="center" vertical="center"/>
    </xf>
    <xf numFmtId="3" fontId="133" fillId="8" borderId="13" xfId="9" applyNumberFormat="1" applyFont="1" applyFill="1" applyBorder="1" applyAlignment="1">
      <alignment horizontal="center" vertical="center"/>
    </xf>
    <xf numFmtId="3" fontId="133" fillId="8" borderId="41" xfId="9" applyNumberFormat="1" applyFont="1" applyFill="1" applyBorder="1" applyAlignment="1">
      <alignment horizontal="center" vertical="center"/>
    </xf>
    <xf numFmtId="0" fontId="241" fillId="4" borderId="207" xfId="2" applyFont="1" applyFill="1" applyBorder="1"/>
    <xf numFmtId="192" fontId="97" fillId="4" borderId="0" xfId="2" applyNumberFormat="1" applyFont="1" applyFill="1" applyBorder="1" applyAlignment="1">
      <alignment horizontal="center" vertical="center"/>
    </xf>
    <xf numFmtId="0" fontId="20" fillId="4" borderId="0" xfId="2" applyFont="1" applyFill="1" applyBorder="1" applyAlignment="1">
      <alignment horizontal="center" vertical="center"/>
    </xf>
    <xf numFmtId="2" fontId="18" fillId="4" borderId="0" xfId="2" applyNumberFormat="1" applyFont="1" applyFill="1" applyBorder="1" applyAlignment="1">
      <alignment horizontal="center" vertical="center"/>
    </xf>
    <xf numFmtId="0" fontId="75" fillId="4" borderId="207" xfId="0" applyFont="1" applyFill="1" applyBorder="1" applyAlignment="1">
      <alignment horizontal="center" vertical="center" wrapText="1"/>
    </xf>
    <xf numFmtId="0" fontId="75" fillId="4" borderId="0"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195" xfId="0" applyFont="1" applyFill="1" applyBorder="1" applyAlignment="1">
      <alignment horizontal="center" vertical="center" wrapText="1"/>
    </xf>
    <xf numFmtId="0" fontId="75" fillId="4" borderId="196" xfId="0" applyFont="1" applyFill="1" applyBorder="1" applyAlignment="1">
      <alignment horizontal="center" vertical="center" wrapText="1"/>
    </xf>
    <xf numFmtId="0" fontId="75" fillId="4" borderId="197" xfId="0" applyFont="1" applyFill="1" applyBorder="1" applyAlignment="1">
      <alignment horizontal="center" vertical="center" wrapText="1"/>
    </xf>
    <xf numFmtId="0" fontId="97" fillId="8" borderId="40" xfId="2" applyFont="1" applyFill="1" applyBorder="1" applyAlignment="1">
      <alignment horizontal="center" vertical="center"/>
    </xf>
    <xf numFmtId="192" fontId="97" fillId="8" borderId="13" xfId="2" applyNumberFormat="1" applyFont="1" applyFill="1" applyBorder="1" applyAlignment="1">
      <alignment horizontal="center" vertical="center"/>
    </xf>
    <xf numFmtId="0" fontId="20" fillId="2" borderId="13" xfId="2" applyFont="1" applyFill="1" applyBorder="1" applyAlignment="1">
      <alignment horizontal="center" vertical="center"/>
    </xf>
    <xf numFmtId="2" fontId="18" fillId="2" borderId="13" xfId="2" applyNumberFormat="1" applyFont="1" applyFill="1" applyBorder="1" applyAlignment="1">
      <alignment horizontal="center" vertical="center"/>
    </xf>
    <xf numFmtId="0" fontId="65" fillId="4" borderId="28" xfId="2" applyFont="1" applyFill="1" applyBorder="1" applyAlignment="1">
      <alignment horizontal="center" vertical="center" wrapText="1"/>
    </xf>
    <xf numFmtId="0" fontId="65" fillId="4" borderId="8" xfId="2" applyFont="1" applyFill="1" applyBorder="1" applyAlignment="1">
      <alignment horizontal="center" vertical="center" wrapText="1"/>
    </xf>
    <xf numFmtId="0" fontId="65" fillId="4" borderId="29" xfId="2" applyFont="1" applyFill="1" applyBorder="1" applyAlignment="1">
      <alignment horizontal="center" vertical="center" wrapText="1"/>
    </xf>
    <xf numFmtId="0" fontId="331" fillId="6" borderId="17" xfId="9" applyNumberFormat="1" applyFont="1" applyFill="1" applyBorder="1" applyAlignment="1">
      <alignment horizontal="center" vertical="center"/>
    </xf>
    <xf numFmtId="0" fontId="331" fillId="6" borderId="18" xfId="9" applyNumberFormat="1" applyFont="1" applyFill="1" applyBorder="1" applyAlignment="1">
      <alignment horizontal="center" vertical="center"/>
    </xf>
    <xf numFmtId="0" fontId="331" fillId="6" borderId="19" xfId="9" applyNumberFormat="1" applyFont="1" applyFill="1" applyBorder="1" applyAlignment="1">
      <alignment horizontal="center" vertical="center"/>
    </xf>
    <xf numFmtId="0" fontId="65" fillId="4" borderId="207" xfId="2" applyFont="1" applyFill="1" applyBorder="1" applyAlignment="1">
      <alignment horizontal="left" vertical="center"/>
    </xf>
    <xf numFmtId="0" fontId="52" fillId="4" borderId="0" xfId="0" applyFont="1" applyFill="1" applyBorder="1" applyAlignment="1">
      <alignment wrapText="1"/>
    </xf>
    <xf numFmtId="0" fontId="377" fillId="4" borderId="0" xfId="10" applyFont="1" applyFill="1" applyBorder="1" applyAlignment="1">
      <alignment horizontal="center" vertical="center" wrapText="1"/>
    </xf>
    <xf numFmtId="0" fontId="377" fillId="4" borderId="16" xfId="10" applyFont="1" applyFill="1" applyBorder="1" applyAlignment="1">
      <alignment horizontal="center" vertical="center" wrapText="1"/>
    </xf>
    <xf numFmtId="0" fontId="331" fillId="6" borderId="207" xfId="9" applyNumberFormat="1" applyFont="1" applyFill="1" applyBorder="1" applyAlignment="1">
      <alignment horizontal="center" vertical="center"/>
    </xf>
    <xf numFmtId="0" fontId="331" fillId="6" borderId="0" xfId="9" applyNumberFormat="1" applyFont="1" applyFill="1" applyBorder="1" applyAlignment="1">
      <alignment horizontal="center" vertical="center"/>
    </xf>
    <xf numFmtId="0" fontId="331" fillId="6" borderId="16" xfId="9" applyNumberFormat="1" applyFont="1" applyFill="1" applyBorder="1" applyAlignment="1">
      <alignment horizontal="center" vertical="center"/>
    </xf>
    <xf numFmtId="0" fontId="11" fillId="4" borderId="207"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26" fillId="4" borderId="207" xfId="9" applyNumberFormat="1" applyFont="1" applyFill="1" applyBorder="1" applyAlignment="1">
      <alignment horizontal="center" vertical="center"/>
    </xf>
    <xf numFmtId="0" fontId="26" fillId="4" borderId="0" xfId="9" applyNumberFormat="1" applyFont="1" applyFill="1" applyBorder="1" applyAlignment="1">
      <alignment horizontal="center" vertical="center"/>
    </xf>
    <xf numFmtId="0" fontId="26" fillId="4" borderId="16" xfId="9" applyNumberFormat="1" applyFont="1" applyFill="1" applyBorder="1" applyAlignment="1">
      <alignment horizontal="center" vertical="center"/>
    </xf>
    <xf numFmtId="0" fontId="11" fillId="4" borderId="195" xfId="0" applyFont="1" applyFill="1" applyBorder="1" applyAlignment="1">
      <alignment horizontal="center" vertical="center" wrapText="1"/>
    </xf>
    <xf numFmtId="0" fontId="11" fillId="4" borderId="196" xfId="0" applyFont="1" applyFill="1" applyBorder="1" applyAlignment="1">
      <alignment horizontal="center" vertical="center" wrapText="1"/>
    </xf>
    <xf numFmtId="0" fontId="11" fillId="4" borderId="197" xfId="0" applyFont="1" applyFill="1" applyBorder="1" applyAlignment="1">
      <alignment horizontal="center" vertical="center" wrapText="1"/>
    </xf>
    <xf numFmtId="0" fontId="20" fillId="4" borderId="207" xfId="9" applyNumberFormat="1" applyFont="1" applyFill="1" applyBorder="1" applyAlignment="1">
      <alignment horizontal="center" vertical="center" wrapText="1"/>
    </xf>
    <xf numFmtId="0" fontId="20" fillId="4" borderId="0" xfId="9" applyNumberFormat="1" applyFont="1" applyFill="1" applyBorder="1" applyAlignment="1">
      <alignment horizontal="center" vertical="center" wrapText="1"/>
    </xf>
    <xf numFmtId="0" fontId="103" fillId="4" borderId="0" xfId="2" applyFont="1" applyFill="1" applyBorder="1" applyAlignment="1">
      <alignment horizontal="center" vertical="center" wrapText="1"/>
    </xf>
    <xf numFmtId="0" fontId="18" fillId="4" borderId="0" xfId="2" applyFont="1" applyFill="1" applyBorder="1" applyAlignment="1">
      <alignment horizontal="center" vertical="center" wrapText="1"/>
    </xf>
    <xf numFmtId="0" fontId="20" fillId="4" borderId="16" xfId="9" applyNumberFormat="1" applyFont="1" applyFill="1" applyBorder="1" applyAlignment="1">
      <alignment horizontal="center" vertical="center" wrapText="1"/>
    </xf>
    <xf numFmtId="0" fontId="378" fillId="4" borderId="17" xfId="2" applyFont="1" applyFill="1" applyBorder="1" applyAlignment="1">
      <alignment horizontal="center" vertical="center"/>
    </xf>
    <xf numFmtId="0" fontId="378" fillId="4" borderId="18" xfId="2" applyFont="1" applyFill="1" applyBorder="1" applyAlignment="1">
      <alignment horizontal="center" vertical="center"/>
    </xf>
    <xf numFmtId="0" fontId="378" fillId="4" borderId="19" xfId="2" applyFont="1" applyFill="1" applyBorder="1" applyAlignment="1">
      <alignment horizontal="center" vertical="center"/>
    </xf>
    <xf numFmtId="0" fontId="187" fillId="4" borderId="207" xfId="10" applyFont="1" applyFill="1" applyBorder="1" applyAlignment="1">
      <alignment horizontal="center" vertical="center" wrapText="1"/>
    </xf>
    <xf numFmtId="0" fontId="187" fillId="4" borderId="0" xfId="10" applyFont="1" applyFill="1" applyBorder="1" applyAlignment="1">
      <alignment horizontal="center" vertical="center" wrapText="1"/>
    </xf>
    <xf numFmtId="0" fontId="187" fillId="4" borderId="16" xfId="10" applyFont="1" applyFill="1" applyBorder="1" applyAlignment="1">
      <alignment horizontal="center" vertical="center" wrapText="1"/>
    </xf>
    <xf numFmtId="0" fontId="333" fillId="8" borderId="207" xfId="2" applyFont="1" applyFill="1" applyBorder="1" applyAlignment="1">
      <alignment horizontal="center" vertical="center"/>
    </xf>
    <xf numFmtId="192" fontId="333" fillId="8" borderId="0" xfId="2" applyNumberFormat="1" applyFont="1" applyFill="1" applyBorder="1" applyAlignment="1">
      <alignment horizontal="center" vertical="center"/>
    </xf>
    <xf numFmtId="164" fontId="333" fillId="8" borderId="0" xfId="9" applyNumberFormat="1" applyFont="1" applyFill="1" applyBorder="1" applyAlignment="1">
      <alignment horizontal="center" vertical="center"/>
    </xf>
    <xf numFmtId="189" fontId="20" fillId="2" borderId="0" xfId="2" applyNumberFormat="1" applyFont="1" applyFill="1" applyBorder="1" applyAlignment="1">
      <alignment horizontal="center" vertical="center"/>
    </xf>
    <xf numFmtId="2" fontId="114" fillId="2" borderId="16" xfId="2" applyNumberFormat="1" applyFont="1" applyFill="1" applyBorder="1" applyAlignment="1">
      <alignment horizontal="center" vertical="center"/>
    </xf>
    <xf numFmtId="164" fontId="18" fillId="2" borderId="0" xfId="9" applyNumberFormat="1" applyFont="1" applyFill="1" applyBorder="1" applyAlignment="1">
      <alignment horizontal="center" vertical="center"/>
    </xf>
    <xf numFmtId="0" fontId="55" fillId="4" borderId="207" xfId="10" applyFill="1" applyBorder="1" applyAlignment="1">
      <alignment vertical="center" wrapText="1"/>
    </xf>
    <xf numFmtId="0" fontId="55" fillId="4" borderId="0" xfId="10" applyFill="1" applyBorder="1" applyAlignment="1">
      <alignment vertical="center" wrapText="1"/>
    </xf>
    <xf numFmtId="0" fontId="20" fillId="4" borderId="207" xfId="9" applyNumberFormat="1" applyFont="1" applyFill="1" applyBorder="1" applyAlignment="1">
      <alignment horizontal="center" vertical="top" wrapText="1"/>
    </xf>
    <xf numFmtId="0" fontId="20" fillId="4" borderId="0" xfId="9" applyNumberFormat="1" applyFont="1" applyFill="1" applyBorder="1" applyAlignment="1">
      <alignment horizontal="center" vertical="top" wrapText="1"/>
    </xf>
    <xf numFmtId="0" fontId="29" fillId="4" borderId="0" xfId="2" applyFont="1" applyFill="1" applyBorder="1" applyAlignment="1">
      <alignment horizontal="center" vertical="top" wrapText="1"/>
    </xf>
    <xf numFmtId="0" fontId="18" fillId="4" borderId="0" xfId="9" applyNumberFormat="1" applyFont="1" applyFill="1" applyBorder="1" applyAlignment="1">
      <alignment horizontal="center" vertical="top" wrapText="1"/>
    </xf>
    <xf numFmtId="0" fontId="20" fillId="4" borderId="16" xfId="9" applyNumberFormat="1" applyFont="1" applyFill="1" applyBorder="1" applyAlignment="1">
      <alignment horizontal="center" vertical="top" wrapText="1"/>
    </xf>
    <xf numFmtId="0" fontId="333" fillId="4" borderId="40" xfId="9" applyNumberFormat="1" applyFont="1" applyFill="1" applyBorder="1" applyAlignment="1">
      <alignment vertical="center"/>
    </xf>
    <xf numFmtId="0" fontId="333" fillId="4" borderId="13" xfId="9" applyNumberFormat="1" applyFont="1" applyFill="1" applyBorder="1" applyAlignment="1">
      <alignment vertical="center"/>
    </xf>
    <xf numFmtId="0" fontId="333" fillId="4" borderId="41" xfId="9" applyNumberFormat="1" applyFont="1" applyFill="1" applyBorder="1" applyAlignment="1">
      <alignment vertical="center"/>
    </xf>
    <xf numFmtId="0" fontId="59" fillId="4" borderId="56" xfId="2" applyFont="1" applyFill="1" applyBorder="1" applyAlignment="1">
      <alignment vertical="center"/>
    </xf>
    <xf numFmtId="0" fontId="366" fillId="4" borderId="0" xfId="10" applyFont="1" applyFill="1" applyBorder="1" applyAlignment="1">
      <alignment vertical="center"/>
    </xf>
    <xf numFmtId="0" fontId="67" fillId="4" borderId="8" xfId="2" applyFont="1" applyFill="1" applyBorder="1" applyAlignment="1">
      <alignment vertical="center"/>
    </xf>
    <xf numFmtId="0" fontId="67" fillId="4" borderId="29" xfId="2" applyFont="1" applyFill="1" applyBorder="1" applyAlignment="1">
      <alignment vertical="center"/>
    </xf>
    <xf numFmtId="0" fontId="11" fillId="4" borderId="207"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195" xfId="0" applyFont="1" applyFill="1" applyBorder="1" applyAlignment="1">
      <alignment horizontal="center" vertical="center"/>
    </xf>
    <xf numFmtId="0" fontId="11" fillId="4" borderId="196" xfId="0" applyFont="1" applyFill="1" applyBorder="1" applyAlignment="1">
      <alignment horizontal="center" vertical="center"/>
    </xf>
    <xf numFmtId="0" fontId="11" fillId="4" borderId="197" xfId="0" applyFont="1" applyFill="1" applyBorder="1" applyAlignment="1">
      <alignment horizontal="center" vertical="center"/>
    </xf>
    <xf numFmtId="0" fontId="379" fillId="4" borderId="207" xfId="2" applyFont="1" applyFill="1" applyBorder="1" applyAlignment="1">
      <alignment horizontal="center" vertical="center" wrapText="1"/>
    </xf>
    <xf numFmtId="0" fontId="379" fillId="4" borderId="0" xfId="2" applyFont="1" applyFill="1" applyBorder="1" applyAlignment="1">
      <alignment horizontal="center" vertical="center" wrapText="1"/>
    </xf>
    <xf numFmtId="0" fontId="379" fillId="4" borderId="195" xfId="2" applyFont="1" applyFill="1" applyBorder="1" applyAlignment="1">
      <alignment horizontal="center" vertical="center" wrapText="1"/>
    </xf>
    <xf numFmtId="0" fontId="379" fillId="4" borderId="196" xfId="2" applyFont="1" applyFill="1" applyBorder="1" applyAlignment="1">
      <alignment horizontal="center" vertical="center" wrapText="1"/>
    </xf>
    <xf numFmtId="0" fontId="0" fillId="4" borderId="197" xfId="0" applyFill="1" applyBorder="1"/>
    <xf numFmtId="193" fontId="333" fillId="8" borderId="0" xfId="2" applyNumberFormat="1" applyFont="1" applyFill="1" applyBorder="1" applyAlignment="1">
      <alignment horizontal="center" vertical="center"/>
    </xf>
    <xf numFmtId="192" fontId="23" fillId="2" borderId="0" xfId="2" applyNumberFormat="1" applyFont="1" applyFill="1" applyBorder="1" applyAlignment="1">
      <alignment horizontal="center" vertical="center"/>
    </xf>
    <xf numFmtId="189" fontId="374" fillId="16" borderId="16" xfId="2" applyNumberFormat="1" applyFont="1" applyFill="1" applyBorder="1" applyAlignment="1">
      <alignment horizontal="center" vertical="center"/>
    </xf>
    <xf numFmtId="0" fontId="200" fillId="6" borderId="207" xfId="9" applyNumberFormat="1" applyFont="1" applyFill="1" applyBorder="1" applyAlignment="1">
      <alignment horizontal="center" vertical="center"/>
    </xf>
    <xf numFmtId="0" fontId="200" fillId="6" borderId="0" xfId="9" applyNumberFormat="1" applyFont="1" applyFill="1" applyBorder="1" applyAlignment="1">
      <alignment horizontal="center" vertical="center"/>
    </xf>
    <xf numFmtId="0" fontId="200" fillId="6" borderId="16" xfId="9" applyNumberFormat="1" applyFont="1" applyFill="1" applyBorder="1" applyAlignment="1">
      <alignment horizontal="center" vertical="center"/>
    </xf>
    <xf numFmtId="0" fontId="20" fillId="4" borderId="207" xfId="9" applyNumberFormat="1" applyFont="1" applyFill="1" applyBorder="1" applyAlignment="1">
      <alignment horizontal="center" vertical="center"/>
    </xf>
    <xf numFmtId="0" fontId="20" fillId="4" borderId="0" xfId="9" applyNumberFormat="1" applyFont="1" applyFill="1" applyBorder="1" applyAlignment="1">
      <alignment horizontal="center" vertical="center"/>
    </xf>
    <xf numFmtId="0" fontId="20" fillId="4" borderId="16" xfId="9" applyNumberFormat="1" applyFont="1" applyFill="1" applyBorder="1" applyAlignment="1">
      <alignment horizontal="center" vertical="center"/>
    </xf>
    <xf numFmtId="0" fontId="0" fillId="2" borderId="0" xfId="0" applyFill="1" applyBorder="1" applyAlignment="1">
      <alignment horizontal="center"/>
    </xf>
    <xf numFmtId="189" fontId="18" fillId="16" borderId="0" xfId="2" applyNumberFormat="1" applyFont="1" applyFill="1" applyBorder="1" applyAlignment="1">
      <alignment horizontal="center" vertical="center"/>
    </xf>
    <xf numFmtId="189" fontId="18" fillId="16" borderId="16" xfId="2" applyNumberFormat="1" applyFont="1" applyFill="1" applyBorder="1" applyAlignment="1">
      <alignment horizontal="center" vertical="center"/>
    </xf>
    <xf numFmtId="0" fontId="115" fillId="4" borderId="207" xfId="9" applyNumberFormat="1" applyFont="1" applyFill="1" applyBorder="1" applyAlignment="1">
      <alignment horizontal="center" vertical="center"/>
    </xf>
    <xf numFmtId="0" fontId="115" fillId="4" borderId="0" xfId="9" applyNumberFormat="1" applyFont="1" applyFill="1" applyBorder="1" applyAlignment="1">
      <alignment horizontal="center" vertical="center"/>
    </xf>
    <xf numFmtId="0" fontId="115" fillId="4" borderId="16" xfId="9" applyNumberFormat="1" applyFont="1" applyFill="1" applyBorder="1" applyAlignment="1">
      <alignment horizontal="center" vertical="center"/>
    </xf>
    <xf numFmtId="0" fontId="380" fillId="17" borderId="0" xfId="2" applyFont="1" applyFill="1" applyBorder="1" applyAlignment="1">
      <alignment horizontal="center" vertical="center"/>
    </xf>
    <xf numFmtId="0" fontId="67" fillId="4" borderId="207" xfId="2" applyFont="1" applyFill="1" applyBorder="1" applyAlignment="1">
      <alignment vertical="center"/>
    </xf>
    <xf numFmtId="0" fontId="67" fillId="4" borderId="0" xfId="2" applyFont="1" applyFill="1" applyBorder="1" applyAlignment="1">
      <alignment vertical="center"/>
    </xf>
    <xf numFmtId="0" fontId="67" fillId="4" borderId="16" xfId="2" applyFont="1" applyFill="1" applyBorder="1" applyAlignment="1">
      <alignment vertical="center"/>
    </xf>
    <xf numFmtId="0" fontId="67" fillId="4" borderId="195" xfId="2" applyFont="1" applyFill="1" applyBorder="1" applyAlignment="1">
      <alignment vertical="center"/>
    </xf>
    <xf numFmtId="0" fontId="67" fillId="4" borderId="196" xfId="2" applyFont="1" applyFill="1" applyBorder="1" applyAlignment="1">
      <alignment vertical="center"/>
    </xf>
    <xf numFmtId="0" fontId="67" fillId="4" borderId="197" xfId="2" applyFont="1" applyFill="1" applyBorder="1" applyAlignment="1">
      <alignment vertical="center"/>
    </xf>
    <xf numFmtId="0" fontId="67" fillId="4" borderId="207" xfId="2" applyFont="1" applyFill="1" applyBorder="1" applyAlignment="1">
      <alignment horizontal="center" vertical="center" wrapText="1"/>
    </xf>
    <xf numFmtId="0" fontId="67" fillId="4" borderId="0" xfId="2" applyFont="1" applyFill="1" applyBorder="1" applyAlignment="1">
      <alignment horizontal="center" vertical="center" wrapText="1"/>
    </xf>
    <xf numFmtId="0" fontId="67" fillId="4" borderId="16" xfId="2" applyFont="1" applyFill="1" applyBorder="1" applyAlignment="1">
      <alignment horizontal="center" vertical="center" wrapText="1"/>
    </xf>
    <xf numFmtId="0" fontId="67" fillId="4" borderId="195" xfId="2" applyFont="1" applyFill="1" applyBorder="1" applyAlignment="1">
      <alignment horizontal="center" vertical="center" wrapText="1"/>
    </xf>
    <xf numFmtId="0" fontId="67" fillId="4" borderId="196" xfId="2" applyFont="1" applyFill="1" applyBorder="1" applyAlignment="1">
      <alignment horizontal="center" vertical="center" wrapText="1"/>
    </xf>
    <xf numFmtId="0" fontId="67" fillId="4" borderId="197" xfId="2" applyFont="1" applyFill="1" applyBorder="1" applyAlignment="1">
      <alignment horizontal="center" vertical="center" wrapText="1"/>
    </xf>
    <xf numFmtId="0" fontId="331" fillId="6" borderId="207" xfId="9" applyNumberFormat="1" applyFont="1" applyFill="1" applyBorder="1" applyAlignment="1">
      <alignment horizontal="center" vertical="center" wrapText="1"/>
    </xf>
    <xf numFmtId="0" fontId="331" fillId="6" borderId="0" xfId="9" applyNumberFormat="1" applyFont="1" applyFill="1" applyBorder="1" applyAlignment="1">
      <alignment horizontal="center" vertical="center" wrapText="1"/>
    </xf>
    <xf numFmtId="0" fontId="57" fillId="4" borderId="207" xfId="2" applyFont="1" applyFill="1" applyBorder="1" applyAlignment="1">
      <alignment horizontal="center" vertical="center"/>
    </xf>
    <xf numFmtId="0" fontId="57" fillId="4" borderId="0" xfId="2" applyFont="1" applyFill="1" applyBorder="1" applyAlignment="1">
      <alignment horizontal="center" vertical="center"/>
    </xf>
    <xf numFmtId="0" fontId="57" fillId="4" borderId="16" xfId="2" applyFont="1" applyFill="1" applyBorder="1" applyAlignment="1">
      <alignment horizontal="center" vertical="center"/>
    </xf>
    <xf numFmtId="0" fontId="0" fillId="0" borderId="207" xfId="0" applyBorder="1"/>
    <xf numFmtId="0" fontId="29" fillId="4" borderId="0" xfId="9" applyNumberFormat="1" applyFont="1" applyFill="1" applyBorder="1" applyAlignment="1">
      <alignment horizontal="center" vertical="center" wrapText="1"/>
    </xf>
    <xf numFmtId="0" fontId="381" fillId="10" borderId="0" xfId="2" applyFont="1" applyFill="1" applyBorder="1" applyAlignment="1">
      <alignment horizontal="center" vertical="center" wrapText="1"/>
    </xf>
    <xf numFmtId="0" fontId="9" fillId="4" borderId="16" xfId="9" applyNumberFormat="1" applyFont="1" applyFill="1" applyBorder="1" applyAlignment="1">
      <alignment horizontal="center" vertical="center" wrapText="1"/>
    </xf>
    <xf numFmtId="0" fontId="82" fillId="8" borderId="207" xfId="2" applyFont="1" applyFill="1" applyBorder="1" applyAlignment="1">
      <alignment horizontal="center" vertical="center"/>
    </xf>
    <xf numFmtId="0" fontId="13" fillId="8" borderId="0" xfId="2" applyFont="1" applyFill="1" applyBorder="1" applyAlignment="1">
      <alignment horizontal="center" vertical="center"/>
    </xf>
    <xf numFmtId="164" fontId="26" fillId="10" borderId="0" xfId="9" applyNumberFormat="1" applyFont="1" applyFill="1" applyBorder="1" applyAlignment="1">
      <alignment horizontal="center" vertical="center"/>
    </xf>
    <xf numFmtId="0" fontId="374" fillId="4" borderId="0" xfId="9" applyNumberFormat="1" applyFont="1" applyFill="1" applyBorder="1" applyAlignment="1">
      <alignment horizontal="center" vertical="center" wrapText="1"/>
    </xf>
    <xf numFmtId="0" fontId="9" fillId="4" borderId="0" xfId="9" applyNumberFormat="1" applyFont="1" applyFill="1" applyBorder="1" applyAlignment="1">
      <alignment horizontal="center" vertical="center" wrapText="1"/>
    </xf>
    <xf numFmtId="0" fontId="382" fillId="4" borderId="0" xfId="2" applyFont="1" applyFill="1" applyBorder="1" applyAlignment="1">
      <alignment horizontal="center" vertical="center" wrapText="1"/>
    </xf>
    <xf numFmtId="0" fontId="57" fillId="4" borderId="28" xfId="2" applyFont="1" applyFill="1" applyBorder="1" applyAlignment="1">
      <alignment horizontal="center" vertical="center"/>
    </xf>
    <xf numFmtId="0" fontId="57" fillId="4" borderId="8" xfId="2" applyFont="1" applyFill="1" applyBorder="1" applyAlignment="1">
      <alignment horizontal="center" vertical="center"/>
    </xf>
    <xf numFmtId="0" fontId="57" fillId="4" borderId="29" xfId="2" applyFont="1" applyFill="1" applyBorder="1" applyAlignment="1">
      <alignment horizontal="center" vertical="center"/>
    </xf>
    <xf numFmtId="0" fontId="383" fillId="17" borderId="207" xfId="2" applyFont="1" applyFill="1" applyBorder="1" applyAlignment="1">
      <alignment horizontal="center" vertical="center"/>
    </xf>
    <xf numFmtId="0" fontId="26" fillId="17" borderId="0" xfId="2" applyFont="1" applyFill="1" applyBorder="1" applyAlignment="1">
      <alignment horizontal="center" vertical="center"/>
    </xf>
    <xf numFmtId="192" fontId="26" fillId="17" borderId="0" xfId="2" applyNumberFormat="1" applyFont="1" applyFill="1" applyBorder="1" applyAlignment="1">
      <alignment horizontal="center" vertical="center"/>
    </xf>
    <xf numFmtId="164" fontId="384" fillId="8" borderId="0" xfId="9" applyNumberFormat="1" applyFont="1" applyFill="1" applyBorder="1" applyAlignment="1">
      <alignment horizontal="center" vertical="center"/>
    </xf>
    <xf numFmtId="189" fontId="385" fillId="16" borderId="16" xfId="2" applyNumberFormat="1" applyFont="1" applyFill="1" applyBorder="1" applyAlignment="1">
      <alignment horizontal="center" vertical="center"/>
    </xf>
    <xf numFmtId="0" fontId="21" fillId="0" borderId="207" xfId="2" applyFont="1" applyBorder="1" applyAlignment="1">
      <alignment horizontal="center" vertical="center"/>
    </xf>
    <xf numFmtId="0" fontId="21" fillId="0" borderId="0" xfId="2" applyFont="1" applyBorder="1" applyAlignment="1">
      <alignment horizontal="center" vertical="center"/>
    </xf>
    <xf numFmtId="0" fontId="21" fillId="0" borderId="16" xfId="2" applyFont="1" applyBorder="1" applyAlignment="1">
      <alignment horizontal="center" vertical="center"/>
    </xf>
    <xf numFmtId="0" fontId="82" fillId="4" borderId="207" xfId="2" applyFont="1" applyFill="1" applyBorder="1" applyAlignment="1">
      <alignment horizontal="center" vertical="center"/>
    </xf>
    <xf numFmtId="0" fontId="23" fillId="4" borderId="0" xfId="2" applyFont="1" applyFill="1" applyBorder="1" applyAlignment="1">
      <alignment horizontal="left" vertical="center" wrapText="1"/>
    </xf>
    <xf numFmtId="0" fontId="23" fillId="4" borderId="16" xfId="2" applyFont="1" applyFill="1" applyBorder="1" applyAlignment="1">
      <alignment horizontal="left" vertical="center" wrapText="1"/>
    </xf>
    <xf numFmtId="0" fontId="383" fillId="4" borderId="207" xfId="2" applyFont="1" applyFill="1" applyBorder="1" applyAlignment="1">
      <alignment horizontal="center" vertical="center"/>
    </xf>
    <xf numFmtId="0" fontId="18" fillId="4" borderId="0" xfId="2" applyFont="1" applyFill="1" applyBorder="1" applyAlignment="1">
      <alignment horizontal="left" vertical="center" wrapText="1"/>
    </xf>
    <xf numFmtId="0" fontId="18" fillId="4" borderId="16" xfId="2" applyFont="1" applyFill="1" applyBorder="1" applyAlignment="1">
      <alignment horizontal="left" vertical="center" wrapText="1"/>
    </xf>
    <xf numFmtId="0" fontId="11" fillId="0" borderId="207" xfId="0" applyFont="1" applyBorder="1" applyAlignment="1">
      <alignment horizontal="center" wrapText="1"/>
    </xf>
    <xf numFmtId="0" fontId="11" fillId="0" borderId="0" xfId="0" applyFont="1" applyBorder="1" applyAlignment="1">
      <alignment horizontal="center" wrapText="1"/>
    </xf>
    <xf numFmtId="0" fontId="11" fillId="0" borderId="16" xfId="0" applyFont="1" applyBorder="1" applyAlignment="1">
      <alignment horizontal="center" wrapText="1"/>
    </xf>
    <xf numFmtId="0" fontId="46" fillId="4" borderId="89" xfId="0" applyFont="1" applyFill="1" applyBorder="1" applyAlignment="1">
      <alignment horizontal="center" vertical="center"/>
    </xf>
    <xf numFmtId="0" fontId="46" fillId="4" borderId="26" xfId="0" applyFont="1" applyFill="1" applyBorder="1" applyAlignment="1">
      <alignment horizontal="center" vertical="center"/>
    </xf>
    <xf numFmtId="0" fontId="241" fillId="4" borderId="26" xfId="2" applyFont="1" applyFill="1" applyBorder="1" applyAlignment="1">
      <alignment vertical="center"/>
    </xf>
    <xf numFmtId="0" fontId="46" fillId="4" borderId="26" xfId="0" applyFont="1" applyFill="1" applyBorder="1" applyAlignment="1">
      <alignment horizontal="center" vertical="center"/>
    </xf>
    <xf numFmtId="164" fontId="100" fillId="4" borderId="26" xfId="9" applyNumberFormat="1" applyFont="1" applyFill="1" applyBorder="1" applyAlignment="1">
      <alignment horizontal="center" vertical="center"/>
    </xf>
    <xf numFmtId="0" fontId="241" fillId="4" borderId="27" xfId="2" applyFont="1" applyFill="1" applyBorder="1" applyAlignment="1">
      <alignment vertical="center"/>
    </xf>
    <xf numFmtId="0" fontId="75" fillId="4" borderId="207" xfId="0" applyFont="1" applyFill="1" applyBorder="1" applyAlignment="1">
      <alignment horizontal="right" vertical="center"/>
    </xf>
    <xf numFmtId="0" fontId="75" fillId="4" borderId="0" xfId="0" applyFont="1" applyFill="1" applyBorder="1" applyAlignment="1">
      <alignment horizontal="right" vertical="center"/>
    </xf>
    <xf numFmtId="164" fontId="197" fillId="4" borderId="0" xfId="9" applyNumberFormat="1" applyFont="1" applyFill="1" applyBorder="1" applyAlignment="1">
      <alignment horizontal="left" vertical="center"/>
    </xf>
    <xf numFmtId="0" fontId="241" fillId="4" borderId="16" xfId="2" applyFont="1" applyFill="1" applyBorder="1" applyAlignment="1">
      <alignment vertical="center"/>
    </xf>
    <xf numFmtId="0" fontId="75" fillId="4" borderId="87" xfId="0" applyFont="1" applyFill="1" applyBorder="1" applyAlignment="1">
      <alignment horizontal="right" vertical="center"/>
    </xf>
    <xf numFmtId="0" fontId="75" fillId="4" borderId="24" xfId="0" applyFont="1" applyFill="1" applyBorder="1" applyAlignment="1">
      <alignment horizontal="right" vertical="center"/>
    </xf>
    <xf numFmtId="164" fontId="197" fillId="4" borderId="24" xfId="9" applyNumberFormat="1" applyFont="1" applyFill="1" applyBorder="1" applyAlignment="1">
      <alignment horizontal="left" vertical="center"/>
    </xf>
    <xf numFmtId="0" fontId="241" fillId="4" borderId="25" xfId="2" applyFont="1" applyFill="1" applyBorder="1" applyAlignment="1">
      <alignment vertical="center"/>
    </xf>
    <xf numFmtId="0" fontId="200" fillId="6" borderId="18" xfId="0" applyFont="1" applyFill="1" applyBorder="1" applyAlignment="1">
      <alignment horizontal="center" vertical="center" wrapText="1"/>
    </xf>
    <xf numFmtId="0" fontId="200" fillId="6" borderId="19" xfId="0" applyFont="1" applyFill="1" applyBorder="1" applyAlignment="1">
      <alignment horizontal="center" vertical="center" wrapText="1"/>
    </xf>
    <xf numFmtId="0" fontId="200" fillId="6" borderId="0" xfId="0" applyFont="1" applyFill="1" applyBorder="1" applyAlignment="1">
      <alignment horizontal="center" vertical="center" wrapText="1"/>
    </xf>
    <xf numFmtId="0" fontId="200" fillId="6" borderId="16" xfId="0" applyFont="1" applyFill="1" applyBorder="1" applyAlignment="1">
      <alignment horizontal="center" vertical="center" wrapText="1"/>
    </xf>
    <xf numFmtId="0" fontId="0" fillId="4" borderId="207" xfId="0" applyFill="1" applyBorder="1" applyAlignment="1">
      <alignment horizontal="center" vertical="center" textRotation="90"/>
    </xf>
    <xf numFmtId="0" fontId="386" fillId="4" borderId="0" xfId="0" applyFont="1" applyFill="1" applyBorder="1" applyAlignment="1">
      <alignment horizontal="center" vertical="center" wrapText="1"/>
    </xf>
    <xf numFmtId="0" fontId="13" fillId="8" borderId="0" xfId="0" applyFont="1" applyFill="1" applyBorder="1" applyAlignment="1">
      <alignment horizontal="center" vertical="center" wrapText="1"/>
    </xf>
    <xf numFmtId="0" fontId="384" fillId="4" borderId="0" xfId="0" applyFont="1" applyFill="1" applyBorder="1" applyAlignment="1">
      <alignment horizontal="center" vertical="center" wrapText="1"/>
    </xf>
    <xf numFmtId="0" fontId="384" fillId="4" borderId="13" xfId="0" applyFont="1" applyFill="1" applyBorder="1" applyAlignment="1">
      <alignment horizontal="center" vertical="center" wrapText="1"/>
    </xf>
    <xf numFmtId="0" fontId="82" fillId="4" borderId="8" xfId="2" applyFont="1" applyFill="1" applyBorder="1" applyAlignment="1">
      <alignment horizontal="center" vertical="center"/>
    </xf>
    <xf numFmtId="0" fontId="139" fillId="4" borderId="0" xfId="9" applyFont="1" applyFill="1" applyBorder="1" applyAlignment="1">
      <alignment horizontal="center" vertical="center" wrapText="1"/>
    </xf>
    <xf numFmtId="0" fontId="197" fillId="4" borderId="0" xfId="9" applyFont="1" applyFill="1" applyBorder="1" applyAlignment="1">
      <alignment horizontal="center" vertical="center" wrapText="1"/>
    </xf>
    <xf numFmtId="0" fontId="387" fillId="4" borderId="0" xfId="9" applyFont="1" applyFill="1" applyBorder="1" applyAlignment="1">
      <alignment horizontal="center" vertical="center" wrapText="1"/>
    </xf>
    <xf numFmtId="2" fontId="388" fillId="58" borderId="0" xfId="2" applyNumberFormat="1" applyFont="1" applyFill="1" applyBorder="1" applyAlignment="1" applyProtection="1">
      <alignment horizontal="center" vertical="center" wrapText="1"/>
      <protection locked="0"/>
    </xf>
    <xf numFmtId="2" fontId="388" fillId="58" borderId="0" xfId="2" applyNumberFormat="1" applyFont="1" applyFill="1" applyBorder="1" applyAlignment="1" applyProtection="1">
      <alignment horizontal="center" vertical="center" wrapText="1"/>
      <protection locked="0"/>
    </xf>
    <xf numFmtId="0" fontId="20" fillId="4" borderId="0" xfId="9" applyFont="1" applyFill="1" applyBorder="1" applyAlignment="1">
      <alignment horizontal="center" vertical="center" wrapText="1"/>
    </xf>
    <xf numFmtId="0" fontId="34" fillId="4" borderId="0" xfId="2" applyFont="1" applyFill="1" applyBorder="1" applyAlignment="1" applyProtection="1">
      <alignment horizontal="center"/>
      <protection hidden="1"/>
    </xf>
    <xf numFmtId="0" fontId="374" fillId="4" borderId="0" xfId="9" applyFont="1" applyFill="1" applyBorder="1" applyAlignment="1">
      <alignment horizontal="center" vertical="center" wrapText="1"/>
    </xf>
    <xf numFmtId="0" fontId="389" fillId="4" borderId="0" xfId="9" applyFont="1" applyFill="1" applyBorder="1" applyAlignment="1">
      <alignment horizontal="center" vertical="center" wrapText="1"/>
    </xf>
    <xf numFmtId="193" fontId="333" fillId="8" borderId="0" xfId="9" applyNumberFormat="1" applyFont="1" applyFill="1" applyBorder="1" applyAlignment="1">
      <alignment horizontal="center" vertical="center"/>
    </xf>
    <xf numFmtId="194" fontId="333" fillId="8" borderId="0" xfId="2" applyNumberFormat="1" applyFont="1" applyFill="1" applyBorder="1" applyAlignment="1">
      <alignment horizontal="center" vertical="center"/>
    </xf>
    <xf numFmtId="194" fontId="333" fillId="2" borderId="0" xfId="2" applyNumberFormat="1" applyFont="1" applyFill="1" applyBorder="1" applyAlignment="1">
      <alignment horizontal="center" vertical="center"/>
    </xf>
    <xf numFmtId="164" fontId="385" fillId="2" borderId="0" xfId="2" applyNumberFormat="1" applyFont="1" applyFill="1" applyBorder="1" applyAlignment="1">
      <alignment horizontal="center" vertical="center"/>
    </xf>
    <xf numFmtId="164" fontId="26" fillId="2" borderId="0" xfId="2" applyNumberFormat="1" applyFont="1" applyFill="1" applyBorder="1" applyAlignment="1">
      <alignment horizontal="center" vertical="center"/>
    </xf>
    <xf numFmtId="0" fontId="390" fillId="2" borderId="0" xfId="2" applyFont="1" applyFill="1" applyBorder="1" applyAlignment="1">
      <alignment horizontal="center" vertical="center"/>
    </xf>
    <xf numFmtId="166" fontId="114" fillId="2" borderId="0" xfId="2" applyNumberFormat="1" applyFont="1" applyFill="1" applyBorder="1" applyAlignment="1">
      <alignment horizontal="center" vertical="center"/>
    </xf>
    <xf numFmtId="195" fontId="114" fillId="2" borderId="0" xfId="2" applyNumberFormat="1" applyFont="1" applyFill="1" applyBorder="1" applyAlignment="1">
      <alignment horizontal="center" vertical="center"/>
    </xf>
    <xf numFmtId="186" fontId="18" fillId="2" borderId="0" xfId="2" applyNumberFormat="1" applyFont="1" applyFill="1" applyBorder="1" applyAlignment="1">
      <alignment horizontal="left" vertical="center"/>
    </xf>
    <xf numFmtId="166" fontId="114" fillId="2" borderId="13" xfId="2" applyNumberFormat="1" applyFont="1" applyFill="1" applyBorder="1" applyAlignment="1">
      <alignment horizontal="center" vertical="center"/>
    </xf>
    <xf numFmtId="195" fontId="114" fillId="2" borderId="13" xfId="2" applyNumberFormat="1" applyFont="1" applyFill="1" applyBorder="1" applyAlignment="1">
      <alignment horizontal="center" vertical="center"/>
    </xf>
    <xf numFmtId="166" fontId="114" fillId="2" borderId="13" xfId="2" applyNumberFormat="1" applyFont="1" applyFill="1" applyBorder="1" applyAlignment="1">
      <alignment horizontal="right" vertical="center"/>
    </xf>
    <xf numFmtId="0" fontId="390" fillId="2" borderId="13" xfId="2" applyFont="1" applyFill="1" applyBorder="1" applyAlignment="1">
      <alignment horizontal="center" vertical="center"/>
    </xf>
    <xf numFmtId="189" fontId="20" fillId="2" borderId="13" xfId="2" applyNumberFormat="1" applyFont="1" applyFill="1" applyBorder="1" applyAlignment="1">
      <alignment horizontal="left" vertical="center"/>
    </xf>
    <xf numFmtId="0" fontId="100" fillId="4" borderId="0" xfId="2" applyFont="1" applyFill="1" applyBorder="1" applyAlignment="1">
      <alignment horizontal="right" vertical="center"/>
    </xf>
    <xf numFmtId="0" fontId="391" fillId="10" borderId="0" xfId="2" applyFont="1" applyFill="1" applyBorder="1" applyAlignment="1">
      <alignment horizontal="center" vertical="center"/>
    </xf>
    <xf numFmtId="0" fontId="392" fillId="3" borderId="0" xfId="2" applyFont="1" applyFill="1" applyBorder="1" applyAlignment="1">
      <alignment horizontal="center" vertical="center"/>
    </xf>
    <xf numFmtId="193" fontId="392" fillId="3" borderId="0" xfId="9" applyNumberFormat="1" applyFont="1" applyFill="1" applyBorder="1" applyAlignment="1">
      <alignment horizontal="center" vertical="center"/>
    </xf>
    <xf numFmtId="193" fontId="392" fillId="3" borderId="0" xfId="2" applyNumberFormat="1" applyFont="1" applyFill="1" applyBorder="1" applyAlignment="1">
      <alignment horizontal="center" vertical="center"/>
    </xf>
    <xf numFmtId="194" fontId="392" fillId="3" borderId="0" xfId="2" applyNumberFormat="1" applyFont="1" applyFill="1" applyBorder="1" applyAlignment="1">
      <alignment horizontal="center" vertical="center"/>
    </xf>
    <xf numFmtId="194" fontId="392" fillId="3" borderId="0" xfId="2" applyNumberFormat="1" applyFont="1" applyFill="1" applyBorder="1" applyAlignment="1">
      <alignment horizontal="center" vertical="center"/>
    </xf>
    <xf numFmtId="164" fontId="146" fillId="8" borderId="0" xfId="2" applyNumberFormat="1" applyFont="1" applyFill="1" applyBorder="1" applyAlignment="1">
      <alignment horizontal="center" vertical="center"/>
    </xf>
    <xf numFmtId="164" fontId="333" fillId="8" borderId="0" xfId="2" applyNumberFormat="1" applyFont="1" applyFill="1" applyBorder="1" applyAlignment="1">
      <alignment horizontal="center" vertical="center"/>
    </xf>
    <xf numFmtId="0" fontId="393" fillId="2" borderId="0" xfId="9" applyNumberFormat="1" applyFont="1" applyFill="1" applyBorder="1" applyAlignment="1" applyProtection="1">
      <alignment horizontal="center" vertical="center"/>
    </xf>
    <xf numFmtId="0" fontId="89" fillId="2" borderId="0" xfId="2" applyFont="1" applyFill="1" applyBorder="1" applyAlignment="1">
      <alignment horizontal="center" vertical="center"/>
    </xf>
    <xf numFmtId="0" fontId="89" fillId="2" borderId="0" xfId="2" applyFont="1" applyFill="1" applyBorder="1" applyAlignment="1">
      <alignment horizontal="center" vertical="center"/>
    </xf>
    <xf numFmtId="0" fontId="75" fillId="2" borderId="0" xfId="0" applyFont="1" applyFill="1" applyBorder="1"/>
    <xf numFmtId="164" fontId="388" fillId="2" borderId="0" xfId="2" applyNumberFormat="1" applyFont="1" applyFill="1" applyBorder="1" applyAlignment="1">
      <alignment horizontal="center" vertical="center"/>
    </xf>
    <xf numFmtId="0" fontId="394" fillId="2" borderId="0" xfId="2" applyFont="1" applyFill="1" applyBorder="1" applyAlignment="1">
      <alignment horizontal="center" vertical="center"/>
    </xf>
    <xf numFmtId="166" fontId="114" fillId="2" borderId="0" xfId="2" applyNumberFormat="1" applyFont="1" applyFill="1" applyBorder="1" applyAlignment="1">
      <alignment horizontal="right" vertical="center"/>
    </xf>
    <xf numFmtId="189" fontId="20" fillId="2" borderId="0" xfId="2" applyNumberFormat="1" applyFont="1" applyFill="1" applyBorder="1" applyAlignment="1">
      <alignment horizontal="left" vertical="center"/>
    </xf>
    <xf numFmtId="0" fontId="0" fillId="4" borderId="8" xfId="0" applyFill="1" applyBorder="1"/>
    <xf numFmtId="166" fontId="395" fillId="4" borderId="8" xfId="2" applyNumberFormat="1" applyFont="1" applyFill="1" applyBorder="1" applyAlignment="1">
      <alignment horizontal="right" vertical="center"/>
    </xf>
    <xf numFmtId="0" fontId="396" fillId="4" borderId="8" xfId="2" applyFont="1" applyFill="1" applyBorder="1" applyAlignment="1">
      <alignment horizontal="center" vertical="center"/>
    </xf>
    <xf numFmtId="189" fontId="374" fillId="4" borderId="8" xfId="2" applyNumberFormat="1" applyFont="1" applyFill="1" applyBorder="1" applyAlignment="1">
      <alignment horizontal="left" vertical="center"/>
    </xf>
    <xf numFmtId="0" fontId="397" fillId="4" borderId="0" xfId="2" applyFont="1" applyFill="1" applyBorder="1" applyAlignment="1">
      <alignment horizontal="center" vertical="center"/>
    </xf>
    <xf numFmtId="2" fontId="20" fillId="58" borderId="0" xfId="2" applyNumberFormat="1" applyFont="1" applyFill="1" applyBorder="1" applyAlignment="1" applyProtection="1">
      <alignment vertical="center"/>
      <protection locked="0"/>
    </xf>
    <xf numFmtId="0" fontId="20" fillId="4" borderId="0" xfId="9" applyFont="1" applyFill="1" applyBorder="1" applyAlignment="1">
      <alignment vertical="center"/>
    </xf>
    <xf numFmtId="0" fontId="241" fillId="4" borderId="0" xfId="2" applyFont="1" applyFill="1" applyBorder="1"/>
    <xf numFmtId="2" fontId="20" fillId="58" borderId="0" xfId="2" applyNumberFormat="1" applyFont="1" applyFill="1" applyBorder="1" applyAlignment="1" applyProtection="1">
      <alignment horizontal="left" vertical="center" wrapText="1"/>
      <protection locked="0"/>
    </xf>
    <xf numFmtId="0" fontId="241" fillId="0" borderId="0" xfId="2" applyFont="1" applyBorder="1"/>
    <xf numFmtId="189" fontId="20" fillId="4" borderId="0" xfId="2" applyNumberFormat="1" applyFont="1" applyFill="1" applyBorder="1" applyAlignment="1">
      <alignment horizontal="left" vertical="center"/>
    </xf>
    <xf numFmtId="166" fontId="114" fillId="4" borderId="0" xfId="2" applyNumberFormat="1" applyFont="1" applyFill="1" applyBorder="1" applyAlignment="1">
      <alignment horizontal="right" vertical="center"/>
    </xf>
    <xf numFmtId="0" fontId="392" fillId="4" borderId="8" xfId="2" applyFont="1" applyFill="1" applyBorder="1" applyAlignment="1">
      <alignment horizontal="center" vertical="center"/>
    </xf>
    <xf numFmtId="0" fontId="86" fillId="4" borderId="0" xfId="2" applyFont="1" applyFill="1" applyBorder="1" applyAlignment="1">
      <alignment horizontal="center" vertical="center" wrapText="1"/>
    </xf>
    <xf numFmtId="0" fontId="86" fillId="4" borderId="36" xfId="2" applyFont="1" applyFill="1" applyBorder="1" applyAlignment="1">
      <alignment horizontal="center" vertical="center" wrapText="1"/>
    </xf>
    <xf numFmtId="0" fontId="86" fillId="4" borderId="0" xfId="2" applyFont="1" applyFill="1" applyBorder="1" applyAlignment="1">
      <alignment horizontal="center" vertical="center" wrapText="1"/>
    </xf>
    <xf numFmtId="0" fontId="86" fillId="4" borderId="57" xfId="2" applyFont="1" applyFill="1" applyBorder="1" applyAlignment="1">
      <alignment horizontal="right" vertical="center" wrapText="1"/>
    </xf>
    <xf numFmtId="164" fontId="86" fillId="4" borderId="0" xfId="2" applyNumberFormat="1" applyFont="1" applyFill="1" applyBorder="1" applyAlignment="1">
      <alignment horizontal="center" vertical="center" wrapText="1"/>
    </xf>
    <xf numFmtId="0" fontId="184" fillId="4" borderId="0" xfId="2" applyFont="1" applyFill="1" applyBorder="1" applyAlignment="1">
      <alignment horizontal="right" vertical="center"/>
    </xf>
    <xf numFmtId="164" fontId="385" fillId="4" borderId="0" xfId="2" applyNumberFormat="1" applyFont="1" applyFill="1" applyBorder="1" applyAlignment="1">
      <alignment vertical="center"/>
    </xf>
    <xf numFmtId="0" fontId="184" fillId="4" borderId="0" xfId="2" applyFont="1" applyFill="1" applyBorder="1" applyAlignment="1">
      <alignment horizontal="center" vertical="center" wrapText="1"/>
    </xf>
    <xf numFmtId="0" fontId="184" fillId="4" borderId="0" xfId="2" applyFont="1" applyFill="1" applyBorder="1" applyAlignment="1">
      <alignment horizontal="right" vertical="center" wrapText="1"/>
    </xf>
    <xf numFmtId="0" fontId="398" fillId="4" borderId="0" xfId="0" applyFont="1" applyFill="1" applyBorder="1" applyAlignment="1">
      <alignment vertical="center"/>
    </xf>
    <xf numFmtId="0" fontId="398" fillId="4" borderId="0" xfId="0" applyFont="1" applyFill="1" applyBorder="1" applyAlignment="1">
      <alignment horizontal="left" vertical="center" wrapText="1"/>
    </xf>
    <xf numFmtId="0" fontId="399" fillId="4" borderId="0" xfId="0" applyFont="1" applyFill="1" applyBorder="1" applyAlignment="1">
      <alignment vertical="center"/>
    </xf>
    <xf numFmtId="0" fontId="398" fillId="4" borderId="0" xfId="0" applyFont="1" applyFill="1" applyBorder="1" applyAlignment="1">
      <alignment horizontal="left" vertical="center"/>
    </xf>
    <xf numFmtId="0" fontId="400" fillId="4" borderId="0" xfId="10" applyFont="1" applyFill="1" applyBorder="1" applyAlignment="1">
      <alignment vertical="center"/>
    </xf>
    <xf numFmtId="0" fontId="11" fillId="4" borderId="57" xfId="0" applyFont="1" applyFill="1" applyBorder="1" applyAlignment="1">
      <alignment horizontal="center" vertical="center" wrapText="1"/>
    </xf>
    <xf numFmtId="0" fontId="0" fillId="4" borderId="195" xfId="0" applyFill="1" applyBorder="1" applyAlignment="1">
      <alignment horizontal="center" vertical="center" textRotation="90"/>
    </xf>
    <xf numFmtId="0" fontId="256" fillId="6" borderId="17" xfId="2" applyFont="1" applyFill="1" applyBorder="1" applyAlignment="1">
      <alignment horizontal="center"/>
    </xf>
    <xf numFmtId="0" fontId="256" fillId="6" borderId="18" xfId="2" applyFont="1" applyFill="1" applyBorder="1" applyAlignment="1">
      <alignment horizontal="center"/>
    </xf>
    <xf numFmtId="0" fontId="256" fillId="6" borderId="19" xfId="2" applyFont="1" applyFill="1" applyBorder="1" applyAlignment="1">
      <alignment horizontal="center"/>
    </xf>
    <xf numFmtId="0" fontId="256" fillId="6" borderId="207" xfId="2" applyFont="1" applyFill="1" applyBorder="1" applyAlignment="1">
      <alignment horizontal="center"/>
    </xf>
    <xf numFmtId="0" fontId="256" fillId="6" borderId="0" xfId="2" applyFont="1" applyFill="1" applyBorder="1" applyAlignment="1">
      <alignment horizontal="center"/>
    </xf>
    <xf numFmtId="0" fontId="256" fillId="6" borderId="16" xfId="2" applyFont="1" applyFill="1" applyBorder="1" applyAlignment="1">
      <alignment horizontal="center"/>
    </xf>
    <xf numFmtId="0" fontId="401" fillId="4" borderId="207" xfId="0" applyFont="1" applyFill="1" applyBorder="1" applyAlignment="1">
      <alignment horizontal="center" vertical="center" wrapText="1"/>
    </xf>
    <xf numFmtId="0" fontId="401" fillId="4" borderId="0" xfId="0" applyFont="1" applyFill="1" applyBorder="1" applyAlignment="1">
      <alignment horizontal="center" vertical="center" wrapText="1"/>
    </xf>
    <xf numFmtId="0" fontId="401" fillId="4" borderId="16" xfId="0" applyFont="1" applyFill="1" applyBorder="1" applyAlignment="1">
      <alignment horizontal="center" vertical="center" wrapText="1"/>
    </xf>
    <xf numFmtId="0" fontId="401" fillId="4" borderId="207" xfId="0" applyFont="1" applyFill="1" applyBorder="1"/>
    <xf numFmtId="0" fontId="120" fillId="4" borderId="0" xfId="2" applyFont="1" applyFill="1" applyBorder="1"/>
    <xf numFmtId="0" fontId="120" fillId="4" borderId="16" xfId="2" applyFont="1" applyFill="1" applyBorder="1"/>
    <xf numFmtId="0" fontId="402" fillId="5" borderId="0" xfId="0" applyFont="1" applyFill="1" applyBorder="1" applyAlignment="1">
      <alignment horizontal="center"/>
    </xf>
    <xf numFmtId="0" fontId="401" fillId="4" borderId="207" xfId="0" applyFont="1" applyFill="1" applyBorder="1" applyAlignment="1">
      <alignment horizontal="center" wrapText="1"/>
    </xf>
    <xf numFmtId="0" fontId="401" fillId="4" borderId="0" xfId="0" applyFont="1" applyFill="1" applyBorder="1" applyAlignment="1">
      <alignment horizontal="center" wrapText="1"/>
    </xf>
    <xf numFmtId="0" fontId="401" fillId="4" borderId="16" xfId="0" applyFont="1" applyFill="1" applyBorder="1" applyAlignment="1">
      <alignment horizontal="center" wrapText="1"/>
    </xf>
    <xf numFmtId="0" fontId="401" fillId="4" borderId="207" xfId="0" applyFont="1" applyFill="1" applyBorder="1" applyAlignment="1">
      <alignment horizontal="left" wrapText="1"/>
    </xf>
    <xf numFmtId="0" fontId="401" fillId="4" borderId="0" xfId="0" applyFont="1" applyFill="1" applyBorder="1" applyAlignment="1">
      <alignment horizontal="left" wrapText="1"/>
    </xf>
    <xf numFmtId="0" fontId="401" fillId="4" borderId="16" xfId="0" applyFont="1" applyFill="1" applyBorder="1" applyAlignment="1">
      <alignment horizontal="left" wrapText="1"/>
    </xf>
    <xf numFmtId="0" fontId="120" fillId="5" borderId="207" xfId="2" applyFont="1" applyFill="1" applyBorder="1" applyAlignment="1">
      <alignment horizontal="right" vertical="center"/>
    </xf>
    <xf numFmtId="0" fontId="120" fillId="5" borderId="0" xfId="2" applyFont="1" applyFill="1" applyBorder="1" applyAlignment="1">
      <alignment horizontal="right" vertical="center"/>
    </xf>
    <xf numFmtId="0" fontId="403" fillId="5" borderId="0" xfId="2" applyFont="1" applyFill="1" applyBorder="1" applyAlignment="1">
      <alignment horizontal="center" vertical="center"/>
    </xf>
    <xf numFmtId="0" fontId="120" fillId="5" borderId="0" xfId="2" applyFont="1" applyFill="1" applyBorder="1" applyAlignment="1">
      <alignment horizontal="center" vertical="center"/>
    </xf>
    <xf numFmtId="0" fontId="120" fillId="5" borderId="0" xfId="2" quotePrefix="1" applyFont="1" applyFill="1" applyBorder="1" applyAlignment="1">
      <alignment horizontal="center" vertical="center" wrapText="1"/>
    </xf>
    <xf numFmtId="0" fontId="120" fillId="2" borderId="0" xfId="2" applyFont="1" applyFill="1" applyBorder="1" applyAlignment="1">
      <alignment horizontal="center" vertical="center"/>
    </xf>
    <xf numFmtId="169" fontId="120" fillId="2" borderId="16" xfId="2" applyNumberFormat="1" applyFont="1" applyFill="1" applyBorder="1" applyAlignment="1">
      <alignment horizontal="center" vertical="center"/>
    </xf>
    <xf numFmtId="0" fontId="404" fillId="4" borderId="207" xfId="0" applyFont="1" applyFill="1" applyBorder="1"/>
    <xf numFmtId="0" fontId="404" fillId="4" borderId="0" xfId="0" applyFont="1" applyFill="1" applyBorder="1"/>
    <xf numFmtId="0" fontId="241" fillId="4" borderId="16" xfId="2" applyFont="1" applyFill="1" applyBorder="1"/>
    <xf numFmtId="0" fontId="404" fillId="4" borderId="207" xfId="0" applyFont="1" applyFill="1" applyBorder="1" applyAlignment="1">
      <alignment horizontal="center" vertical="center" wrapText="1"/>
    </xf>
    <xf numFmtId="0" fontId="404" fillId="4" borderId="0" xfId="0" applyFont="1" applyFill="1" applyBorder="1" applyAlignment="1">
      <alignment horizontal="center" vertical="center" wrapText="1"/>
    </xf>
    <xf numFmtId="0" fontId="404" fillId="4" borderId="16" xfId="0" applyFont="1" applyFill="1" applyBorder="1" applyAlignment="1">
      <alignment horizontal="center" vertical="center" wrapText="1"/>
    </xf>
    <xf numFmtId="0" fontId="75" fillId="4" borderId="207" xfId="0" applyFont="1" applyFill="1" applyBorder="1"/>
    <xf numFmtId="0" fontId="75" fillId="4" borderId="0" xfId="0" applyFont="1" applyFill="1" applyBorder="1"/>
    <xf numFmtId="0" fontId="405" fillId="4" borderId="207" xfId="10" applyFont="1" applyFill="1" applyBorder="1"/>
    <xf numFmtId="49" fontId="256" fillId="6" borderId="17" xfId="2" applyNumberFormat="1" applyFont="1" applyFill="1" applyBorder="1" applyAlignment="1">
      <alignment horizontal="center" vertical="center"/>
    </xf>
    <xf numFmtId="49" fontId="256" fillId="6" borderId="18" xfId="2" applyNumberFormat="1" applyFont="1" applyFill="1" applyBorder="1" applyAlignment="1">
      <alignment horizontal="center" vertical="center"/>
    </xf>
    <xf numFmtId="49" fontId="256" fillId="6" borderId="19" xfId="2" applyNumberFormat="1" applyFont="1" applyFill="1" applyBorder="1" applyAlignment="1">
      <alignment horizontal="center" vertical="center"/>
    </xf>
    <xf numFmtId="0" fontId="120" fillId="4" borderId="42" xfId="2" applyFont="1" applyFill="1" applyBorder="1" applyAlignment="1" applyProtection="1">
      <alignment horizontal="center" vertical="center"/>
      <protection hidden="1"/>
    </xf>
    <xf numFmtId="0" fontId="120" fillId="4" borderId="36" xfId="2" applyFont="1" applyFill="1" applyBorder="1" applyAlignment="1" applyProtection="1">
      <alignment horizontal="center" vertical="center"/>
      <protection hidden="1"/>
    </xf>
    <xf numFmtId="0" fontId="2" fillId="4" borderId="36" xfId="0" applyFont="1" applyFill="1" applyBorder="1" applyAlignment="1">
      <alignment horizontal="center"/>
    </xf>
    <xf numFmtId="0" fontId="120" fillId="4" borderId="36" xfId="2" applyFont="1" applyFill="1" applyBorder="1" applyAlignment="1" applyProtection="1">
      <alignment horizontal="center" vertical="center"/>
      <protection hidden="1"/>
    </xf>
    <xf numFmtId="0" fontId="98" fillId="4" borderId="36" xfId="2" applyFont="1" applyFill="1" applyBorder="1" applyAlignment="1" applyProtection="1">
      <alignment horizontal="center" vertical="center"/>
      <protection hidden="1"/>
    </xf>
    <xf numFmtId="0" fontId="98" fillId="4" borderId="37" xfId="2" applyFont="1" applyFill="1" applyBorder="1" applyAlignment="1" applyProtection="1">
      <alignment horizontal="center" vertical="center"/>
      <protection hidden="1"/>
    </xf>
    <xf numFmtId="196" fontId="101" fillId="15" borderId="207" xfId="2" applyNumberFormat="1" applyFont="1" applyFill="1" applyBorder="1" applyAlignment="1" applyProtection="1">
      <alignment horizontal="center" vertical="center"/>
      <protection hidden="1"/>
    </xf>
    <xf numFmtId="186" fontId="223" fillId="2" borderId="0" xfId="2" applyNumberFormat="1" applyFont="1" applyFill="1" applyBorder="1" applyAlignment="1" applyProtection="1">
      <alignment horizontal="center" vertical="center"/>
      <protection hidden="1"/>
    </xf>
    <xf numFmtId="197" fontId="56" fillId="4" borderId="0" xfId="2" applyNumberFormat="1" applyFont="1" applyFill="1" applyBorder="1" applyAlignment="1" applyProtection="1">
      <alignment horizontal="center" vertical="center"/>
      <protection hidden="1"/>
    </xf>
    <xf numFmtId="198" fontId="98" fillId="4" borderId="0" xfId="2" applyNumberFormat="1" applyFont="1" applyFill="1" applyBorder="1" applyAlignment="1" applyProtection="1">
      <alignment horizontal="center" vertical="center"/>
      <protection hidden="1"/>
    </xf>
    <xf numFmtId="164" fontId="120" fillId="3" borderId="16" xfId="9" applyNumberFormat="1" applyFont="1" applyFill="1" applyBorder="1" applyAlignment="1">
      <alignment horizontal="center" vertical="center"/>
    </xf>
    <xf numFmtId="199" fontId="101" fillId="15" borderId="207" xfId="2" applyNumberFormat="1" applyFont="1" applyFill="1" applyBorder="1" applyAlignment="1" applyProtection="1">
      <alignment horizontal="center" vertical="center"/>
      <protection hidden="1"/>
    </xf>
    <xf numFmtId="196" fontId="101" fillId="15" borderId="195" xfId="2" applyNumberFormat="1" applyFont="1" applyFill="1" applyBorder="1" applyAlignment="1" applyProtection="1">
      <alignment horizontal="center" vertical="center"/>
      <protection hidden="1"/>
    </xf>
    <xf numFmtId="186" fontId="223" fillId="2" borderId="196" xfId="2" applyNumberFormat="1" applyFont="1" applyFill="1" applyBorder="1" applyAlignment="1" applyProtection="1">
      <alignment horizontal="center" vertical="center"/>
      <protection hidden="1"/>
    </xf>
    <xf numFmtId="0" fontId="2" fillId="4" borderId="196" xfId="0" applyFont="1" applyFill="1" applyBorder="1" applyAlignment="1">
      <alignment horizontal="left"/>
    </xf>
    <xf numFmtId="197" fontId="56" fillId="4" borderId="196" xfId="2" applyNumberFormat="1" applyFont="1" applyFill="1" applyBorder="1" applyAlignment="1" applyProtection="1">
      <alignment horizontal="center" vertical="center"/>
      <protection hidden="1"/>
    </xf>
    <xf numFmtId="198" fontId="98" fillId="4" borderId="196" xfId="2" applyNumberFormat="1" applyFont="1" applyFill="1" applyBorder="1" applyAlignment="1" applyProtection="1">
      <alignment horizontal="center" vertical="center"/>
      <protection hidden="1"/>
    </xf>
    <xf numFmtId="164" fontId="120" fillId="3" borderId="197" xfId="9" applyNumberFormat="1" applyFont="1" applyFill="1" applyBorder="1" applyAlignment="1">
      <alignment horizontal="center" vertical="center"/>
    </xf>
    <xf numFmtId="199" fontId="101" fillId="15" borderId="195" xfId="2" applyNumberFormat="1" applyFont="1" applyFill="1" applyBorder="1" applyAlignment="1" applyProtection="1">
      <alignment horizontal="center" vertical="center"/>
      <protection hidden="1"/>
    </xf>
    <xf numFmtId="0" fontId="314" fillId="59" borderId="17" xfId="0" applyFont="1" applyFill="1" applyBorder="1" applyAlignment="1">
      <alignment horizontal="center" vertical="center" wrapText="1"/>
    </xf>
    <xf numFmtId="0" fontId="314" fillId="59" borderId="18" xfId="0" applyFont="1" applyFill="1" applyBorder="1" applyAlignment="1">
      <alignment horizontal="center" vertical="center" wrapText="1"/>
    </xf>
    <xf numFmtId="0" fontId="314" fillId="59" borderId="19" xfId="0" applyFont="1" applyFill="1" applyBorder="1" applyAlignment="1">
      <alignment horizontal="center" vertical="center" wrapText="1"/>
    </xf>
    <xf numFmtId="0" fontId="314" fillId="59" borderId="195" xfId="0" applyFont="1" applyFill="1" applyBorder="1" applyAlignment="1">
      <alignment horizontal="center" vertical="center" wrapText="1"/>
    </xf>
    <xf numFmtId="0" fontId="314" fillId="59" borderId="196" xfId="0" applyFont="1" applyFill="1" applyBorder="1" applyAlignment="1">
      <alignment horizontal="center" vertical="center" wrapText="1"/>
    </xf>
    <xf numFmtId="0" fontId="314" fillId="59" borderId="197" xfId="0" applyFont="1" applyFill="1" applyBorder="1" applyAlignment="1">
      <alignment horizontal="center" vertical="center" wrapText="1"/>
    </xf>
    <xf numFmtId="0" fontId="100" fillId="4" borderId="213" xfId="2" applyFont="1" applyFill="1" applyBorder="1" applyAlignment="1">
      <alignment horizontal="center" vertical="center"/>
    </xf>
    <xf numFmtId="0" fontId="100" fillId="4" borderId="214" xfId="2" applyFont="1" applyFill="1" applyBorder="1" applyAlignment="1">
      <alignment horizontal="center" vertical="center"/>
    </xf>
    <xf numFmtId="0" fontId="100" fillId="4" borderId="215" xfId="2" applyFont="1" applyFill="1" applyBorder="1" applyAlignment="1">
      <alignment horizontal="center" vertical="center"/>
    </xf>
    <xf numFmtId="0" fontId="2" fillId="0" borderId="80" xfId="0" applyFont="1" applyBorder="1" applyAlignment="1">
      <alignment horizontal="center" vertical="center"/>
    </xf>
    <xf numFmtId="0" fontId="2" fillId="0" borderId="31" xfId="0" applyFont="1" applyBorder="1" applyAlignment="1">
      <alignment horizontal="center" vertical="center"/>
    </xf>
    <xf numFmtId="0" fontId="2" fillId="0" borderId="71" xfId="0" applyFont="1" applyBorder="1" applyAlignment="1">
      <alignment horizontal="center" vertical="center"/>
    </xf>
    <xf numFmtId="0" fontId="98" fillId="4" borderId="207" xfId="2" applyFont="1" applyFill="1" applyBorder="1" applyAlignment="1" applyProtection="1">
      <alignment horizontal="center" vertical="center"/>
      <protection hidden="1"/>
    </xf>
    <xf numFmtId="0" fontId="98" fillId="4" borderId="0" xfId="2" applyFont="1" applyFill="1" applyBorder="1" applyAlignment="1" applyProtection="1">
      <alignment horizontal="center" vertical="center"/>
      <protection hidden="1"/>
    </xf>
    <xf numFmtId="0" fontId="98" fillId="4" borderId="16" xfId="2" applyFont="1" applyFill="1" applyBorder="1" applyAlignment="1" applyProtection="1">
      <alignment horizontal="center" vertical="center"/>
      <protection hidden="1"/>
    </xf>
    <xf numFmtId="49" fontId="1" fillId="4" borderId="216" xfId="7" applyNumberFormat="1" applyFill="1" applyBorder="1" applyAlignment="1">
      <alignment horizontal="center" vertical="center"/>
    </xf>
    <xf numFmtId="49" fontId="1" fillId="4" borderId="217" xfId="7" applyNumberFormat="1" applyFill="1" applyBorder="1" applyAlignment="1">
      <alignment horizontal="center" vertical="center"/>
    </xf>
    <xf numFmtId="49" fontId="1" fillId="4" borderId="218" xfId="7" applyNumberFormat="1" applyFill="1" applyBorder="1" applyAlignment="1">
      <alignment horizontal="center" vertical="center"/>
    </xf>
    <xf numFmtId="0" fontId="97" fillId="4" borderId="160" xfId="2" applyFont="1" applyFill="1" applyBorder="1" applyAlignment="1">
      <alignment horizontal="center" vertical="center"/>
    </xf>
    <xf numFmtId="0" fontId="224" fillId="4" borderId="161" xfId="2" applyFont="1" applyFill="1" applyBorder="1" applyAlignment="1">
      <alignment horizontal="center" vertical="center"/>
    </xf>
    <xf numFmtId="0" fontId="224" fillId="4" borderId="162" xfId="2" applyFont="1" applyFill="1" applyBorder="1" applyAlignment="1">
      <alignment horizontal="center" vertical="center"/>
    </xf>
    <xf numFmtId="49" fontId="97" fillId="0" borderId="207" xfId="7" applyNumberFormat="1" applyFont="1" applyBorder="1" applyAlignment="1">
      <alignment horizontal="center" vertical="center" wrapText="1"/>
    </xf>
    <xf numFmtId="49" fontId="97" fillId="0" borderId="0" xfId="7" applyNumberFormat="1" applyFont="1" applyBorder="1" applyAlignment="1">
      <alignment horizontal="center" vertical="center" wrapText="1"/>
    </xf>
    <xf numFmtId="49" fontId="97" fillId="0" borderId="16" xfId="7" applyNumberFormat="1" applyFont="1" applyBorder="1" applyAlignment="1">
      <alignment horizontal="center" vertical="center" wrapText="1"/>
    </xf>
    <xf numFmtId="0" fontId="97" fillId="5" borderId="219" xfId="2" applyFont="1" applyFill="1" applyBorder="1" applyAlignment="1">
      <alignment horizontal="center" vertical="center"/>
    </xf>
    <xf numFmtId="0" fontId="18" fillId="4" borderId="60" xfId="2" applyFont="1" applyFill="1" applyBorder="1" applyAlignment="1">
      <alignment horizontal="center" vertical="center"/>
    </xf>
    <xf numFmtId="0" fontId="18" fillId="4" borderId="220" xfId="2" applyFont="1" applyFill="1" applyBorder="1" applyAlignment="1">
      <alignment horizontal="center" vertical="center"/>
    </xf>
    <xf numFmtId="49" fontId="97" fillId="0" borderId="188" xfId="7" applyNumberFormat="1" applyFont="1" applyBorder="1" applyAlignment="1">
      <alignment horizontal="center" vertical="center" wrapText="1"/>
    </xf>
    <xf numFmtId="49" fontId="97" fillId="0" borderId="189" xfId="7" applyNumberFormat="1" applyFont="1" applyBorder="1" applyAlignment="1">
      <alignment horizontal="center" vertical="center" wrapText="1"/>
    </xf>
    <xf numFmtId="49" fontId="97" fillId="0" borderId="190" xfId="7" applyNumberFormat="1" applyFont="1" applyBorder="1" applyAlignment="1">
      <alignment horizontal="center" vertical="center" wrapText="1"/>
    </xf>
    <xf numFmtId="0" fontId="18" fillId="4" borderId="219" xfId="2" applyFont="1" applyFill="1" applyBorder="1" applyAlignment="1">
      <alignment horizontal="center" vertical="center"/>
    </xf>
    <xf numFmtId="0" fontId="97" fillId="5" borderId="60" xfId="2" applyFont="1" applyFill="1" applyBorder="1" applyAlignment="1">
      <alignment horizontal="center" vertical="center"/>
    </xf>
    <xf numFmtId="0" fontId="18" fillId="4" borderId="80" xfId="2" applyFont="1" applyFill="1" applyBorder="1" applyAlignment="1">
      <alignment horizontal="center" vertical="center"/>
    </xf>
    <xf numFmtId="0" fontId="18" fillId="4" borderId="31" xfId="2" applyFont="1" applyFill="1" applyBorder="1" applyAlignment="1">
      <alignment horizontal="center" vertical="center"/>
    </xf>
    <xf numFmtId="0" fontId="97" fillId="5" borderId="71" xfId="2" applyFont="1" applyFill="1" applyBorder="1" applyAlignment="1">
      <alignment horizontal="center" vertical="center"/>
    </xf>
    <xf numFmtId="49" fontId="18" fillId="4" borderId="207" xfId="7" applyNumberFormat="1" applyFont="1" applyFill="1" applyBorder="1" applyAlignment="1">
      <alignment horizontal="right" vertical="center"/>
    </xf>
    <xf numFmtId="49" fontId="1" fillId="4" borderId="0" xfId="7" applyNumberFormat="1" applyFont="1" applyFill="1" applyBorder="1" applyAlignment="1">
      <alignment horizontal="center" vertical="center"/>
    </xf>
    <xf numFmtId="49" fontId="1" fillId="4" borderId="16" xfId="7" applyNumberFormat="1" applyFont="1" applyFill="1" applyBorder="1" applyAlignment="1">
      <alignment horizontal="center" vertical="center"/>
    </xf>
    <xf numFmtId="49" fontId="227" fillId="0" borderId="178" xfId="12" applyNumberFormat="1" applyFont="1" applyBorder="1" applyAlignment="1">
      <alignment horizontal="center" vertical="center"/>
    </xf>
    <xf numFmtId="49" fontId="227" fillId="0" borderId="179" xfId="12" applyNumberFormat="1" applyFont="1" applyBorder="1" applyAlignment="1">
      <alignment horizontal="center" vertical="center"/>
    </xf>
    <xf numFmtId="49" fontId="227" fillId="0" borderId="180" xfId="12" applyNumberFormat="1" applyFont="1" applyBorder="1" applyAlignment="1">
      <alignment horizontal="center" vertical="center"/>
    </xf>
    <xf numFmtId="0" fontId="332" fillId="4" borderId="0" xfId="8" applyFont="1" applyFill="1" applyAlignment="1" applyProtection="1">
      <alignment vertical="center"/>
      <protection hidden="1"/>
    </xf>
    <xf numFmtId="0" fontId="406" fillId="10" borderId="59" xfId="19" applyFont="1" applyFill="1" applyBorder="1" applyAlignment="1" applyProtection="1">
      <alignment horizontal="center" vertical="center" wrapText="1"/>
      <protection locked="0"/>
    </xf>
    <xf numFmtId="0" fontId="406" fillId="10" borderId="60" xfId="19" applyFont="1" applyFill="1" applyBorder="1" applyAlignment="1" applyProtection="1">
      <alignment horizontal="center" vertical="center" wrapText="1"/>
      <protection locked="0"/>
    </xf>
    <xf numFmtId="0" fontId="406" fillId="10" borderId="61" xfId="19" applyFont="1" applyFill="1" applyBorder="1" applyAlignment="1" applyProtection="1">
      <alignment horizontal="center" vertical="center" wrapText="1"/>
      <protection locked="0"/>
    </xf>
    <xf numFmtId="0" fontId="334" fillId="4" borderId="0" xfId="8" applyFont="1" applyFill="1" applyAlignment="1" applyProtection="1">
      <alignment vertical="center"/>
      <protection hidden="1"/>
    </xf>
    <xf numFmtId="0" fontId="407" fillId="32" borderId="62" xfId="19" applyFont="1" applyFill="1" applyBorder="1" applyAlignment="1">
      <alignment horizontal="center" vertical="center"/>
    </xf>
    <xf numFmtId="0" fontId="408" fillId="32" borderId="31" xfId="19" applyFont="1" applyFill="1" applyBorder="1" applyAlignment="1" applyProtection="1">
      <alignment horizontal="center" vertical="center"/>
      <protection locked="0"/>
    </xf>
    <xf numFmtId="0" fontId="408" fillId="32" borderId="65" xfId="19" applyFont="1" applyFill="1" applyBorder="1" applyAlignment="1" applyProtection="1">
      <alignment horizontal="center" vertical="center"/>
      <protection locked="0"/>
    </xf>
    <xf numFmtId="0" fontId="409" fillId="4" borderId="0" xfId="0" applyFont="1" applyFill="1"/>
    <xf numFmtId="200" fontId="410" fillId="60" borderId="44" xfId="19" applyNumberFormat="1" applyFont="1" applyFill="1" applyBorder="1" applyAlignment="1" applyProtection="1">
      <alignment horizontal="center" vertical="center"/>
      <protection locked="0"/>
    </xf>
    <xf numFmtId="0" fontId="410" fillId="60" borderId="0" xfId="19" applyFont="1" applyFill="1" applyBorder="1" applyAlignment="1" applyProtection="1">
      <alignment horizontal="center" vertical="center"/>
      <protection locked="0"/>
    </xf>
    <xf numFmtId="0" fontId="410" fillId="60" borderId="148" xfId="19" applyFont="1" applyFill="1" applyBorder="1" applyAlignment="1" applyProtection="1">
      <alignment horizontal="center" vertical="center"/>
      <protection locked="0"/>
    </xf>
    <xf numFmtId="200" fontId="262" fillId="32" borderId="44" xfId="19" applyNumberFormat="1" applyFont="1" applyFill="1" applyBorder="1" applyAlignment="1" applyProtection="1">
      <alignment horizontal="center" vertical="center"/>
      <protection locked="0"/>
    </xf>
    <xf numFmtId="0" fontId="223" fillId="0" borderId="0" xfId="19" applyFont="1" applyFill="1" applyBorder="1" applyAlignment="1">
      <alignment horizontal="center" vertical="center"/>
    </xf>
    <xf numFmtId="1" fontId="223" fillId="0" borderId="148" xfId="19" applyNumberFormat="1" applyFont="1" applyFill="1" applyBorder="1" applyAlignment="1">
      <alignment horizontal="center" vertical="center"/>
    </xf>
    <xf numFmtId="200" fontId="223" fillId="0" borderId="44" xfId="19" applyNumberFormat="1" applyFont="1" applyFill="1" applyBorder="1" applyAlignment="1" applyProtection="1">
      <alignment horizontal="center" vertical="center"/>
      <protection locked="0"/>
    </xf>
    <xf numFmtId="0" fontId="242" fillId="32" borderId="0" xfId="19" applyFont="1" applyFill="1" applyBorder="1" applyAlignment="1">
      <alignment horizontal="center" vertical="center"/>
    </xf>
    <xf numFmtId="0" fontId="223" fillId="0" borderId="148" xfId="19" applyFont="1" applyFill="1" applyBorder="1" applyAlignment="1">
      <alignment horizontal="center" vertical="center"/>
    </xf>
    <xf numFmtId="200" fontId="223" fillId="0" borderId="50" xfId="19" applyNumberFormat="1" applyFont="1" applyFill="1" applyBorder="1" applyAlignment="1" applyProtection="1">
      <alignment horizontal="center" vertical="center"/>
      <protection locked="0"/>
    </xf>
    <xf numFmtId="0" fontId="223" fillId="0" borderId="45" xfId="19" applyFont="1" applyFill="1" applyBorder="1" applyAlignment="1">
      <alignment horizontal="center" vertical="center"/>
    </xf>
    <xf numFmtId="0" fontId="242" fillId="32" borderId="49" xfId="19" applyFont="1" applyFill="1" applyBorder="1" applyAlignment="1">
      <alignment horizontal="center" vertical="center"/>
    </xf>
    <xf numFmtId="0" fontId="28" fillId="10" borderId="207" xfId="2" applyFont="1" applyFill="1" applyBorder="1" applyAlignment="1">
      <alignment horizontal="center" vertical="center" wrapText="1"/>
    </xf>
    <xf numFmtId="0" fontId="28" fillId="4" borderId="207" xfId="2" applyFont="1" applyFill="1" applyBorder="1" applyAlignment="1">
      <alignment horizontal="center" vertical="center"/>
    </xf>
    <xf numFmtId="0" fontId="3" fillId="4" borderId="207" xfId="2" applyFill="1" applyBorder="1" applyAlignment="1">
      <alignment horizontal="center" vertical="center"/>
    </xf>
    <xf numFmtId="0" fontId="3" fillId="4" borderId="195" xfId="2" applyFill="1" applyBorder="1" applyAlignment="1">
      <alignment horizontal="center" vertical="center"/>
    </xf>
    <xf numFmtId="0" fontId="3" fillId="4" borderId="196" xfId="2" applyFill="1" applyBorder="1" applyAlignment="1">
      <alignment horizontal="center" vertical="center"/>
    </xf>
    <xf numFmtId="0" fontId="3" fillId="4" borderId="196" xfId="2" applyFill="1" applyBorder="1" applyAlignment="1">
      <alignment horizontal="centerContinuous" vertical="center"/>
    </xf>
    <xf numFmtId="0" fontId="3" fillId="4" borderId="196" xfId="2" applyFill="1" applyBorder="1" applyAlignment="1">
      <alignment horizontal="center" vertical="center"/>
    </xf>
    <xf numFmtId="0" fontId="3" fillId="4" borderId="197" xfId="2" applyFill="1" applyBorder="1" applyAlignment="1">
      <alignment horizontal="center" vertical="center"/>
    </xf>
    <xf numFmtId="1" fontId="223" fillId="20" borderId="17" xfId="7" applyNumberFormat="1" applyFont="1" applyFill="1" applyBorder="1" applyAlignment="1">
      <alignment horizontal="centerContinuous" vertical="center" wrapText="1"/>
    </xf>
    <xf numFmtId="179" fontId="232" fillId="0" borderId="207" xfId="13" applyNumberFormat="1" applyFont="1" applyFill="1" applyBorder="1" applyAlignment="1">
      <alignment horizontal="center" vertical="center"/>
    </xf>
    <xf numFmtId="174" fontId="3" fillId="0" borderId="207" xfId="7" applyNumberFormat="1" applyFont="1" applyFill="1" applyBorder="1" applyAlignment="1" applyProtection="1">
      <alignment horizontal="center" vertical="center" wrapText="1"/>
      <protection locked="0"/>
    </xf>
    <xf numFmtId="174" fontId="264" fillId="32" borderId="207" xfId="7" applyNumberFormat="1" applyFont="1" applyFill="1" applyBorder="1" applyAlignment="1" applyProtection="1">
      <alignment horizontal="center" vertical="center"/>
      <protection locked="0"/>
    </xf>
    <xf numFmtId="174" fontId="263" fillId="33" borderId="0" xfId="7" applyNumberFormat="1" applyFont="1" applyFill="1" applyBorder="1" applyAlignment="1" applyProtection="1">
      <alignment horizontal="center" vertical="center"/>
      <protection locked="0"/>
    </xf>
    <xf numFmtId="174" fontId="1" fillId="0" borderId="16" xfId="7" applyNumberFormat="1" applyFont="1" applyBorder="1" applyAlignment="1">
      <alignment horizontal="center" vertical="center"/>
    </xf>
    <xf numFmtId="174" fontId="294" fillId="33" borderId="166" xfId="13" applyNumberFormat="1" applyFont="1" applyFill="1" applyBorder="1" applyAlignment="1">
      <alignment horizontal="center" vertical="center"/>
    </xf>
    <xf numFmtId="174" fontId="294" fillId="33" borderId="167" xfId="13" applyNumberFormat="1" applyFont="1" applyFill="1" applyBorder="1" applyAlignment="1">
      <alignment horizontal="center" vertical="center"/>
    </xf>
    <xf numFmtId="174" fontId="294" fillId="33" borderId="168" xfId="13" applyNumberFormat="1" applyFont="1" applyFill="1" applyBorder="1" applyAlignment="1">
      <alignment horizontal="center" vertical="center"/>
    </xf>
    <xf numFmtId="174" fontId="294" fillId="33" borderId="207" xfId="13" applyNumberFormat="1" applyFont="1" applyFill="1" applyBorder="1" applyAlignment="1">
      <alignment horizontal="center" vertical="center"/>
    </xf>
    <xf numFmtId="174" fontId="294" fillId="33" borderId="0" xfId="13" applyNumberFormat="1" applyFont="1" applyFill="1" applyBorder="1" applyAlignment="1">
      <alignment horizontal="center" vertical="center"/>
    </xf>
    <xf numFmtId="174" fontId="294" fillId="33" borderId="16" xfId="13" applyNumberFormat="1" applyFont="1" applyFill="1" applyBorder="1" applyAlignment="1">
      <alignment horizontal="center" vertical="center"/>
    </xf>
    <xf numFmtId="174" fontId="120" fillId="0" borderId="207" xfId="7" applyNumberFormat="1" applyFont="1" applyBorder="1" applyAlignment="1">
      <alignment horizontal="center" vertical="center"/>
    </xf>
    <xf numFmtId="174" fontId="120" fillId="0" borderId="0" xfId="7" applyNumberFormat="1" applyFont="1" applyBorder="1" applyAlignment="1">
      <alignment horizontal="center" vertical="center"/>
    </xf>
    <xf numFmtId="172" fontId="264" fillId="32" borderId="16" xfId="7" applyNumberFormat="1" applyFont="1" applyFill="1" applyBorder="1" applyAlignment="1" applyProtection="1">
      <alignment horizontal="center" vertical="center"/>
      <protection locked="0"/>
    </xf>
    <xf numFmtId="179" fontId="3" fillId="0" borderId="207" xfId="13" applyNumberFormat="1" applyFont="1" applyFill="1" applyBorder="1" applyAlignment="1">
      <alignment horizontal="center" vertical="center"/>
    </xf>
    <xf numFmtId="0" fontId="237" fillId="33" borderId="207" xfId="13" applyNumberFormat="1" applyFont="1" applyFill="1" applyBorder="1" applyAlignment="1">
      <alignment horizontal="center" vertical="center"/>
    </xf>
    <xf numFmtId="174" fontId="120" fillId="4" borderId="89" xfId="7" applyNumberFormat="1" applyFont="1" applyFill="1" applyBorder="1" applyAlignment="1">
      <alignment horizontal="center" vertical="center"/>
    </xf>
    <xf numFmtId="174" fontId="120" fillId="4" borderId="26" xfId="7" applyNumberFormat="1" applyFont="1" applyFill="1" applyBorder="1" applyAlignment="1">
      <alignment horizontal="center" vertical="center"/>
    </xf>
    <xf numFmtId="174" fontId="120" fillId="4" borderId="27" xfId="7" applyNumberFormat="1" applyFont="1" applyFill="1" applyBorder="1" applyAlignment="1">
      <alignment horizontal="center" vertical="center"/>
    </xf>
    <xf numFmtId="174" fontId="75" fillId="4" borderId="172" xfId="7" applyNumberFormat="1" applyFont="1" applyFill="1" applyBorder="1" applyAlignment="1">
      <alignment horizontal="center" vertical="center"/>
    </xf>
    <xf numFmtId="174" fontId="75" fillId="4" borderId="173" xfId="7" applyNumberFormat="1" applyFont="1" applyFill="1" applyBorder="1" applyAlignment="1">
      <alignment horizontal="center" vertical="center"/>
    </xf>
    <xf numFmtId="174" fontId="75" fillId="4" borderId="174" xfId="7" applyNumberFormat="1" applyFont="1" applyFill="1" applyBorder="1" applyAlignment="1">
      <alignment horizontal="center" vertical="center"/>
    </xf>
    <xf numFmtId="179" fontId="411" fillId="31" borderId="175" xfId="13" applyNumberFormat="1" applyFont="1" applyFill="1" applyBorder="1" applyAlignment="1">
      <alignment horizontal="right" vertical="center"/>
    </xf>
    <xf numFmtId="0" fontId="412" fillId="31" borderId="176" xfId="7" applyFont="1" applyFill="1" applyBorder="1" applyAlignment="1">
      <alignment horizontal="center" vertical="center"/>
    </xf>
    <xf numFmtId="0" fontId="362" fillId="31" borderId="176" xfId="7" applyFont="1" applyFill="1" applyBorder="1" applyAlignment="1">
      <alignment horizontal="right" vertical="center"/>
    </xf>
    <xf numFmtId="166" fontId="412" fillId="31" borderId="177" xfId="7" applyNumberFormat="1" applyFont="1" applyFill="1" applyBorder="1" applyAlignment="1">
      <alignment horizontal="center" vertical="center"/>
    </xf>
    <xf numFmtId="179" fontId="411" fillId="31" borderId="48" xfId="13" applyNumberFormat="1" applyFont="1" applyFill="1" applyBorder="1" applyAlignment="1">
      <alignment horizontal="right" vertical="center"/>
    </xf>
    <xf numFmtId="0" fontId="412" fillId="31" borderId="45" xfId="7" applyFont="1" applyFill="1" applyBorder="1" applyAlignment="1">
      <alignment horizontal="center" vertical="center"/>
    </xf>
    <xf numFmtId="0" fontId="362" fillId="31" borderId="45" xfId="7" applyFont="1" applyFill="1" applyBorder="1" applyAlignment="1">
      <alignment horizontal="right" vertical="center"/>
    </xf>
    <xf numFmtId="166" fontId="412" fillId="31" borderId="46" xfId="7" applyNumberFormat="1" applyFont="1" applyFill="1" applyBorder="1" applyAlignment="1">
      <alignment horizontal="center" vertical="center"/>
    </xf>
    <xf numFmtId="0" fontId="8" fillId="6" borderId="195" xfId="7" applyFont="1" applyFill="1" applyBorder="1" applyAlignment="1">
      <alignment horizontal="center" vertical="center"/>
    </xf>
    <xf numFmtId="0" fontId="8" fillId="6" borderId="196" xfId="7" applyFont="1" applyFill="1" applyBorder="1" applyAlignment="1">
      <alignment horizontal="center" vertical="center"/>
    </xf>
    <xf numFmtId="0" fontId="8" fillId="6" borderId="197" xfId="7" applyFont="1" applyFill="1" applyBorder="1" applyAlignment="1">
      <alignment horizontal="center" vertical="center"/>
    </xf>
    <xf numFmtId="0" fontId="10" fillId="4" borderId="207" xfId="2" applyFont="1" applyFill="1" applyBorder="1" applyAlignment="1" applyProtection="1">
      <alignment horizontal="center" vertical="center"/>
      <protection hidden="1"/>
    </xf>
    <xf numFmtId="0" fontId="26" fillId="4" borderId="207" xfId="9" applyNumberFormat="1" applyFont="1" applyFill="1" applyBorder="1" applyAlignment="1">
      <alignment horizontal="center" vertical="center" wrapText="1"/>
    </xf>
    <xf numFmtId="0" fontId="26" fillId="4" borderId="0" xfId="9" applyNumberFormat="1" applyFont="1" applyFill="1" applyBorder="1" applyAlignment="1">
      <alignment horizontal="center" vertical="center" wrapText="1"/>
    </xf>
    <xf numFmtId="0" fontId="26" fillId="4" borderId="16" xfId="9" applyNumberFormat="1" applyFont="1" applyFill="1" applyBorder="1" applyAlignment="1">
      <alignment horizontal="center" vertical="center" wrapText="1"/>
    </xf>
    <xf numFmtId="0" fontId="26" fillId="4" borderId="48" xfId="9" applyNumberFormat="1" applyFont="1" applyFill="1" applyBorder="1" applyAlignment="1">
      <alignment horizontal="center" vertical="center" wrapText="1"/>
    </xf>
    <xf numFmtId="0" fontId="26" fillId="4" borderId="45" xfId="9" applyNumberFormat="1" applyFont="1" applyFill="1" applyBorder="1" applyAlignment="1">
      <alignment horizontal="center" vertical="center" wrapText="1"/>
    </xf>
    <xf numFmtId="0" fontId="26" fillId="4" borderId="46" xfId="9" applyNumberFormat="1" applyFont="1" applyFill="1" applyBorder="1" applyAlignment="1">
      <alignment horizontal="center" vertical="center" wrapText="1"/>
    </xf>
    <xf numFmtId="0" fontId="11" fillId="4" borderId="207" xfId="0" applyFont="1" applyFill="1" applyBorder="1" applyAlignment="1" applyProtection="1">
      <alignment horizontal="left" vertical="center"/>
      <protection locked="0"/>
    </xf>
    <xf numFmtId="0" fontId="98" fillId="20" borderId="65" xfId="0" applyFont="1" applyFill="1" applyBorder="1" applyAlignment="1">
      <alignment horizontal="center" vertical="center"/>
    </xf>
    <xf numFmtId="0" fontId="98" fillId="9" borderId="148" xfId="0" applyFont="1" applyFill="1" applyBorder="1" applyAlignment="1">
      <alignment horizontal="center" vertical="center"/>
    </xf>
    <xf numFmtId="0" fontId="97" fillId="4" borderId="148" xfId="0" applyFont="1" applyFill="1" applyBorder="1" applyAlignment="1">
      <alignment horizontal="center" vertical="center" wrapText="1"/>
    </xf>
    <xf numFmtId="0" fontId="98" fillId="20" borderId="207" xfId="0" applyFont="1" applyFill="1" applyBorder="1" applyAlignment="1">
      <alignment horizontal="center" vertical="center"/>
    </xf>
    <xf numFmtId="0" fontId="86" fillId="4" borderId="80" xfId="0" applyFont="1" applyFill="1" applyBorder="1" applyAlignment="1">
      <alignment horizontal="right" vertical="center"/>
    </xf>
    <xf numFmtId="0" fontId="46" fillId="4" borderId="80" xfId="0" applyFont="1" applyFill="1" applyBorder="1" applyAlignment="1">
      <alignment horizontal="right" vertical="center"/>
    </xf>
    <xf numFmtId="0" fontId="97" fillId="5" borderId="207" xfId="0" applyFont="1" applyFill="1" applyBorder="1" applyAlignment="1">
      <alignment horizontal="center" vertical="center"/>
    </xf>
    <xf numFmtId="0" fontId="35" fillId="4" borderId="207" xfId="0" applyFont="1" applyFill="1" applyBorder="1" applyAlignment="1">
      <alignment horizontal="center" vertical="center"/>
    </xf>
    <xf numFmtId="175" fontId="2" fillId="4" borderId="207" xfId="0" applyNumberFormat="1" applyFont="1" applyFill="1" applyBorder="1" applyAlignment="1">
      <alignment horizontal="center" vertical="center"/>
    </xf>
    <xf numFmtId="165" fontId="15" fillId="9" borderId="207" xfId="0" applyNumberFormat="1" applyFont="1" applyFill="1" applyBorder="1" applyAlignment="1">
      <alignment horizontal="center" vertical="center"/>
    </xf>
    <xf numFmtId="0" fontId="15" fillId="4" borderId="207" xfId="2" applyFont="1" applyFill="1" applyBorder="1" applyAlignment="1">
      <alignment horizontal="center" vertical="center"/>
    </xf>
    <xf numFmtId="0" fontId="14" fillId="5" borderId="207" xfId="2" applyFont="1" applyFill="1" applyBorder="1" applyAlignment="1">
      <alignment horizontal="center" vertical="center"/>
    </xf>
    <xf numFmtId="165" fontId="15" fillId="4" borderId="207" xfId="0" applyNumberFormat="1" applyFont="1" applyFill="1" applyBorder="1" applyAlignment="1">
      <alignment horizontal="center" vertical="center"/>
    </xf>
    <xf numFmtId="0" fontId="235" fillId="4" borderId="207" xfId="7" applyFont="1" applyFill="1" applyBorder="1" applyAlignment="1" applyProtection="1">
      <alignment horizontal="left" vertical="center"/>
      <protection locked="0"/>
    </xf>
    <xf numFmtId="0" fontId="235" fillId="4" borderId="57" xfId="7" applyFont="1" applyFill="1" applyBorder="1" applyAlignment="1" applyProtection="1">
      <alignment horizontal="right" vertical="center"/>
      <protection locked="0"/>
    </xf>
    <xf numFmtId="0" fontId="295" fillId="4" borderId="207" xfId="7" applyFont="1" applyFill="1" applyBorder="1" applyAlignment="1" applyProtection="1">
      <alignment horizontal="left" vertical="center"/>
      <protection locked="0"/>
    </xf>
    <xf numFmtId="0" fontId="295" fillId="4" borderId="0" xfId="7" applyFont="1" applyFill="1" applyBorder="1" applyAlignment="1" applyProtection="1">
      <alignment horizontal="right" vertical="center"/>
      <protection locked="0"/>
    </xf>
    <xf numFmtId="0" fontId="241" fillId="4" borderId="207" xfId="7" applyFont="1" applyFill="1" applyBorder="1" applyAlignment="1" applyProtection="1">
      <alignment horizontal="left" vertical="center"/>
      <protection locked="0"/>
    </xf>
    <xf numFmtId="0" fontId="3" fillId="4" borderId="221" xfId="7" applyFont="1" applyFill="1" applyBorder="1" applyAlignment="1" applyProtection="1">
      <alignment horizontal="left" vertical="center"/>
      <protection locked="0"/>
    </xf>
    <xf numFmtId="0" fontId="236" fillId="4" borderId="207" xfId="7" applyFont="1" applyFill="1" applyBorder="1" applyAlignment="1" applyProtection="1">
      <alignment horizontal="left" vertical="center"/>
      <protection locked="0"/>
    </xf>
    <xf numFmtId="0" fontId="8" fillId="6" borderId="207" xfId="7" applyFont="1" applyFill="1" applyBorder="1" applyAlignment="1">
      <alignment horizontal="center" vertical="center"/>
    </xf>
    <xf numFmtId="0" fontId="413" fillId="0" borderId="0" xfId="0" applyFont="1" applyFill="1" applyAlignment="1">
      <alignment horizontal="center" vertical="center"/>
    </xf>
    <xf numFmtId="0" fontId="413" fillId="4" borderId="0" xfId="0" applyFont="1" applyFill="1" applyAlignment="1">
      <alignment vertical="center"/>
    </xf>
    <xf numFmtId="0" fontId="413" fillId="0" borderId="0" xfId="0" applyFont="1" applyFill="1" applyAlignment="1">
      <alignment vertical="center"/>
    </xf>
    <xf numFmtId="0" fontId="246" fillId="10" borderId="59" xfId="20" applyFont="1" applyFill="1" applyBorder="1" applyAlignment="1" applyProtection="1">
      <alignment horizontal="left" vertical="center"/>
      <protection locked="0"/>
    </xf>
    <xf numFmtId="0" fontId="223" fillId="10" borderId="60" xfId="20" applyFont="1" applyFill="1" applyBorder="1" applyAlignment="1" applyProtection="1">
      <alignment horizontal="centerContinuous" vertical="center"/>
      <protection locked="0"/>
    </xf>
    <xf numFmtId="0" fontId="223" fillId="10" borderId="61" xfId="20" applyFont="1" applyFill="1" applyBorder="1" applyAlignment="1" applyProtection="1">
      <alignment horizontal="right" vertical="center"/>
      <protection locked="0"/>
    </xf>
    <xf numFmtId="0" fontId="102" fillId="19" borderId="44" xfId="0" applyFont="1" applyFill="1" applyBorder="1" applyAlignment="1" applyProtection="1">
      <alignment horizontal="right" vertical="center"/>
      <protection locked="0"/>
    </xf>
    <xf numFmtId="177" fontId="240" fillId="15" borderId="148" xfId="0" applyNumberFormat="1" applyFont="1" applyFill="1" applyBorder="1" applyAlignment="1" applyProtection="1">
      <alignment horizontal="center" vertical="center"/>
      <protection locked="0"/>
    </xf>
    <xf numFmtId="0" fontId="102" fillId="19" borderId="62" xfId="0" applyFont="1" applyFill="1" applyBorder="1" applyAlignment="1" applyProtection="1">
      <alignment horizontal="right" vertical="center"/>
      <protection locked="0"/>
    </xf>
    <xf numFmtId="172" fontId="240" fillId="33" borderId="148" xfId="0" applyNumberFormat="1" applyFont="1" applyFill="1" applyBorder="1" applyAlignment="1" applyProtection="1">
      <alignment horizontal="center" vertical="center"/>
      <protection locked="0"/>
    </xf>
    <xf numFmtId="0" fontId="96" fillId="19" borderId="44" xfId="0" applyFont="1" applyFill="1" applyBorder="1" applyAlignment="1" applyProtection="1">
      <alignment horizontal="right" vertical="center"/>
      <protection locked="0"/>
    </xf>
    <xf numFmtId="177" fontId="242" fillId="33" borderId="148" xfId="0" applyNumberFormat="1" applyFont="1" applyFill="1" applyBorder="1" applyAlignment="1" applyProtection="1">
      <alignment horizontal="center" vertical="center"/>
      <protection locked="0"/>
    </xf>
    <xf numFmtId="173" fontId="242" fillId="33" borderId="148" xfId="0" applyNumberFormat="1" applyFont="1" applyFill="1" applyBorder="1" applyAlignment="1" applyProtection="1">
      <alignment horizontal="center" vertical="center"/>
      <protection locked="0"/>
    </xf>
    <xf numFmtId="172" fontId="242" fillId="33" borderId="148" xfId="0" applyNumberFormat="1" applyFont="1" applyFill="1" applyBorder="1" applyAlignment="1" applyProtection="1">
      <alignment horizontal="center" vertical="center"/>
      <protection locked="0"/>
    </xf>
    <xf numFmtId="0" fontId="20" fillId="19" borderId="44" xfId="0" applyFont="1" applyFill="1" applyBorder="1" applyAlignment="1" applyProtection="1">
      <alignment horizontal="right" vertical="center"/>
      <protection locked="0"/>
    </xf>
    <xf numFmtId="177" fontId="20" fillId="19" borderId="148" xfId="0" applyNumberFormat="1" applyFont="1" applyFill="1" applyBorder="1" applyAlignment="1" applyProtection="1">
      <alignment horizontal="center" vertical="center"/>
      <protection locked="0"/>
    </xf>
    <xf numFmtId="180" fontId="20" fillId="19" borderId="148" xfId="0" applyNumberFormat="1" applyFont="1" applyFill="1" applyBorder="1" applyAlignment="1" applyProtection="1">
      <alignment horizontal="center" vertical="center"/>
      <protection locked="0"/>
    </xf>
    <xf numFmtId="172" fontId="20" fillId="19" borderId="148" xfId="0" applyNumberFormat="1" applyFont="1" applyFill="1" applyBorder="1" applyAlignment="1" applyProtection="1">
      <alignment horizontal="center" vertical="center"/>
      <protection locked="0"/>
    </xf>
    <xf numFmtId="0" fontId="20" fillId="19" borderId="50" xfId="0" applyFont="1" applyFill="1" applyBorder="1" applyAlignment="1" applyProtection="1">
      <alignment horizontal="right" vertical="center"/>
      <protection locked="0"/>
    </xf>
    <xf numFmtId="165" fontId="20" fillId="19" borderId="49" xfId="0" applyNumberFormat="1" applyFont="1" applyFill="1" applyBorder="1" applyAlignment="1" applyProtection="1">
      <alignment horizontal="center" vertical="center"/>
      <protection locked="0"/>
    </xf>
    <xf numFmtId="174" fontId="20" fillId="19" borderId="49" xfId="0" applyNumberFormat="1" applyFont="1" applyFill="1" applyBorder="1" applyAlignment="1" applyProtection="1">
      <alignment horizontal="center" vertical="center"/>
      <protection locked="0"/>
    </xf>
    <xf numFmtId="0" fontId="111" fillId="19" borderId="44" xfId="0" applyFont="1" applyFill="1" applyBorder="1" applyAlignment="1" applyProtection="1">
      <alignment horizontal="right" vertical="center"/>
      <protection locked="0"/>
    </xf>
    <xf numFmtId="0" fontId="111" fillId="19" borderId="31" xfId="0" applyFont="1" applyFill="1" applyBorder="1" applyAlignment="1" applyProtection="1">
      <alignment horizontal="right" vertical="center"/>
      <protection locked="0"/>
    </xf>
    <xf numFmtId="0" fontId="111" fillId="19" borderId="62" xfId="0" applyFont="1" applyFill="1" applyBorder="1" applyAlignment="1" applyProtection="1">
      <alignment horizontal="right" vertical="center"/>
      <protection locked="0"/>
    </xf>
    <xf numFmtId="177" fontId="242" fillId="33" borderId="65" xfId="0" applyNumberFormat="1" applyFont="1" applyFill="1" applyBorder="1" applyAlignment="1" applyProtection="1">
      <alignment horizontal="center" vertical="center"/>
      <protection locked="0"/>
    </xf>
    <xf numFmtId="172" fontId="243" fillId="33" borderId="148" xfId="0" applyNumberFormat="1" applyFont="1" applyFill="1" applyBorder="1" applyAlignment="1" applyProtection="1">
      <alignment horizontal="center" vertical="center"/>
      <protection locked="0"/>
    </xf>
    <xf numFmtId="172" fontId="243" fillId="33" borderId="65" xfId="0" applyNumberFormat="1" applyFont="1" applyFill="1" applyBorder="1" applyAlignment="1" applyProtection="1">
      <alignment horizontal="center" vertical="center"/>
      <protection locked="0"/>
    </xf>
    <xf numFmtId="0" fontId="97" fillId="19" borderId="44" xfId="0" applyFont="1" applyFill="1" applyBorder="1" applyAlignment="1" applyProtection="1">
      <alignment horizontal="right" vertical="center"/>
      <protection locked="0"/>
    </xf>
    <xf numFmtId="0" fontId="97" fillId="19" borderId="0" xfId="0" applyFont="1" applyFill="1" applyBorder="1" applyAlignment="1" applyProtection="1">
      <alignment horizontal="right" vertical="center"/>
      <protection locked="0"/>
    </xf>
    <xf numFmtId="173" fontId="224" fillId="33" borderId="148" xfId="0" applyNumberFormat="1" applyFont="1" applyFill="1" applyBorder="1" applyAlignment="1" applyProtection="1">
      <alignment horizontal="center" vertical="center"/>
      <protection locked="0"/>
    </xf>
    <xf numFmtId="172" fontId="224" fillId="33" borderId="148" xfId="0" applyNumberFormat="1" applyFont="1" applyFill="1" applyBorder="1" applyAlignment="1" applyProtection="1">
      <alignment horizontal="center" vertical="center"/>
      <protection locked="0"/>
    </xf>
    <xf numFmtId="180" fontId="20" fillId="19" borderId="49" xfId="0" applyNumberFormat="1" applyFont="1" applyFill="1" applyBorder="1" applyAlignment="1" applyProtection="1">
      <alignment horizontal="center" vertical="center"/>
      <protection locked="0"/>
    </xf>
    <xf numFmtId="172" fontId="20" fillId="19" borderId="49" xfId="0" applyNumberFormat="1" applyFont="1" applyFill="1" applyBorder="1" applyAlignment="1" applyProtection="1">
      <alignment horizontal="center" vertical="center"/>
      <protection locked="0"/>
    </xf>
    <xf numFmtId="0" fontId="256" fillId="61" borderId="0" xfId="2" applyFont="1" applyFill="1" applyBorder="1" applyAlignment="1">
      <alignment horizontal="left" vertical="center"/>
    </xf>
    <xf numFmtId="0" fontId="365" fillId="61" borderId="0" xfId="2" applyFont="1" applyFill="1" applyBorder="1" applyAlignment="1">
      <alignment horizontal="centerContinuous" vertical="center"/>
    </xf>
    <xf numFmtId="0" fontId="365" fillId="61" borderId="0" xfId="2" applyFont="1" applyFill="1" applyBorder="1" applyAlignment="1">
      <alignment horizontal="center" vertical="center"/>
    </xf>
    <xf numFmtId="0" fontId="328" fillId="4" borderId="0" xfId="2" applyFont="1" applyFill="1" applyProtection="1">
      <protection hidden="1"/>
    </xf>
    <xf numFmtId="0" fontId="356" fillId="0" borderId="0" xfId="4" applyFont="1" applyAlignment="1">
      <alignment horizontal="center" vertical="center"/>
    </xf>
    <xf numFmtId="0" fontId="297" fillId="4" borderId="0" xfId="0" applyFont="1" applyFill="1"/>
    <xf numFmtId="0" fontId="332" fillId="4" borderId="0" xfId="4" applyFont="1" applyFill="1"/>
    <xf numFmtId="0" fontId="228" fillId="4" borderId="0" xfId="2" applyFont="1" applyFill="1" applyBorder="1" applyAlignment="1">
      <alignment horizontal="centerContinuous" vertical="center"/>
    </xf>
    <xf numFmtId="0" fontId="228" fillId="4" borderId="0" xfId="2" applyFont="1" applyFill="1" applyBorder="1" applyAlignment="1">
      <alignment horizontal="center" vertical="center"/>
    </xf>
    <xf numFmtId="0" fontId="405" fillId="4" borderId="0" xfId="4" applyFont="1" applyFill="1"/>
    <xf numFmtId="0" fontId="223" fillId="4" borderId="0" xfId="2" applyFont="1" applyFill="1" applyBorder="1" applyAlignment="1">
      <alignment horizontal="left" vertical="center"/>
    </xf>
    <xf numFmtId="0" fontId="55" fillId="4" borderId="0" xfId="4" applyFill="1" applyBorder="1" applyAlignment="1">
      <alignment horizontal="left" vertical="center"/>
    </xf>
    <xf numFmtId="0" fontId="75" fillId="4" borderId="0" xfId="0" applyFont="1" applyFill="1"/>
    <xf numFmtId="0" fontId="18" fillId="4" borderId="17" xfId="0" applyFont="1" applyFill="1" applyBorder="1" applyAlignment="1">
      <alignment horizontal="center" vertical="center"/>
    </xf>
    <xf numFmtId="0" fontId="18" fillId="4" borderId="19" xfId="0" applyFont="1" applyFill="1" applyBorder="1" applyAlignment="1">
      <alignment horizontal="center" vertical="center"/>
    </xf>
    <xf numFmtId="0" fontId="414" fillId="4" borderId="0" xfId="0" applyFont="1" applyFill="1"/>
    <xf numFmtId="0" fontId="98" fillId="4" borderId="17" xfId="0" applyFont="1" applyFill="1" applyBorder="1" applyAlignment="1">
      <alignment horizontal="center" wrapText="1"/>
    </xf>
    <xf numFmtId="0" fontId="98" fillId="4" borderId="19" xfId="0" applyFont="1" applyFill="1" applyBorder="1" applyAlignment="1">
      <alignment horizontal="center" wrapText="1"/>
    </xf>
    <xf numFmtId="0" fontId="19" fillId="4" borderId="207" xfId="0" applyFont="1" applyFill="1" applyBorder="1" applyAlignment="1">
      <alignment horizontal="center" vertical="center"/>
    </xf>
    <xf numFmtId="0" fontId="19" fillId="4" borderId="16" xfId="0" applyFont="1" applyFill="1" applyBorder="1" applyAlignment="1">
      <alignment horizontal="center" vertical="center"/>
    </xf>
    <xf numFmtId="0" fontId="224" fillId="4" borderId="0" xfId="0" applyFont="1" applyFill="1"/>
    <xf numFmtId="0" fontId="98" fillId="4" borderId="207" xfId="0" applyFont="1" applyFill="1" applyBorder="1" applyAlignment="1">
      <alignment horizontal="center" wrapText="1"/>
    </xf>
    <xf numFmtId="0" fontId="98" fillId="4" borderId="16" xfId="0" applyFont="1" applyFill="1" applyBorder="1" applyAlignment="1">
      <alignment horizontal="center" wrapText="1"/>
    </xf>
    <xf numFmtId="0" fontId="96" fillId="19" borderId="207" xfId="0" applyFont="1" applyFill="1" applyBorder="1" applyAlignment="1" applyProtection="1">
      <alignment horizontal="right" vertical="center"/>
      <protection locked="0"/>
    </xf>
    <xf numFmtId="188" fontId="242" fillId="33" borderId="16" xfId="0" applyNumberFormat="1" applyFont="1" applyFill="1" applyBorder="1" applyAlignment="1" applyProtection="1">
      <alignment horizontal="center" vertical="center"/>
      <protection locked="0"/>
    </xf>
    <xf numFmtId="0" fontId="415" fillId="19" borderId="207" xfId="0" applyFont="1" applyFill="1" applyBorder="1" applyAlignment="1" applyProtection="1">
      <alignment horizontal="right" vertical="center"/>
      <protection locked="0"/>
    </xf>
    <xf numFmtId="188" fontId="236" fillId="33" borderId="16" xfId="0" applyNumberFormat="1" applyFont="1" applyFill="1" applyBorder="1" applyAlignment="1" applyProtection="1">
      <alignment horizontal="center" vertical="center"/>
      <protection locked="0"/>
    </xf>
    <xf numFmtId="0" fontId="97" fillId="19" borderId="207" xfId="0" applyFont="1" applyFill="1" applyBorder="1" applyAlignment="1" applyProtection="1">
      <alignment horizontal="right" vertical="center"/>
      <protection locked="0"/>
    </xf>
    <xf numFmtId="173" fontId="224" fillId="33" borderId="16" xfId="0" applyNumberFormat="1" applyFont="1" applyFill="1" applyBorder="1" applyAlignment="1" applyProtection="1">
      <alignment horizontal="center" vertical="center"/>
      <protection locked="0"/>
    </xf>
    <xf numFmtId="0" fontId="115" fillId="19" borderId="207" xfId="0" applyFont="1" applyFill="1" applyBorder="1" applyAlignment="1" applyProtection="1">
      <alignment horizontal="right" vertical="center"/>
      <protection locked="0"/>
    </xf>
    <xf numFmtId="173" fontId="416" fillId="33" borderId="16" xfId="0" applyNumberFormat="1" applyFont="1" applyFill="1" applyBorder="1" applyAlignment="1" applyProtection="1">
      <alignment horizontal="center" vertical="center"/>
      <protection locked="0"/>
    </xf>
    <xf numFmtId="0" fontId="20" fillId="19" borderId="207" xfId="0" applyFont="1" applyFill="1" applyBorder="1" applyAlignment="1" applyProtection="1">
      <alignment horizontal="right" vertical="center"/>
      <protection locked="0"/>
    </xf>
    <xf numFmtId="201" fontId="20" fillId="4" borderId="16" xfId="0" applyNumberFormat="1" applyFont="1" applyFill="1" applyBorder="1" applyAlignment="1" applyProtection="1">
      <alignment horizontal="center" vertical="center"/>
      <protection locked="0"/>
    </xf>
    <xf numFmtId="0" fontId="18" fillId="19" borderId="207" xfId="0" applyFont="1" applyFill="1" applyBorder="1" applyAlignment="1" applyProtection="1">
      <alignment horizontal="right" vertical="center"/>
      <protection locked="0"/>
    </xf>
    <xf numFmtId="2" fontId="18" fillId="19" borderId="16" xfId="0" applyNumberFormat="1" applyFont="1" applyFill="1" applyBorder="1" applyAlignment="1" applyProtection="1">
      <alignment horizontal="center" vertical="center"/>
      <protection locked="0"/>
    </xf>
    <xf numFmtId="166" fontId="20" fillId="19" borderId="16" xfId="0" applyNumberFormat="1" applyFont="1" applyFill="1" applyBorder="1" applyAlignment="1" applyProtection="1">
      <alignment horizontal="center" vertical="center"/>
      <protection locked="0"/>
    </xf>
    <xf numFmtId="0" fontId="18" fillId="19" borderId="195" xfId="0" applyFont="1" applyFill="1" applyBorder="1" applyAlignment="1" applyProtection="1">
      <alignment horizontal="right" vertical="center"/>
      <protection locked="0"/>
    </xf>
    <xf numFmtId="178" fontId="18" fillId="4" borderId="197" xfId="0" applyNumberFormat="1" applyFont="1" applyFill="1" applyBorder="1" applyAlignment="1" applyProtection="1">
      <alignment horizontal="center" vertical="center"/>
      <protection locked="0"/>
    </xf>
    <xf numFmtId="201" fontId="18" fillId="4" borderId="16" xfId="0" applyNumberFormat="1" applyFont="1" applyFill="1" applyBorder="1" applyAlignment="1" applyProtection="1">
      <alignment horizontal="center" vertical="center"/>
      <protection locked="0"/>
    </xf>
    <xf numFmtId="0" fontId="46" fillId="0" borderId="222" xfId="0" applyFont="1" applyBorder="1" applyAlignment="1">
      <alignment horizontal="center"/>
    </xf>
    <xf numFmtId="0" fontId="46" fillId="0" borderId="223" xfId="0" applyFont="1" applyBorder="1" applyAlignment="1">
      <alignment horizontal="center"/>
    </xf>
    <xf numFmtId="0" fontId="75" fillId="4" borderId="207" xfId="0" applyFont="1" applyFill="1" applyBorder="1" applyAlignment="1">
      <alignment horizontal="center"/>
    </xf>
    <xf numFmtId="0" fontId="75" fillId="4" borderId="16" xfId="0" applyFont="1" applyFill="1" applyBorder="1" applyAlignment="1">
      <alignment horizontal="center"/>
    </xf>
    <xf numFmtId="166" fontId="18" fillId="19" borderId="188" xfId="0" applyNumberFormat="1" applyFont="1" applyFill="1" applyBorder="1" applyAlignment="1" applyProtection="1">
      <alignment horizontal="center" vertical="center"/>
      <protection locked="0"/>
    </xf>
    <xf numFmtId="201" fontId="18" fillId="4" borderId="190" xfId="0" applyNumberFormat="1" applyFont="1" applyFill="1" applyBorder="1" applyAlignment="1" applyProtection="1">
      <alignment horizontal="center" vertical="center"/>
      <protection locked="0"/>
    </xf>
    <xf numFmtId="188" fontId="244" fillId="33" borderId="16" xfId="0" applyNumberFormat="1" applyFont="1" applyFill="1" applyBorder="1" applyAlignment="1" applyProtection="1">
      <alignment horizontal="center" vertical="center"/>
      <protection locked="0"/>
    </xf>
    <xf numFmtId="0" fontId="0" fillId="4" borderId="222" xfId="0" applyFill="1" applyBorder="1" applyAlignment="1">
      <alignment horizontal="center"/>
    </xf>
    <xf numFmtId="0" fontId="0" fillId="4" borderId="223" xfId="0" applyFill="1" applyBorder="1" applyAlignment="1">
      <alignment horizontal="center"/>
    </xf>
    <xf numFmtId="0" fontId="0" fillId="4" borderId="207" xfId="0" applyFill="1" applyBorder="1"/>
    <xf numFmtId="0" fontId="417" fillId="19" borderId="207" xfId="0" applyFont="1" applyFill="1" applyBorder="1" applyAlignment="1" applyProtection="1">
      <alignment horizontal="right" vertical="center"/>
      <protection locked="0"/>
    </xf>
    <xf numFmtId="173" fontId="418" fillId="33" borderId="16" xfId="0" applyNumberFormat="1" applyFont="1" applyFill="1" applyBorder="1" applyAlignment="1" applyProtection="1">
      <alignment horizontal="center" vertical="center"/>
      <protection locked="0"/>
    </xf>
    <xf numFmtId="166" fontId="20" fillId="19" borderId="195" xfId="0" applyNumberFormat="1" applyFont="1" applyFill="1" applyBorder="1" applyAlignment="1" applyProtection="1">
      <alignment horizontal="center" vertical="center"/>
      <protection locked="0"/>
    </xf>
    <xf numFmtId="201" fontId="18" fillId="4" borderId="197" xfId="0" applyNumberFormat="1" applyFont="1" applyFill="1" applyBorder="1" applyAlignment="1" applyProtection="1">
      <alignment horizontal="center" vertical="center"/>
      <protection locked="0"/>
    </xf>
    <xf numFmtId="0" fontId="2" fillId="4" borderId="17" xfId="7" applyFont="1" applyFill="1" applyBorder="1" applyAlignment="1">
      <alignment horizontal="center" vertical="center" wrapText="1"/>
    </xf>
    <xf numFmtId="0" fontId="2" fillId="4" borderId="19" xfId="7" applyFont="1" applyFill="1" applyBorder="1" applyAlignment="1">
      <alignment horizontal="center" vertical="center" wrapText="1"/>
    </xf>
    <xf numFmtId="0" fontId="2" fillId="4" borderId="207" xfId="7" applyFont="1" applyFill="1" applyBorder="1" applyAlignment="1">
      <alignment horizontal="center" vertical="center" wrapText="1"/>
    </xf>
    <xf numFmtId="0" fontId="2" fillId="4" borderId="16" xfId="7" applyFont="1" applyFill="1" applyBorder="1" applyAlignment="1">
      <alignment horizontal="center" vertical="center" wrapText="1"/>
    </xf>
    <xf numFmtId="0" fontId="2" fillId="4" borderId="89" xfId="0" applyFont="1" applyFill="1" applyBorder="1" applyAlignment="1">
      <alignment horizontal="center" vertical="center"/>
    </xf>
    <xf numFmtId="0" fontId="2" fillId="4" borderId="27" xfId="0" applyFont="1" applyFill="1" applyBorder="1" applyAlignment="1">
      <alignment horizontal="center" vertical="center"/>
    </xf>
    <xf numFmtId="0" fontId="0" fillId="4" borderId="207" xfId="0" applyFont="1" applyFill="1" applyBorder="1" applyAlignment="1">
      <alignment horizontal="center"/>
    </xf>
    <xf numFmtId="0" fontId="0" fillId="4" borderId="16" xfId="0" applyFont="1" applyFill="1" applyBorder="1" applyAlignment="1">
      <alignment horizontal="center"/>
    </xf>
    <xf numFmtId="0" fontId="419" fillId="19" borderId="207" xfId="0" applyFont="1" applyFill="1" applyBorder="1" applyAlignment="1" applyProtection="1">
      <alignment horizontal="right" vertical="center"/>
      <protection locked="0"/>
    </xf>
    <xf numFmtId="188" fontId="294" fillId="33" borderId="16" xfId="0" applyNumberFormat="1" applyFont="1" applyFill="1" applyBorder="1" applyAlignment="1" applyProtection="1">
      <alignment horizontal="center" vertical="center"/>
      <protection locked="0"/>
    </xf>
    <xf numFmtId="0" fontId="2" fillId="4" borderId="89" xfId="0" applyFont="1" applyFill="1" applyBorder="1" applyAlignment="1">
      <alignment horizontal="center"/>
    </xf>
    <xf numFmtId="0" fontId="2" fillId="4" borderId="27" xfId="0" applyFont="1" applyFill="1" applyBorder="1" applyAlignment="1">
      <alignment horizontal="center"/>
    </xf>
    <xf numFmtId="2" fontId="18" fillId="19" borderId="195" xfId="0" applyNumberFormat="1" applyFont="1" applyFill="1" applyBorder="1" applyAlignment="1" applyProtection="1">
      <alignment horizontal="center" vertical="center"/>
      <protection locked="0"/>
    </xf>
    <xf numFmtId="0" fontId="414" fillId="4" borderId="0" xfId="0" applyFont="1" applyFill="1" applyAlignment="1">
      <alignment vertical="center"/>
    </xf>
    <xf numFmtId="0" fontId="228" fillId="10" borderId="17" xfId="13" applyFont="1" applyFill="1" applyBorder="1" applyAlignment="1" applyProtection="1">
      <alignment horizontal="left" vertical="center"/>
      <protection locked="0"/>
    </xf>
    <xf numFmtId="0" fontId="223" fillId="10" borderId="201" xfId="13" applyFont="1" applyFill="1" applyBorder="1" applyAlignment="1" applyProtection="1">
      <alignment horizontal="centerContinuous" vertical="center"/>
      <protection locked="0"/>
    </xf>
    <xf numFmtId="0" fontId="228" fillId="10" borderId="202" xfId="13" applyFont="1" applyFill="1" applyBorder="1" applyAlignment="1" applyProtection="1">
      <alignment horizontal="right" vertical="center"/>
      <protection locked="0"/>
    </xf>
    <xf numFmtId="2" fontId="120" fillId="62" borderId="224" xfId="0" applyNumberFormat="1" applyFont="1" applyFill="1" applyBorder="1" applyAlignment="1" applyProtection="1">
      <alignment horizontal="center" vertical="center" wrapText="1"/>
      <protection locked="0"/>
    </xf>
    <xf numFmtId="0" fontId="420" fillId="8" borderId="57" xfId="13" applyFont="1" applyFill="1" applyBorder="1" applyAlignment="1">
      <alignment horizontal="right" vertical="center"/>
    </xf>
    <xf numFmtId="0" fontId="421" fillId="8" borderId="57" xfId="13" applyFont="1" applyFill="1" applyBorder="1" applyAlignment="1">
      <alignment horizontal="right" vertical="center"/>
    </xf>
    <xf numFmtId="9" fontId="422" fillId="8" borderId="225" xfId="0" applyNumberFormat="1" applyFont="1" applyFill="1" applyBorder="1" applyAlignment="1">
      <alignment horizontal="left" vertical="center"/>
    </xf>
    <xf numFmtId="169" fontId="28" fillId="2" borderId="226" xfId="0" applyNumberFormat="1" applyFont="1" applyFill="1" applyBorder="1" applyAlignment="1" applyProtection="1">
      <alignment horizontal="center" vertical="center"/>
    </xf>
    <xf numFmtId="0" fontId="3" fillId="2" borderId="191" xfId="0" applyFont="1" applyFill="1" applyBorder="1" applyAlignment="1" applyProtection="1">
      <alignment horizontal="center" vertical="center"/>
    </xf>
    <xf numFmtId="2" fontId="28" fillId="2" borderId="227" xfId="0" applyNumberFormat="1" applyFont="1" applyFill="1" applyBorder="1" applyAlignment="1" applyProtection="1">
      <alignment horizontal="center" vertical="center"/>
    </xf>
    <xf numFmtId="9" fontId="28" fillId="28" borderId="172" xfId="0" applyNumberFormat="1" applyFont="1" applyFill="1" applyBorder="1" applyAlignment="1">
      <alignment horizontal="center" vertical="center"/>
    </xf>
    <xf numFmtId="0" fontId="223" fillId="28" borderId="0" xfId="13" applyFont="1" applyFill="1" applyBorder="1" applyAlignment="1">
      <alignment horizontal="centerContinuous" vertical="center"/>
    </xf>
    <xf numFmtId="0" fontId="0" fillId="28" borderId="0" xfId="0" applyFill="1" applyBorder="1" applyAlignment="1">
      <alignment horizontal="centerContinuous" vertical="center" wrapText="1"/>
    </xf>
    <xf numFmtId="0" fontId="28" fillId="28" borderId="0" xfId="13" applyFont="1" applyFill="1" applyBorder="1" applyAlignment="1">
      <alignment horizontal="right" vertical="center"/>
    </xf>
    <xf numFmtId="164" fontId="423" fillId="19" borderId="228" xfId="13" applyNumberFormat="1" applyFont="1" applyFill="1" applyBorder="1" applyAlignment="1">
      <alignment horizontal="center" vertical="center"/>
    </xf>
    <xf numFmtId="9" fontId="424" fillId="28" borderId="229" xfId="0" applyNumberFormat="1" applyFont="1" applyFill="1" applyBorder="1" applyAlignment="1">
      <alignment horizontal="center" vertical="center"/>
    </xf>
    <xf numFmtId="202" fontId="3" fillId="63" borderId="16" xfId="0" applyNumberFormat="1" applyFont="1" applyFill="1" applyBorder="1" applyAlignment="1">
      <alignment horizontal="centerContinuous" vertical="center" wrapText="1"/>
    </xf>
    <xf numFmtId="165" fontId="236" fillId="33" borderId="172" xfId="0" applyNumberFormat="1" applyFont="1" applyFill="1" applyBorder="1" applyAlignment="1">
      <alignment horizontal="center" vertical="center"/>
    </xf>
    <xf numFmtId="0" fontId="242" fillId="33" borderId="0" xfId="13" applyFont="1" applyFill="1" applyBorder="1" applyAlignment="1">
      <alignment horizontal="left" vertical="center"/>
    </xf>
    <xf numFmtId="178" fontId="18" fillId="2" borderId="230" xfId="0" applyNumberFormat="1" applyFont="1" applyFill="1" applyBorder="1" applyAlignment="1" applyProtection="1">
      <alignment horizontal="center" vertical="center"/>
      <protection locked="0"/>
    </xf>
    <xf numFmtId="173" fontId="244" fillId="33" borderId="0" xfId="0" applyNumberFormat="1" applyFont="1" applyFill="1" applyBorder="1" applyAlignment="1" applyProtection="1">
      <alignment horizontal="center" vertical="center"/>
      <protection locked="0"/>
    </xf>
    <xf numFmtId="178" fontId="18" fillId="2" borderId="16" xfId="0" applyNumberFormat="1" applyFont="1" applyFill="1" applyBorder="1" applyAlignment="1" applyProtection="1">
      <alignment horizontal="center" vertical="center"/>
      <protection locked="0"/>
    </xf>
    <xf numFmtId="178" fontId="18" fillId="2" borderId="0" xfId="0" applyNumberFormat="1" applyFont="1" applyFill="1" applyBorder="1" applyAlignment="1" applyProtection="1">
      <alignment horizontal="center" vertical="center"/>
      <protection locked="0"/>
    </xf>
    <xf numFmtId="165" fontId="236" fillId="33" borderId="231" xfId="0" applyNumberFormat="1" applyFont="1" applyFill="1" applyBorder="1" applyAlignment="1">
      <alignment horizontal="center" vertical="center"/>
    </xf>
    <xf numFmtId="0" fontId="242" fillId="33" borderId="196" xfId="13" applyFont="1" applyFill="1" applyBorder="1" applyAlignment="1">
      <alignment horizontal="left" vertical="center"/>
    </xf>
    <xf numFmtId="178" fontId="18" fillId="2" borderId="196" xfId="0" applyNumberFormat="1" applyFont="1" applyFill="1" applyBorder="1" applyAlignment="1" applyProtection="1">
      <alignment horizontal="center" vertical="center"/>
      <protection locked="0"/>
    </xf>
    <xf numFmtId="173" fontId="244" fillId="33" borderId="196" xfId="0" applyNumberFormat="1" applyFont="1" applyFill="1" applyBorder="1" applyAlignment="1" applyProtection="1">
      <alignment horizontal="center" vertical="center"/>
      <protection locked="0"/>
    </xf>
    <xf numFmtId="178" fontId="18" fillId="2" borderId="197"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201" fontId="18" fillId="4" borderId="0" xfId="0" applyNumberFormat="1" applyFont="1" applyFill="1" applyBorder="1" applyAlignment="1" applyProtection="1">
      <alignment horizontal="center" vertical="center"/>
      <protection locked="0"/>
    </xf>
    <xf numFmtId="0" fontId="405" fillId="4" borderId="0" xfId="4" applyFont="1" applyFill="1" applyAlignment="1">
      <alignment horizontal="left" vertical="center"/>
    </xf>
    <xf numFmtId="0" fontId="412" fillId="64" borderId="0" xfId="2" applyFont="1" applyFill="1" applyBorder="1" applyAlignment="1" applyProtection="1">
      <alignment horizontal="center" vertical="center" wrapText="1"/>
      <protection hidden="1"/>
    </xf>
    <xf numFmtId="0" fontId="103" fillId="4" borderId="207" xfId="14" applyFont="1" applyFill="1" applyBorder="1" applyAlignment="1">
      <alignment horizontal="center" vertical="center" wrapText="1"/>
    </xf>
    <xf numFmtId="0" fontId="246" fillId="2" borderId="207" xfId="14" applyFont="1" applyFill="1" applyBorder="1" applyAlignment="1">
      <alignment horizontal="center" vertical="center"/>
    </xf>
    <xf numFmtId="0" fontId="253" fillId="4" borderId="207" xfId="15" applyFont="1" applyFill="1" applyBorder="1" applyAlignment="1">
      <alignment horizontal="center" vertical="center" wrapText="1"/>
    </xf>
    <xf numFmtId="0" fontId="254" fillId="33" borderId="207" xfId="14" applyFont="1" applyFill="1" applyBorder="1" applyAlignment="1">
      <alignment horizontal="center" vertical="center"/>
    </xf>
    <xf numFmtId="0" fontId="1" fillId="0" borderId="207" xfId="7" applyBorder="1"/>
    <xf numFmtId="0" fontId="256" fillId="35" borderId="207" xfId="7" applyFont="1" applyFill="1" applyBorder="1" applyAlignment="1">
      <alignment horizontal="center" vertical="center"/>
    </xf>
    <xf numFmtId="0" fontId="256" fillId="4" borderId="207" xfId="7" applyFont="1" applyFill="1" applyBorder="1" applyAlignment="1">
      <alignment horizontal="center" vertical="center"/>
    </xf>
    <xf numFmtId="174" fontId="250" fillId="4" borderId="207" xfId="7" applyNumberFormat="1" applyFont="1" applyFill="1" applyBorder="1" applyAlignment="1">
      <alignment vertical="center"/>
    </xf>
    <xf numFmtId="0" fontId="256" fillId="35" borderId="207" xfId="7" applyFont="1" applyFill="1" applyBorder="1" applyAlignment="1">
      <alignment horizontal="center" vertical="center"/>
    </xf>
    <xf numFmtId="174" fontId="250" fillId="4" borderId="195" xfId="7" applyNumberFormat="1" applyFont="1" applyFill="1" applyBorder="1" applyAlignment="1">
      <alignment vertical="center"/>
    </xf>
    <xf numFmtId="174" fontId="250" fillId="4" borderId="196" xfId="7" applyNumberFormat="1" applyFont="1" applyFill="1" applyBorder="1" applyAlignment="1">
      <alignment vertical="center"/>
    </xf>
    <xf numFmtId="0" fontId="1" fillId="4" borderId="196" xfId="7" applyFill="1" applyBorder="1"/>
    <xf numFmtId="0" fontId="3" fillId="4" borderId="196" xfId="2" applyFill="1" applyBorder="1" applyProtection="1">
      <protection hidden="1"/>
    </xf>
    <xf numFmtId="0" fontId="28" fillId="4" borderId="196" xfId="7" applyFont="1" applyFill="1" applyBorder="1" applyAlignment="1">
      <alignment horizontal="center" vertical="center"/>
    </xf>
    <xf numFmtId="174" fontId="4" fillId="4" borderId="196" xfId="7" applyNumberFormat="1" applyFont="1" applyFill="1" applyBorder="1" applyAlignment="1" applyProtection="1">
      <alignment horizontal="center" vertical="center" wrapText="1"/>
      <protection locked="0"/>
    </xf>
    <xf numFmtId="0" fontId="1" fillId="4" borderId="197" xfId="7" applyFill="1" applyBorder="1"/>
    <xf numFmtId="0" fontId="241" fillId="8" borderId="207" xfId="7" applyFont="1" applyFill="1" applyBorder="1" applyAlignment="1">
      <alignment horizontal="centerContinuous" vertical="center"/>
    </xf>
    <xf numFmtId="0" fontId="20" fillId="4" borderId="207" xfId="7" applyFont="1" applyFill="1" applyBorder="1" applyAlignment="1">
      <alignment horizontal="left" vertical="center" wrapText="1"/>
    </xf>
    <xf numFmtId="179" fontId="262" fillId="15" borderId="207" xfId="13" applyNumberFormat="1" applyFont="1" applyFill="1" applyBorder="1" applyAlignment="1">
      <alignment horizontal="center" vertical="center" wrapText="1"/>
    </xf>
    <xf numFmtId="179" fontId="262" fillId="4" borderId="207" xfId="13" applyNumberFormat="1" applyFont="1" applyFill="1" applyBorder="1" applyAlignment="1">
      <alignment horizontal="center" vertical="center" wrapText="1"/>
    </xf>
    <xf numFmtId="0" fontId="98" fillId="28" borderId="207" xfId="7" applyFont="1" applyFill="1" applyBorder="1" applyAlignment="1">
      <alignment horizontal="right" vertical="center" wrapText="1"/>
    </xf>
    <xf numFmtId="0" fontId="3" fillId="4" borderId="207" xfId="7" applyFont="1" applyFill="1" applyBorder="1" applyAlignment="1">
      <alignment horizontal="center" vertical="center" wrapText="1"/>
    </xf>
    <xf numFmtId="0" fontId="223" fillId="2" borderId="207" xfId="7" applyFont="1" applyFill="1" applyBorder="1" applyAlignment="1">
      <alignment horizontal="right" vertical="center"/>
    </xf>
    <xf numFmtId="179" fontId="265" fillId="19" borderId="207" xfId="13" applyNumberFormat="1" applyFont="1" applyFill="1" applyBorder="1" applyAlignment="1">
      <alignment horizontal="center" vertical="center" wrapText="1"/>
    </xf>
    <xf numFmtId="174" fontId="265" fillId="19" borderId="207" xfId="13" applyNumberFormat="1" applyFont="1" applyFill="1" applyBorder="1" applyAlignment="1">
      <alignment horizontal="center" vertical="center"/>
    </xf>
    <xf numFmtId="174" fontId="265" fillId="19" borderId="195" xfId="13" applyNumberFormat="1" applyFont="1" applyFill="1" applyBorder="1" applyAlignment="1">
      <alignment horizontal="center" vertical="center"/>
    </xf>
    <xf numFmtId="174" fontId="265" fillId="19" borderId="196" xfId="13" applyNumberFormat="1" applyFont="1" applyFill="1" applyBorder="1" applyAlignment="1">
      <alignment horizontal="center" vertical="center"/>
    </xf>
    <xf numFmtId="1" fontId="265" fillId="19" borderId="196" xfId="13" applyNumberFormat="1" applyFont="1" applyFill="1" applyBorder="1" applyAlignment="1">
      <alignment horizontal="center" vertical="center"/>
    </xf>
    <xf numFmtId="0" fontId="265" fillId="19" borderId="196" xfId="7" applyFont="1" applyFill="1" applyBorder="1" applyAlignment="1">
      <alignment horizontal="center" vertical="center"/>
    </xf>
    <xf numFmtId="2" fontId="265" fillId="19" borderId="196" xfId="13" applyNumberFormat="1" applyFont="1" applyFill="1" applyBorder="1" applyAlignment="1">
      <alignment horizontal="center" vertical="center"/>
    </xf>
    <xf numFmtId="0" fontId="265" fillId="19" borderId="197" xfId="7" applyFont="1" applyFill="1" applyBorder="1" applyAlignment="1">
      <alignment horizontal="center" vertical="center"/>
    </xf>
    <xf numFmtId="0" fontId="221" fillId="35" borderId="232" xfId="14" applyFont="1" applyFill="1" applyBorder="1" applyAlignment="1">
      <alignment horizontal="center" vertical="center"/>
    </xf>
    <xf numFmtId="0" fontId="221" fillId="35" borderId="233" xfId="14" applyFont="1" applyFill="1" applyBorder="1" applyAlignment="1">
      <alignment horizontal="center" vertical="center"/>
    </xf>
    <xf numFmtId="0" fontId="267" fillId="8" borderId="207" xfId="14" applyFont="1" applyFill="1" applyBorder="1" applyAlignment="1">
      <alignment horizontal="center" vertical="center" wrapText="1"/>
    </xf>
    <xf numFmtId="184" fontId="240" fillId="8" borderId="207" xfId="15" applyNumberFormat="1" applyFont="1" applyFill="1" applyBorder="1" applyAlignment="1" applyProtection="1">
      <alignment horizontal="center" vertical="center"/>
    </xf>
    <xf numFmtId="184" fontId="223" fillId="16" borderId="207" xfId="15" applyNumberFormat="1" applyFont="1" applyFill="1" applyBorder="1" applyAlignment="1" applyProtection="1">
      <alignment horizontal="center" vertical="center"/>
    </xf>
    <xf numFmtId="184" fontId="269" fillId="4" borderId="207" xfId="15" applyNumberFormat="1" applyFont="1" applyFill="1" applyBorder="1" applyAlignment="1" applyProtection="1">
      <alignment horizontal="center" vertical="center"/>
    </xf>
    <xf numFmtId="184" fontId="269" fillId="4" borderId="207" xfId="15" applyNumberFormat="1" applyFont="1" applyFill="1" applyBorder="1" applyAlignment="1" applyProtection="1">
      <alignment horizontal="center" vertical="center"/>
    </xf>
    <xf numFmtId="184" fontId="269" fillId="4" borderId="207" xfId="15" applyNumberFormat="1" applyFont="1" applyFill="1" applyBorder="1" applyAlignment="1" applyProtection="1">
      <alignment horizontal="left" vertical="center"/>
    </xf>
    <xf numFmtId="184" fontId="269" fillId="4" borderId="207" xfId="15" applyNumberFormat="1" applyFont="1" applyFill="1" applyBorder="1" applyAlignment="1" applyProtection="1">
      <alignment horizontal="left" vertical="center" wrapText="1"/>
    </xf>
    <xf numFmtId="184" fontId="269" fillId="4" borderId="195" xfId="15" applyNumberFormat="1" applyFont="1" applyFill="1" applyBorder="1" applyAlignment="1" applyProtection="1">
      <alignment horizontal="left" vertical="center" wrapText="1"/>
    </xf>
    <xf numFmtId="184" fontId="269" fillId="4" borderId="196" xfId="15" applyNumberFormat="1" applyFont="1" applyFill="1" applyBorder="1" applyAlignment="1" applyProtection="1">
      <alignment horizontal="left" vertical="center" wrapText="1"/>
    </xf>
    <xf numFmtId="184" fontId="269" fillId="4" borderId="197" xfId="15" applyNumberFormat="1" applyFont="1" applyFill="1" applyBorder="1" applyAlignment="1" applyProtection="1">
      <alignment horizontal="left" vertical="center" wrapText="1"/>
    </xf>
    <xf numFmtId="0" fontId="3" fillId="4" borderId="232" xfId="2" applyFill="1" applyBorder="1" applyProtection="1">
      <protection hidden="1"/>
    </xf>
    <xf numFmtId="0" fontId="3" fillId="4" borderId="233" xfId="2" applyFill="1" applyBorder="1" applyProtection="1">
      <protection hidden="1"/>
    </xf>
    <xf numFmtId="0" fontId="228" fillId="10" borderId="207" xfId="2" applyFont="1" applyFill="1" applyBorder="1" applyAlignment="1" applyProtection="1">
      <alignment horizontal="center" vertical="center" wrapText="1"/>
      <protection hidden="1"/>
    </xf>
    <xf numFmtId="0" fontId="228" fillId="4" borderId="207" xfId="9" applyNumberFormat="1" applyFont="1" applyFill="1" applyBorder="1" applyAlignment="1">
      <alignment horizontal="center" vertical="center" wrapText="1"/>
    </xf>
    <xf numFmtId="0" fontId="273" fillId="4" borderId="207" xfId="9" applyNumberFormat="1" applyFont="1" applyFill="1" applyBorder="1" applyAlignment="1">
      <alignment horizontal="center" vertical="center" wrapText="1"/>
    </xf>
    <xf numFmtId="0" fontId="98" fillId="40" borderId="207" xfId="2" applyFont="1" applyFill="1" applyBorder="1" applyAlignment="1">
      <alignment horizontal="left" vertical="center"/>
    </xf>
    <xf numFmtId="0" fontId="1" fillId="19" borderId="207" xfId="7" applyFill="1" applyBorder="1" applyAlignment="1">
      <alignment vertical="center"/>
    </xf>
    <xf numFmtId="2" fontId="281" fillId="19" borderId="234" xfId="9" applyNumberFormat="1" applyFont="1" applyFill="1" applyBorder="1" applyAlignment="1">
      <alignment horizontal="center" vertical="center"/>
    </xf>
    <xf numFmtId="0" fontId="1" fillId="19" borderId="234" xfId="7" applyFill="1" applyBorder="1" applyAlignment="1">
      <alignment horizontal="center" vertical="center"/>
    </xf>
    <xf numFmtId="0" fontId="1" fillId="0" borderId="207" xfId="7" applyBorder="1" applyAlignment="1">
      <alignment vertical="center"/>
    </xf>
    <xf numFmtId="0" fontId="275" fillId="19" borderId="234" xfId="7" applyFont="1" applyFill="1" applyBorder="1" applyAlignment="1">
      <alignment horizontal="center" vertical="center"/>
    </xf>
    <xf numFmtId="0" fontId="274" fillId="19" borderId="207" xfId="2" applyFont="1" applyFill="1" applyBorder="1" applyAlignment="1">
      <alignment horizontal="center" vertical="center"/>
    </xf>
    <xf numFmtId="0" fontId="425" fillId="19" borderId="60" xfId="2" applyFont="1" applyFill="1" applyBorder="1" applyAlignment="1">
      <alignment vertical="center"/>
    </xf>
    <xf numFmtId="0" fontId="239" fillId="4" borderId="207" xfId="13" applyNumberFormat="1" applyFont="1" applyFill="1" applyBorder="1" applyAlignment="1">
      <alignment horizontal="right" vertical="center"/>
    </xf>
    <xf numFmtId="0" fontId="283" fillId="19" borderId="207" xfId="2" applyFont="1" applyFill="1" applyBorder="1" applyAlignment="1">
      <alignment horizontal="center" vertical="center"/>
    </xf>
    <xf numFmtId="164" fontId="286" fillId="10" borderId="207" xfId="9" applyNumberFormat="1" applyFont="1" applyFill="1" applyBorder="1" applyAlignment="1">
      <alignment horizontal="left" vertical="center"/>
    </xf>
    <xf numFmtId="0" fontId="1" fillId="19" borderId="207" xfId="7" applyFill="1" applyBorder="1"/>
    <xf numFmtId="0" fontId="275" fillId="19" borderId="207" xfId="7" applyFont="1" applyFill="1" applyBorder="1" applyAlignment="1">
      <alignment vertical="center" wrapText="1"/>
    </xf>
    <xf numFmtId="1" fontId="289" fillId="19" borderId="234" xfId="9" applyNumberFormat="1" applyFont="1" applyFill="1" applyBorder="1" applyAlignment="1">
      <alignment horizontal="center" vertical="center"/>
    </xf>
    <xf numFmtId="0" fontId="290" fillId="19" borderId="207" xfId="2" applyFont="1" applyFill="1" applyBorder="1" applyAlignment="1">
      <alignment horizontal="center" vertical="center"/>
    </xf>
    <xf numFmtId="0" fontId="426" fillId="19" borderId="0" xfId="2" applyFont="1" applyFill="1" applyBorder="1" applyAlignment="1" applyProtection="1">
      <alignment horizontal="left" vertical="center"/>
      <protection hidden="1"/>
    </xf>
    <xf numFmtId="0" fontId="98" fillId="41" borderId="207" xfId="2" applyFont="1" applyFill="1" applyBorder="1" applyAlignment="1">
      <alignment horizontal="center" vertical="center"/>
    </xf>
    <xf numFmtId="0" fontId="275" fillId="19" borderId="207" xfId="7" applyFont="1" applyFill="1" applyBorder="1" applyAlignment="1">
      <alignment vertical="center"/>
    </xf>
    <xf numFmtId="0" fontId="291" fillId="19" borderId="207" xfId="2" applyFont="1" applyFill="1" applyBorder="1" applyAlignment="1">
      <alignment horizontal="center" vertical="center"/>
    </xf>
    <xf numFmtId="0" fontId="427" fillId="54" borderId="235" xfId="15" applyFont="1" applyFill="1" applyBorder="1" applyAlignment="1">
      <alignment horizontal="left" vertical="center"/>
    </xf>
    <xf numFmtId="0" fontId="222" fillId="54" borderId="236" xfId="15" applyFont="1" applyFill="1" applyBorder="1" applyAlignment="1">
      <alignment horizontal="left" vertical="center"/>
    </xf>
    <xf numFmtId="0" fontId="428" fillId="54" borderId="236" xfId="15" applyFont="1" applyFill="1" applyBorder="1" applyAlignment="1">
      <alignment horizontal="left" vertical="center"/>
    </xf>
    <xf numFmtId="0" fontId="429" fillId="54" borderId="236" xfId="15" applyFont="1" applyFill="1" applyBorder="1" applyAlignment="1">
      <alignment horizontal="centerContinuous" vertical="center"/>
    </xf>
    <xf numFmtId="0" fontId="428" fillId="54" borderId="236" xfId="15" applyFont="1" applyFill="1" applyBorder="1" applyAlignment="1">
      <alignment horizontal="centerContinuous" vertical="center"/>
    </xf>
    <xf numFmtId="0" fontId="430" fillId="54" borderId="237" xfId="15" applyFont="1" applyFill="1" applyBorder="1" applyAlignment="1">
      <alignment horizontal="right" vertical="center"/>
    </xf>
    <xf numFmtId="0" fontId="3" fillId="0" borderId="0" xfId="15" applyFont="1"/>
    <xf numFmtId="0" fontId="241" fillId="0" borderId="0" xfId="15" applyFont="1" applyProtection="1"/>
    <xf numFmtId="0" fontId="431" fillId="33" borderId="235" xfId="15" applyFont="1" applyFill="1" applyBorder="1" applyAlignment="1">
      <alignment horizontal="center" vertical="center"/>
    </xf>
    <xf numFmtId="0" fontId="431" fillId="33" borderId="236" xfId="0" applyFont="1" applyFill="1" applyBorder="1" applyAlignment="1">
      <alignment horizontal="center" vertical="center"/>
    </xf>
    <xf numFmtId="0" fontId="246" fillId="19" borderId="235" xfId="15" applyFont="1" applyFill="1" applyBorder="1" applyAlignment="1">
      <alignment horizontal="center" vertical="center"/>
    </xf>
    <xf numFmtId="0" fontId="246" fillId="19" borderId="236" xfId="0" applyFont="1" applyFill="1" applyBorder="1" applyAlignment="1">
      <alignment horizontal="center" vertical="center"/>
    </xf>
    <xf numFmtId="0" fontId="246" fillId="19" borderId="237" xfId="0" applyFont="1" applyFill="1" applyBorder="1" applyAlignment="1">
      <alignment horizontal="center" vertical="center"/>
    </xf>
    <xf numFmtId="0" fontId="432" fillId="0" borderId="238" xfId="15" applyFont="1" applyFill="1" applyBorder="1" applyAlignment="1" applyProtection="1">
      <alignment horizontal="center" vertical="center"/>
      <protection locked="0"/>
    </xf>
    <xf numFmtId="0" fontId="432" fillId="0" borderId="239" xfId="15" applyFont="1" applyFill="1" applyBorder="1" applyAlignment="1" applyProtection="1">
      <alignment horizontal="center" vertical="center"/>
      <protection locked="0"/>
    </xf>
    <xf numFmtId="0" fontId="3" fillId="0" borderId="239" xfId="15" applyFont="1" applyFill="1" applyBorder="1" applyAlignment="1" applyProtection="1">
      <alignment horizontal="center" vertical="center" wrapText="1"/>
      <protection locked="0"/>
    </xf>
    <xf numFmtId="0" fontId="28" fillId="0" borderId="240" xfId="15" applyFont="1" applyFill="1" applyBorder="1" applyAlignment="1" applyProtection="1">
      <alignment horizontal="center" vertical="center" wrapText="1"/>
      <protection locked="0"/>
    </xf>
    <xf numFmtId="0" fontId="292" fillId="19" borderId="241" xfId="15" applyFont="1" applyFill="1" applyBorder="1" applyAlignment="1" applyProtection="1">
      <alignment horizontal="center" vertical="center" wrapText="1"/>
      <protection locked="0"/>
    </xf>
    <xf numFmtId="0" fontId="292" fillId="19" borderId="242" xfId="15" applyFont="1" applyFill="1" applyBorder="1" applyAlignment="1" applyProtection="1">
      <alignment horizontal="center" vertical="center" wrapText="1"/>
      <protection locked="0"/>
    </xf>
    <xf numFmtId="0" fontId="292" fillId="19" borderId="243" xfId="15" applyFont="1" applyFill="1" applyBorder="1" applyAlignment="1" applyProtection="1">
      <alignment horizontal="center" vertical="center" wrapText="1"/>
      <protection locked="0"/>
    </xf>
    <xf numFmtId="0" fontId="223" fillId="0" borderId="244" xfId="15" applyFont="1" applyFill="1" applyBorder="1" applyAlignment="1" applyProtection="1">
      <alignment horizontal="center" vertical="center"/>
      <protection locked="0"/>
    </xf>
    <xf numFmtId="0" fontId="223" fillId="0" borderId="245" xfId="15" applyFont="1" applyFill="1" applyBorder="1" applyAlignment="1" applyProtection="1">
      <alignment horizontal="center" vertical="center"/>
      <protection locked="0"/>
    </xf>
    <xf numFmtId="0" fontId="433" fillId="0" borderId="244" xfId="15" applyFont="1" applyFill="1" applyBorder="1" applyAlignment="1" applyProtection="1">
      <alignment horizontal="center" vertical="center"/>
      <protection locked="0"/>
    </xf>
    <xf numFmtId="0" fontId="433" fillId="0" borderId="239" xfId="15" applyFont="1" applyFill="1" applyBorder="1" applyAlignment="1" applyProtection="1">
      <alignment horizontal="center" vertical="center"/>
      <protection locked="0"/>
    </xf>
    <xf numFmtId="0" fontId="433" fillId="0" borderId="245" xfId="15" applyFont="1" applyFill="1" applyBorder="1" applyAlignment="1" applyProtection="1">
      <alignment horizontal="center" vertical="center"/>
      <protection locked="0"/>
    </xf>
    <xf numFmtId="0" fontId="432" fillId="0" borderId="246" xfId="15" applyFont="1" applyFill="1" applyBorder="1" applyAlignment="1" applyProtection="1">
      <alignment horizontal="center" vertical="center"/>
      <protection locked="0"/>
    </xf>
    <xf numFmtId="0" fontId="432" fillId="0" borderId="0" xfId="15" applyFont="1" applyFill="1" applyBorder="1" applyAlignment="1" applyProtection="1">
      <alignment horizontal="center" vertical="center"/>
      <protection locked="0"/>
    </xf>
    <xf numFmtId="0" fontId="3" fillId="0" borderId="0" xfId="15" applyFont="1" applyFill="1" applyBorder="1" applyAlignment="1" applyProtection="1">
      <alignment horizontal="center" vertical="center" wrapText="1"/>
      <protection locked="0"/>
    </xf>
    <xf numFmtId="0" fontId="28" fillId="0" borderId="247" xfId="15" applyFont="1" applyFill="1" applyBorder="1" applyAlignment="1" applyProtection="1">
      <alignment horizontal="center" vertical="center" wrapText="1"/>
      <protection locked="0"/>
    </xf>
    <xf numFmtId="2" fontId="434" fillId="19" borderId="248" xfId="13" applyNumberFormat="1" applyFont="1" applyFill="1" applyBorder="1" applyAlignment="1">
      <alignment horizontal="center" vertical="center"/>
    </xf>
    <xf numFmtId="174" fontId="434" fillId="19" borderId="248" xfId="13" applyNumberFormat="1" applyFont="1" applyFill="1" applyBorder="1" applyAlignment="1">
      <alignment horizontal="center" vertical="center"/>
    </xf>
    <xf numFmtId="168" fontId="434" fillId="19" borderId="248" xfId="14" applyNumberFormat="1" applyFont="1" applyFill="1" applyBorder="1" applyAlignment="1" applyProtection="1">
      <alignment horizontal="center" vertical="center"/>
      <protection locked="0"/>
    </xf>
    <xf numFmtId="0" fontId="223" fillId="0" borderId="249" xfId="15" applyFont="1" applyFill="1" applyBorder="1" applyAlignment="1" applyProtection="1">
      <alignment horizontal="center" vertical="center"/>
      <protection locked="0"/>
    </xf>
    <xf numFmtId="0" fontId="223" fillId="0" borderId="250" xfId="15" applyFont="1" applyFill="1" applyBorder="1" applyAlignment="1" applyProtection="1">
      <alignment horizontal="center" vertical="center"/>
      <protection locked="0"/>
    </xf>
    <xf numFmtId="0" fontId="433" fillId="0" borderId="249" xfId="15" applyFont="1" applyFill="1" applyBorder="1" applyAlignment="1" applyProtection="1">
      <alignment horizontal="center" vertical="center"/>
      <protection locked="0"/>
    </xf>
    <xf numFmtId="0" fontId="433" fillId="0" borderId="0" xfId="15" applyFont="1" applyFill="1" applyBorder="1" applyAlignment="1" applyProtection="1">
      <alignment horizontal="center" vertical="center"/>
      <protection locked="0"/>
    </xf>
    <xf numFmtId="0" fontId="433" fillId="0" borderId="250" xfId="15" applyFont="1" applyFill="1" applyBorder="1" applyAlignment="1" applyProtection="1">
      <alignment horizontal="center" vertical="center"/>
      <protection locked="0"/>
    </xf>
    <xf numFmtId="0" fontId="240" fillId="33" borderId="248" xfId="13" applyNumberFormat="1" applyFont="1" applyFill="1" applyBorder="1" applyAlignment="1">
      <alignment horizontal="center" vertical="center"/>
    </xf>
    <xf numFmtId="2" fontId="28" fillId="19" borderId="249" xfId="13" applyNumberFormat="1" applyFont="1" applyFill="1" applyBorder="1" applyAlignment="1">
      <alignment horizontal="center" vertical="center"/>
    </xf>
    <xf numFmtId="2" fontId="28" fillId="19" borderId="250" xfId="13" applyNumberFormat="1" applyFont="1" applyFill="1" applyBorder="1" applyAlignment="1">
      <alignment horizontal="center" vertical="center"/>
    </xf>
    <xf numFmtId="0" fontId="432" fillId="0" borderId="251" xfId="15" applyFont="1" applyFill="1" applyBorder="1" applyAlignment="1" applyProtection="1">
      <alignment horizontal="center" vertical="center"/>
      <protection locked="0"/>
    </xf>
    <xf numFmtId="0" fontId="432" fillId="0" borderId="252" xfId="15" applyFont="1" applyFill="1" applyBorder="1" applyAlignment="1" applyProtection="1">
      <alignment horizontal="center" vertical="center"/>
      <protection locked="0"/>
    </xf>
    <xf numFmtId="0" fontId="3" fillId="0" borderId="252" xfId="15" applyFont="1" applyFill="1" applyBorder="1" applyAlignment="1" applyProtection="1">
      <alignment horizontal="center" vertical="center" wrapText="1"/>
      <protection locked="0"/>
    </xf>
    <xf numFmtId="0" fontId="28" fillId="0" borderId="253" xfId="15" applyFont="1" applyFill="1" applyBorder="1" applyAlignment="1" applyProtection="1">
      <alignment horizontal="center" vertical="center" wrapText="1"/>
      <protection locked="0"/>
    </xf>
    <xf numFmtId="0" fontId="292" fillId="0" borderId="254" xfId="15" applyFont="1" applyFill="1" applyBorder="1" applyAlignment="1" applyProtection="1">
      <alignment horizontal="center" vertical="center" wrapText="1"/>
      <protection locked="0"/>
    </xf>
    <xf numFmtId="0" fontId="246" fillId="19" borderId="255" xfId="13" applyNumberFormat="1" applyFont="1" applyFill="1" applyBorder="1" applyAlignment="1">
      <alignment horizontal="center" vertical="center"/>
    </xf>
    <xf numFmtId="0" fontId="246" fillId="19" borderId="256" xfId="13" applyNumberFormat="1" applyFont="1" applyFill="1" applyBorder="1" applyAlignment="1">
      <alignment horizontal="center" vertical="center"/>
    </xf>
    <xf numFmtId="0" fontId="433" fillId="0" borderId="255" xfId="15" applyFont="1" applyFill="1" applyBorder="1" applyAlignment="1" applyProtection="1">
      <alignment horizontal="center" vertical="center"/>
      <protection locked="0"/>
    </xf>
    <xf numFmtId="0" fontId="433" fillId="0" borderId="252" xfId="15" applyFont="1" applyFill="1" applyBorder="1" applyAlignment="1" applyProtection="1">
      <alignment horizontal="center" vertical="center"/>
      <protection locked="0"/>
    </xf>
    <xf numFmtId="0" fontId="433" fillId="0" borderId="256" xfId="15" applyFont="1" applyFill="1" applyBorder="1" applyAlignment="1" applyProtection="1">
      <alignment horizontal="center" vertical="center"/>
      <protection locked="0"/>
    </xf>
    <xf numFmtId="0" fontId="427" fillId="54" borderId="17" xfId="15" applyFont="1" applyFill="1" applyBorder="1" applyAlignment="1">
      <alignment vertical="center"/>
    </xf>
    <xf numFmtId="0" fontId="427" fillId="54" borderId="18" xfId="15" applyFont="1" applyFill="1" applyBorder="1" applyAlignment="1">
      <alignment vertical="center"/>
    </xf>
    <xf numFmtId="0" fontId="347" fillId="54" borderId="19" xfId="15" applyFont="1" applyFill="1" applyBorder="1" applyAlignment="1">
      <alignment horizontal="right" vertical="center"/>
    </xf>
    <xf numFmtId="0" fontId="280" fillId="65" borderId="257" xfId="15" applyFont="1" applyFill="1" applyBorder="1" applyAlignment="1" applyProtection="1">
      <alignment horizontal="right" vertical="center" wrapText="1"/>
      <protection locked="0"/>
    </xf>
    <xf numFmtId="0" fontId="280" fillId="65" borderId="258" xfId="15" applyFont="1" applyFill="1" applyBorder="1" applyAlignment="1" applyProtection="1">
      <alignment horizontal="right" vertical="center" wrapText="1"/>
      <protection locked="0"/>
    </xf>
    <xf numFmtId="0" fontId="242" fillId="65" borderId="204" xfId="15" applyNumberFormat="1" applyFont="1" applyFill="1" applyBorder="1" applyAlignment="1" applyProtection="1">
      <alignment horizontal="center" vertical="center"/>
      <protection locked="0"/>
    </xf>
    <xf numFmtId="0" fontId="242" fillId="65" borderId="204" xfId="15" applyFont="1" applyFill="1" applyBorder="1" applyAlignment="1" applyProtection="1">
      <alignment horizontal="left" vertical="center"/>
      <protection locked="0"/>
    </xf>
    <xf numFmtId="0" fontId="435" fillId="66" borderId="191" xfId="15" applyNumberFormat="1" applyFont="1" applyFill="1" applyBorder="1" applyAlignment="1" applyProtection="1">
      <alignment horizontal="center" vertical="center"/>
      <protection locked="0"/>
    </xf>
    <xf numFmtId="1" fontId="285" fillId="65" borderId="259" xfId="15" applyNumberFormat="1" applyFont="1" applyFill="1" applyBorder="1" applyAlignment="1" applyProtection="1">
      <alignment horizontal="center" vertical="center"/>
      <protection locked="0"/>
    </xf>
    <xf numFmtId="0" fontId="285" fillId="19" borderId="204" xfId="15" applyNumberFormat="1" applyFont="1" applyFill="1" applyBorder="1" applyAlignment="1" applyProtection="1">
      <alignment horizontal="left" vertical="center"/>
      <protection locked="0"/>
    </xf>
    <xf numFmtId="203" fontId="223" fillId="19" borderId="204" xfId="15" applyNumberFormat="1" applyFont="1" applyFill="1" applyBorder="1" applyAlignment="1" applyProtection="1">
      <alignment horizontal="right" vertical="center"/>
      <protection locked="0"/>
    </xf>
    <xf numFmtId="204" fontId="223" fillId="19" borderId="204" xfId="0" applyNumberFormat="1" applyFont="1" applyFill="1" applyBorder="1" applyAlignment="1" applyProtection="1">
      <alignment horizontal="center" vertical="center"/>
    </xf>
    <xf numFmtId="1" fontId="3" fillId="19" borderId="260" xfId="15" applyNumberFormat="1" applyFont="1" applyFill="1" applyBorder="1" applyAlignment="1" applyProtection="1">
      <alignment horizontal="left" vertical="center"/>
      <protection locked="0"/>
    </xf>
    <xf numFmtId="203" fontId="223" fillId="19" borderId="259" xfId="15" applyNumberFormat="1" applyFont="1" applyFill="1" applyBorder="1" applyAlignment="1" applyProtection="1">
      <alignment horizontal="right" vertical="center"/>
      <protection locked="0"/>
    </xf>
    <xf numFmtId="1" fontId="3" fillId="19" borderId="261" xfId="15" applyNumberFormat="1" applyFont="1" applyFill="1" applyBorder="1" applyAlignment="1" applyProtection="1">
      <alignment horizontal="left" vertical="center"/>
      <protection locked="0"/>
    </xf>
    <xf numFmtId="1" fontId="285" fillId="65" borderId="262" xfId="15" applyNumberFormat="1" applyFont="1" applyFill="1" applyBorder="1" applyAlignment="1" applyProtection="1">
      <alignment horizontal="center" vertical="center"/>
      <protection locked="0"/>
    </xf>
    <xf numFmtId="0" fontId="285" fillId="19" borderId="263" xfId="15" applyNumberFormat="1" applyFont="1" applyFill="1" applyBorder="1" applyAlignment="1" applyProtection="1">
      <alignment horizontal="left" vertical="center"/>
      <protection locked="0"/>
    </xf>
    <xf numFmtId="203" fontId="223" fillId="19" borderId="263" xfId="15" applyNumberFormat="1" applyFont="1" applyFill="1" applyBorder="1" applyAlignment="1" applyProtection="1">
      <alignment horizontal="right" vertical="center"/>
      <protection locked="0"/>
    </xf>
    <xf numFmtId="204" fontId="223" fillId="19" borderId="263" xfId="0" applyNumberFormat="1" applyFont="1" applyFill="1" applyBorder="1" applyAlignment="1" applyProtection="1">
      <alignment horizontal="center" vertical="center"/>
    </xf>
    <xf numFmtId="1" fontId="3" fillId="19" borderId="264" xfId="15" applyNumberFormat="1" applyFont="1" applyFill="1" applyBorder="1" applyAlignment="1" applyProtection="1">
      <alignment horizontal="left" vertical="center"/>
      <protection locked="0"/>
    </xf>
    <xf numFmtId="203" fontId="223" fillId="19" borderId="262" xfId="15" applyNumberFormat="1" applyFont="1" applyFill="1" applyBorder="1" applyAlignment="1" applyProtection="1">
      <alignment horizontal="right" vertical="center"/>
      <protection locked="0"/>
    </xf>
    <xf numFmtId="1" fontId="3" fillId="19" borderId="265" xfId="15" applyNumberFormat="1" applyFont="1" applyFill="1" applyBorder="1" applyAlignment="1" applyProtection="1">
      <alignment horizontal="left" vertical="center"/>
      <protection locked="0"/>
    </xf>
    <xf numFmtId="0" fontId="280" fillId="65" borderId="266" xfId="15" applyFont="1" applyFill="1" applyBorder="1" applyAlignment="1" applyProtection="1">
      <alignment horizontal="right" vertical="center" wrapText="1"/>
      <protection locked="0"/>
    </xf>
    <xf numFmtId="169" fontId="435" fillId="66" borderId="191" xfId="15" applyNumberFormat="1" applyFont="1" applyFill="1" applyBorder="1" applyAlignment="1" applyProtection="1">
      <alignment horizontal="center" vertical="center"/>
      <protection locked="0"/>
    </xf>
    <xf numFmtId="169" fontId="285" fillId="65" borderId="259" xfId="15" applyNumberFormat="1" applyFont="1" applyFill="1" applyBorder="1" applyAlignment="1" applyProtection="1">
      <alignment horizontal="center" vertical="center"/>
      <protection locked="0"/>
    </xf>
    <xf numFmtId="205" fontId="223" fillId="19" borderId="204" xfId="0" applyNumberFormat="1" applyFont="1" applyFill="1" applyBorder="1" applyAlignment="1" applyProtection="1">
      <alignment horizontal="center" vertical="center"/>
    </xf>
    <xf numFmtId="1" fontId="3" fillId="19" borderId="205" xfId="15" applyNumberFormat="1" applyFont="1" applyFill="1" applyBorder="1" applyAlignment="1" applyProtection="1">
      <alignment horizontal="left" vertical="center"/>
      <protection locked="0"/>
    </xf>
    <xf numFmtId="0" fontId="242" fillId="65" borderId="260" xfId="15" applyFont="1" applyFill="1" applyBorder="1" applyAlignment="1" applyProtection="1">
      <alignment horizontal="left" vertical="center"/>
      <protection locked="0"/>
    </xf>
    <xf numFmtId="0" fontId="280" fillId="65" borderId="267" xfId="15" applyFont="1" applyFill="1" applyBorder="1" applyAlignment="1" applyProtection="1">
      <alignment horizontal="right" vertical="center" wrapText="1"/>
      <protection locked="0"/>
    </xf>
    <xf numFmtId="0" fontId="280" fillId="65" borderId="268" xfId="15" applyFont="1" applyFill="1" applyBorder="1" applyAlignment="1" applyProtection="1">
      <alignment horizontal="right" vertical="center" wrapText="1"/>
      <protection locked="0"/>
    </xf>
    <xf numFmtId="0" fontId="242" fillId="65" borderId="263" xfId="15" applyNumberFormat="1" applyFont="1" applyFill="1" applyBorder="1" applyAlignment="1" applyProtection="1">
      <alignment horizontal="center" vertical="center"/>
      <protection locked="0"/>
    </xf>
    <xf numFmtId="0" fontId="242" fillId="65" borderId="263" xfId="15" applyFont="1" applyFill="1" applyBorder="1" applyAlignment="1" applyProtection="1">
      <alignment horizontal="left" vertical="center"/>
      <protection locked="0"/>
    </xf>
    <xf numFmtId="169" fontId="435" fillId="66" borderId="269" xfId="15" applyNumberFormat="1" applyFont="1" applyFill="1" applyBorder="1" applyAlignment="1" applyProtection="1">
      <alignment horizontal="center" vertical="center"/>
      <protection locked="0"/>
    </xf>
    <xf numFmtId="169" fontId="285" fillId="65" borderId="262" xfId="15" applyNumberFormat="1" applyFont="1" applyFill="1" applyBorder="1" applyAlignment="1" applyProtection="1">
      <alignment horizontal="center" vertical="center"/>
      <protection locked="0"/>
    </xf>
    <xf numFmtId="205" fontId="223" fillId="19" borderId="263" xfId="0" applyNumberFormat="1" applyFont="1" applyFill="1" applyBorder="1" applyAlignment="1" applyProtection="1">
      <alignment horizontal="center" vertical="center"/>
    </xf>
    <xf numFmtId="1" fontId="3" fillId="19" borderId="270" xfId="15" applyNumberFormat="1" applyFont="1" applyFill="1" applyBorder="1" applyAlignment="1" applyProtection="1">
      <alignment horizontal="left" vertical="center"/>
      <protection locked="0"/>
    </xf>
    <xf numFmtId="203" fontId="223" fillId="37" borderId="0" xfId="15" applyNumberFormat="1" applyFont="1" applyFill="1" applyBorder="1" applyAlignment="1" applyProtection="1">
      <alignment horizontal="right" vertical="center"/>
      <protection locked="0"/>
    </xf>
    <xf numFmtId="204" fontId="223" fillId="37" borderId="0" xfId="0" applyNumberFormat="1" applyFont="1" applyFill="1" applyBorder="1" applyAlignment="1" applyProtection="1">
      <alignment horizontal="center" vertical="center"/>
    </xf>
    <xf numFmtId="1" fontId="3" fillId="37" borderId="0" xfId="15" applyNumberFormat="1" applyFont="1" applyFill="1" applyBorder="1" applyAlignment="1" applyProtection="1">
      <alignment horizontal="left" vertical="center"/>
      <protection locked="0"/>
    </xf>
    <xf numFmtId="0" fontId="296" fillId="2" borderId="271" xfId="7" applyFont="1" applyFill="1" applyBorder="1" applyAlignment="1">
      <alignment horizontal="center" vertical="center"/>
    </xf>
    <xf numFmtId="0" fontId="296" fillId="2" borderId="0" xfId="7" applyFont="1" applyFill="1" applyBorder="1" applyAlignment="1">
      <alignment horizontal="center" vertical="center"/>
    </xf>
    <xf numFmtId="0" fontId="3" fillId="19" borderId="0" xfId="2" applyFill="1" applyProtection="1">
      <protection hidden="1"/>
    </xf>
  </cellXfs>
  <cellStyles count="21">
    <cellStyle name="Lien hypertexte" xfId="4" builtinId="8"/>
    <cellStyle name="Lien hypertexte 3" xfId="8"/>
    <cellStyle name="Lien hypertexte 4" xfId="10"/>
    <cellStyle name="Lien hypertexte 5" xfId="12"/>
    <cellStyle name="Normal" xfId="0" builtinId="0"/>
    <cellStyle name="Normal 12" xfId="5"/>
    <cellStyle name="Normal 2" xfId="3"/>
    <cellStyle name="Normal 2 2" xfId="2"/>
    <cellStyle name="Normal 2 2 2" xfId="6"/>
    <cellStyle name="Normal 4" xfId="7"/>
    <cellStyle name="Normal 4 3" xfId="11"/>
    <cellStyle name="Normal_Bons de commande livraison" xfId="15"/>
    <cellStyle name="Normal_Comparer recettes 2009 OK" xfId="1"/>
    <cellStyle name="Normal_Comparer recettes 2009 OK 2" xfId="9"/>
    <cellStyle name="Normal_Conditionnement 3 décembre" xfId="14"/>
    <cellStyle name="Normal_Cuissons Températures portait16-11-2006" xfId="16"/>
    <cellStyle name="Normal_Forum Marais 15 09 2001" xfId="13"/>
    <cellStyle name="Normal_Forum Marais 15 09 2001 2" xfId="20"/>
    <cellStyle name="Normal_MS Définitions_1" xfId="18"/>
    <cellStyle name="Normal_Salaires 2002 Modèle" xfId="19"/>
    <cellStyle name="Normal_space" xfId="17"/>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FF99"/>
      <color rgb="FFFFFF66"/>
      <color rgb="FF008000"/>
      <color rgb="FFFFFFCC"/>
      <color rgb="FFB17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t>
        <a:bodyPr/>
        <a:lstStyle/>
        <a:p>
          <a:endParaRPr lang="fr-FR"/>
        </a:p>
      </dgm:t>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t>
        <a:bodyPr/>
        <a:lstStyle/>
        <a:p>
          <a:endParaRPr lang="fr-FR"/>
        </a:p>
      </dgm:t>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t>
        <a:bodyPr/>
        <a:lstStyle/>
        <a:p>
          <a:endParaRPr lang="fr-FR"/>
        </a:p>
      </dgm:t>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C9573E81-D54D-4364-AF69-10472499D453}" type="presOf" srcId="{25EA7D6E-99F1-4462-B118-CD7F631F49DB}" destId="{E9A320C5-9217-4BD7-9125-9DF9912C1300}" srcOrd="0" destOrd="0" presId="urn:microsoft.com/office/officeart/2005/8/layout/target1"/>
    <dgm:cxn modelId="{4C7EA074-476B-43AA-A5C5-0BAE5DE1540F}" type="presOf" srcId="{2DFB2CD0-6288-49B7-9A82-33943972DFBD}" destId="{ED7C3A72-918F-4DBA-8C27-EBF5DF84000B}"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5C706EF4-AFD2-4C44-BD03-3F7A7322A399}" srcId="{214CB41C-7DC8-46A2-AD35-11B815DA581B}" destId="{25EA7D6E-99F1-4462-B118-CD7F631F49DB}" srcOrd="0" destOrd="0" parTransId="{C54227E8-A1AC-4B33-A6D7-03C8C22EC5E9}" sibTransId="{8951920F-9618-44FC-94BD-50DA86F9EC65}"/>
    <dgm:cxn modelId="{360E47DC-E8AE-4906-B6D7-E528EC78DD8E}" srcId="{214CB41C-7DC8-46A2-AD35-11B815DA581B}" destId="{2DFB2CD0-6288-49B7-9A82-33943972DFBD}" srcOrd="1" destOrd="0" parTransId="{5AA3C0EA-9D6F-4303-8878-84FF02FFA866}" sibTransId="{CE9F76BE-ABDA-4D02-B8E7-628DB792F2AD}"/>
    <dgm:cxn modelId="{FF54B8A4-B3DE-4CA1-94FD-9C85E3058C72}" type="presOf" srcId="{39FAD670-BEE5-4DEC-810E-735C4DC1D039}" destId="{14F73FC4-6E68-476D-9180-080210AE3637}" srcOrd="0" destOrd="0" presId="urn:microsoft.com/office/officeart/2005/8/layout/target1"/>
    <dgm:cxn modelId="{EDC02D67-35FB-41C8-8A73-09490F79E201}" type="presOf" srcId="{214CB41C-7DC8-46A2-AD35-11B815DA581B}" destId="{9D7DD4FB-464F-4BC0-AEC6-9816758D0E6D}" srcOrd="0" destOrd="0" presId="urn:microsoft.com/office/officeart/2005/8/layout/target1"/>
    <dgm:cxn modelId="{2AE3535D-7DB7-4867-A74E-501D3D3EBB6E}" type="presParOf" srcId="{9D7DD4FB-464F-4BC0-AEC6-9816758D0E6D}" destId="{9F6578EC-0EA8-494C-ABE2-36BAEE9A18C4}" srcOrd="0" destOrd="0" presId="urn:microsoft.com/office/officeart/2005/8/layout/target1"/>
    <dgm:cxn modelId="{0F7DD53F-9057-41D0-89D7-A6E2DC4F0BC1}" type="presParOf" srcId="{9D7DD4FB-464F-4BC0-AEC6-9816758D0E6D}" destId="{E9A320C5-9217-4BD7-9125-9DF9912C1300}" srcOrd="1" destOrd="0" presId="urn:microsoft.com/office/officeart/2005/8/layout/target1"/>
    <dgm:cxn modelId="{2734F42E-7B3D-4A75-BF75-C6EB09E755D8}" type="presParOf" srcId="{9D7DD4FB-464F-4BC0-AEC6-9816758D0E6D}" destId="{F0071ECC-22C7-4606-A1DC-EECA13F7ED1C}" srcOrd="2" destOrd="0" presId="urn:microsoft.com/office/officeart/2005/8/layout/target1"/>
    <dgm:cxn modelId="{06249A01-06F7-4C15-9DA4-0664C7401AF7}" type="presParOf" srcId="{9D7DD4FB-464F-4BC0-AEC6-9816758D0E6D}" destId="{3DD5EF9D-7C8B-46F9-9947-1A2E8E3674C2}" srcOrd="3" destOrd="0" presId="urn:microsoft.com/office/officeart/2005/8/layout/target1"/>
    <dgm:cxn modelId="{7D807335-16A3-4605-A643-3F7D49C4C654}" type="presParOf" srcId="{9D7DD4FB-464F-4BC0-AEC6-9816758D0E6D}" destId="{D1190DAD-5841-4615-998E-900BFF221814}" srcOrd="4" destOrd="0" presId="urn:microsoft.com/office/officeart/2005/8/layout/target1"/>
    <dgm:cxn modelId="{086A3A10-407E-4498-9F77-72C1E80F666C}" type="presParOf" srcId="{9D7DD4FB-464F-4BC0-AEC6-9816758D0E6D}" destId="{ED7C3A72-918F-4DBA-8C27-EBF5DF84000B}" srcOrd="5" destOrd="0" presId="urn:microsoft.com/office/officeart/2005/8/layout/target1"/>
    <dgm:cxn modelId="{5BF9C85C-03C6-4333-A1D1-141296540B8B}" type="presParOf" srcId="{9D7DD4FB-464F-4BC0-AEC6-9816758D0E6D}" destId="{A4D86D11-9E63-437A-A30B-93AF2E24557B}" srcOrd="6" destOrd="0" presId="urn:microsoft.com/office/officeart/2005/8/layout/target1"/>
    <dgm:cxn modelId="{F43A0E9E-45F9-47B9-9B0E-E00825A7FD32}" type="presParOf" srcId="{9D7DD4FB-464F-4BC0-AEC6-9816758D0E6D}" destId="{A6F30462-8FBB-4858-BB15-629689765207}" srcOrd="7" destOrd="0" presId="urn:microsoft.com/office/officeart/2005/8/layout/target1"/>
    <dgm:cxn modelId="{ABBE7E3E-114C-4E0A-94E6-BEF48B5CDA06}" type="presParOf" srcId="{9D7DD4FB-464F-4BC0-AEC6-9816758D0E6D}" destId="{BE22EF5A-D512-4CCB-9ACA-0274A5AFAA68}" srcOrd="8" destOrd="0" presId="urn:microsoft.com/office/officeart/2005/8/layout/target1"/>
    <dgm:cxn modelId="{90E8B26B-6F9F-45AC-8CF9-AC8F914547CC}" type="presParOf" srcId="{9D7DD4FB-464F-4BC0-AEC6-9816758D0E6D}" destId="{14F73FC4-6E68-476D-9180-080210AE3637}" srcOrd="9" destOrd="0" presId="urn:microsoft.com/office/officeart/2005/8/layout/target1"/>
    <dgm:cxn modelId="{A2E35869-0CA0-4369-B200-DE218E66580F}" type="presParOf" srcId="{9D7DD4FB-464F-4BC0-AEC6-9816758D0E6D}" destId="{D78CABE5-3F06-4918-8B9F-95537A2E4443}" srcOrd="10" destOrd="0" presId="urn:microsoft.com/office/officeart/2005/8/layout/target1"/>
    <dgm:cxn modelId="{69BC1F29-9203-4430-AC7E-34BDF157C374}"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36.png"/><Relationship Id="rId3" Type="http://schemas.openxmlformats.org/officeDocument/2006/relationships/image" Target="../media/image18.png"/><Relationship Id="rId21" Type="http://schemas.openxmlformats.org/officeDocument/2006/relationships/diagramQuickStyle" Target="../diagrams/quickStyle1.xml"/><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35.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diagramLayout" Target="../diagrams/layout1.xml"/><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4.png"/><Relationship Id="rId5" Type="http://schemas.openxmlformats.org/officeDocument/2006/relationships/image" Target="../media/image20.png"/><Relationship Id="rId15" Type="http://schemas.openxmlformats.org/officeDocument/2006/relationships/image" Target="../media/image30.png"/><Relationship Id="rId23" Type="http://schemas.microsoft.com/office/2007/relationships/diagramDrawing" Target="../diagrams/drawing1.xml"/><Relationship Id="rId28" Type="http://schemas.openxmlformats.org/officeDocument/2006/relationships/image" Target="../media/image38.png"/><Relationship Id="rId10" Type="http://schemas.openxmlformats.org/officeDocument/2006/relationships/image" Target="../media/image25.png"/><Relationship Id="rId19" Type="http://schemas.openxmlformats.org/officeDocument/2006/relationships/diagramData" Target="../diagrams/data1.xml"/><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diagramColors" Target="../diagrams/colors1.xml"/><Relationship Id="rId27"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xdr:col>
      <xdr:colOff>476251</xdr:colOff>
      <xdr:row>131</xdr:row>
      <xdr:rowOff>38099</xdr:rowOff>
    </xdr:from>
    <xdr:to>
      <xdr:col>11</xdr:col>
      <xdr:colOff>57151</xdr:colOff>
      <xdr:row>149</xdr:row>
      <xdr:rowOff>57117</xdr:rowOff>
    </xdr:to>
    <xdr:pic>
      <xdr:nvPicPr>
        <xdr:cNvPr id="10" name="Imag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851" y="163220399"/>
          <a:ext cx="7391400" cy="3914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137</xdr:row>
      <xdr:rowOff>200025</xdr:rowOff>
    </xdr:from>
    <xdr:to>
      <xdr:col>0</xdr:col>
      <xdr:colOff>219075</xdr:colOff>
      <xdr:row>171</xdr:row>
      <xdr:rowOff>180975</xdr:rowOff>
    </xdr:to>
    <xdr:sp macro="" textlink="">
      <xdr:nvSpPr>
        <xdr:cNvPr id="3" name="Line 252"/>
        <xdr:cNvSpPr>
          <a:spLocks noChangeShapeType="1"/>
        </xdr:cNvSpPr>
      </xdr:nvSpPr>
      <xdr:spPr bwMode="auto">
        <a:xfrm>
          <a:off x="219075" y="119805450"/>
          <a:ext cx="0" cy="6819900"/>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219075</xdr:colOff>
      <xdr:row>137</xdr:row>
      <xdr:rowOff>200025</xdr:rowOff>
    </xdr:from>
    <xdr:to>
      <xdr:col>15</xdr:col>
      <xdr:colOff>219075</xdr:colOff>
      <xdr:row>171</xdr:row>
      <xdr:rowOff>180975</xdr:rowOff>
    </xdr:to>
    <xdr:sp macro="" textlink="">
      <xdr:nvSpPr>
        <xdr:cNvPr id="4" name="Line 252"/>
        <xdr:cNvSpPr>
          <a:spLocks noChangeShapeType="1"/>
        </xdr:cNvSpPr>
      </xdr:nvSpPr>
      <xdr:spPr bwMode="auto">
        <a:xfrm>
          <a:off x="9515475" y="119805450"/>
          <a:ext cx="0" cy="6819900"/>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xdr:col>
      <xdr:colOff>355601</xdr:colOff>
      <xdr:row>21</xdr:row>
      <xdr:rowOff>50802</xdr:rowOff>
    </xdr:from>
    <xdr:to>
      <xdr:col>21</xdr:col>
      <xdr:colOff>16086</xdr:colOff>
      <xdr:row>30</xdr:row>
      <xdr:rowOff>209551</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04301" y="17824452"/>
          <a:ext cx="4461085" cy="2301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115</xdr:row>
      <xdr:rowOff>200025</xdr:rowOff>
    </xdr:from>
    <xdr:to>
      <xdr:col>0</xdr:col>
      <xdr:colOff>219075</xdr:colOff>
      <xdr:row>153</xdr:row>
      <xdr:rowOff>180975</xdr:rowOff>
    </xdr:to>
    <xdr:sp macro="" textlink="">
      <xdr:nvSpPr>
        <xdr:cNvPr id="3" name="Line 252"/>
        <xdr:cNvSpPr>
          <a:spLocks noChangeShapeType="1"/>
        </xdr:cNvSpPr>
      </xdr:nvSpPr>
      <xdr:spPr bwMode="auto">
        <a:xfrm>
          <a:off x="219075" y="69265800"/>
          <a:ext cx="0" cy="7658100"/>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279400</xdr:colOff>
      <xdr:row>158</xdr:row>
      <xdr:rowOff>3176</xdr:rowOff>
    </xdr:from>
    <xdr:to>
      <xdr:col>11</xdr:col>
      <xdr:colOff>123825</xdr:colOff>
      <xdr:row>166</xdr:row>
      <xdr:rowOff>22169</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77755751"/>
          <a:ext cx="7654925" cy="1552518"/>
        </a:xfrm>
        <a:prstGeom prst="rect">
          <a:avLst/>
        </a:prstGeom>
      </xdr:spPr>
    </xdr:pic>
    <xdr:clientData/>
  </xdr:twoCellAnchor>
  <xdr:twoCellAnchor>
    <xdr:from>
      <xdr:col>22</xdr:col>
      <xdr:colOff>238125</xdr:colOff>
      <xdr:row>429</xdr:row>
      <xdr:rowOff>76200</xdr:rowOff>
    </xdr:from>
    <xdr:to>
      <xdr:col>22</xdr:col>
      <xdr:colOff>238125</xdr:colOff>
      <xdr:row>430</xdr:row>
      <xdr:rowOff>161925</xdr:rowOff>
    </xdr:to>
    <xdr:sp macro="" textlink="">
      <xdr:nvSpPr>
        <xdr:cNvPr id="6" name="Line 182"/>
        <xdr:cNvSpPr>
          <a:spLocks noChangeShapeType="1"/>
        </xdr:cNvSpPr>
      </xdr:nvSpPr>
      <xdr:spPr bwMode="auto">
        <a:xfrm>
          <a:off x="13649325" y="127463550"/>
          <a:ext cx="0" cy="276225"/>
        </a:xfrm>
        <a:prstGeom prst="line">
          <a:avLst/>
        </a:prstGeom>
        <a:noFill/>
        <a:ln w="6350">
          <a:solidFill>
            <a:srgbClr val="C7C7C7"/>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561</xdr:row>
      <xdr:rowOff>57151</xdr:rowOff>
    </xdr:from>
    <xdr:to>
      <xdr:col>11</xdr:col>
      <xdr:colOff>180975</xdr:colOff>
      <xdr:row>586</xdr:row>
      <xdr:rowOff>96246</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46113501"/>
          <a:ext cx="7800975" cy="4811120"/>
        </a:xfrm>
        <a:prstGeom prst="rect">
          <a:avLst/>
        </a:prstGeom>
      </xdr:spPr>
    </xdr:pic>
    <xdr:clientData/>
  </xdr:twoCellAnchor>
  <xdr:twoCellAnchor>
    <xdr:from>
      <xdr:col>0</xdr:col>
      <xdr:colOff>219075</xdr:colOff>
      <xdr:row>608</xdr:row>
      <xdr:rowOff>200025</xdr:rowOff>
    </xdr:from>
    <xdr:to>
      <xdr:col>0</xdr:col>
      <xdr:colOff>219075</xdr:colOff>
      <xdr:row>646</xdr:row>
      <xdr:rowOff>180975</xdr:rowOff>
    </xdr:to>
    <xdr:sp macro="" textlink="">
      <xdr:nvSpPr>
        <xdr:cNvPr id="4" name="Line 252"/>
        <xdr:cNvSpPr>
          <a:spLocks noChangeShapeType="1"/>
        </xdr:cNvSpPr>
      </xdr:nvSpPr>
      <xdr:spPr bwMode="auto">
        <a:xfrm>
          <a:off x="219075" y="21135975"/>
          <a:ext cx="0" cy="7648575"/>
        </a:xfrm>
        <a:prstGeom prst="line">
          <a:avLst/>
        </a:prstGeom>
        <a:noFill/>
        <a:ln w="12065">
          <a:solidFill>
            <a:srgbClr val="CACAC8"/>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11</xdr:row>
      <xdr:rowOff>152400</xdr:rowOff>
    </xdr:from>
    <xdr:to>
      <xdr:col>11</xdr:col>
      <xdr:colOff>431371</xdr:colOff>
      <xdr:row>24</xdr:row>
      <xdr:rowOff>73025</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67640000"/>
          <a:ext cx="8089471" cy="2416175"/>
        </a:xfrm>
        <a:prstGeom prst="rect">
          <a:avLst/>
        </a:prstGeom>
      </xdr:spPr>
    </xdr:pic>
    <xdr:clientData/>
  </xdr:twoCellAnchor>
  <xdr:twoCellAnchor editAs="oneCell">
    <xdr:from>
      <xdr:col>2</xdr:col>
      <xdr:colOff>165102</xdr:colOff>
      <xdr:row>32</xdr:row>
      <xdr:rowOff>107951</xdr:rowOff>
    </xdr:from>
    <xdr:to>
      <xdr:col>11</xdr:col>
      <xdr:colOff>123826</xdr:colOff>
      <xdr:row>57</xdr:row>
      <xdr:rowOff>13778</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1402" y="171767501"/>
          <a:ext cx="6988174" cy="4782627"/>
        </a:xfrm>
        <a:prstGeom prst="rect">
          <a:avLst/>
        </a:prstGeom>
      </xdr:spPr>
    </xdr:pic>
    <xdr:clientData/>
  </xdr:twoCellAnchor>
  <xdr:twoCellAnchor>
    <xdr:from>
      <xdr:col>22</xdr:col>
      <xdr:colOff>238125</xdr:colOff>
      <xdr:row>193</xdr:row>
      <xdr:rowOff>76200</xdr:rowOff>
    </xdr:from>
    <xdr:to>
      <xdr:col>22</xdr:col>
      <xdr:colOff>238125</xdr:colOff>
      <xdr:row>194</xdr:row>
      <xdr:rowOff>161925</xdr:rowOff>
    </xdr:to>
    <xdr:sp macro="" textlink="">
      <xdr:nvSpPr>
        <xdr:cNvPr id="7" name="Line 182"/>
        <xdr:cNvSpPr>
          <a:spLocks noChangeShapeType="1"/>
        </xdr:cNvSpPr>
      </xdr:nvSpPr>
      <xdr:spPr bwMode="auto">
        <a:xfrm>
          <a:off x="13649325" y="185994675"/>
          <a:ext cx="0" cy="285750"/>
        </a:xfrm>
        <a:prstGeom prst="line">
          <a:avLst/>
        </a:prstGeom>
        <a:noFill/>
        <a:ln w="6350">
          <a:solidFill>
            <a:srgbClr val="C7C7C7"/>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397</xdr:row>
      <xdr:rowOff>0</xdr:rowOff>
    </xdr:from>
    <xdr:to>
      <xdr:col>11</xdr:col>
      <xdr:colOff>114300</xdr:colOff>
      <xdr:row>399</xdr:row>
      <xdr:rowOff>95250</xdr:rowOff>
    </xdr:to>
    <xdr:pic>
      <xdr:nvPicPr>
        <xdr:cNvPr id="8" name="Pictur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57900" y="17030700"/>
          <a:ext cx="7620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238125</xdr:colOff>
      <xdr:row>528</xdr:row>
      <xdr:rowOff>76200</xdr:rowOff>
    </xdr:from>
    <xdr:to>
      <xdr:col>7</xdr:col>
      <xdr:colOff>238125</xdr:colOff>
      <xdr:row>529</xdr:row>
      <xdr:rowOff>161925</xdr:rowOff>
    </xdr:to>
    <xdr:sp macro="" textlink="">
      <xdr:nvSpPr>
        <xdr:cNvPr id="3" name="Line 182"/>
        <xdr:cNvSpPr>
          <a:spLocks noChangeShapeType="1"/>
        </xdr:cNvSpPr>
      </xdr:nvSpPr>
      <xdr:spPr bwMode="auto">
        <a:xfrm>
          <a:off x="5572125" y="28355925"/>
          <a:ext cx="0" cy="276225"/>
        </a:xfrm>
        <a:prstGeom prst="line">
          <a:avLst/>
        </a:prstGeom>
        <a:noFill/>
        <a:ln w="6350">
          <a:solidFill>
            <a:srgbClr val="C7C7C7"/>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238125</xdr:colOff>
      <xdr:row>528</xdr:row>
      <xdr:rowOff>76200</xdr:rowOff>
    </xdr:from>
    <xdr:to>
      <xdr:col>22</xdr:col>
      <xdr:colOff>238125</xdr:colOff>
      <xdr:row>529</xdr:row>
      <xdr:rowOff>161925</xdr:rowOff>
    </xdr:to>
    <xdr:sp macro="" textlink="">
      <xdr:nvSpPr>
        <xdr:cNvPr id="4" name="Line 182"/>
        <xdr:cNvSpPr>
          <a:spLocks noChangeShapeType="1"/>
        </xdr:cNvSpPr>
      </xdr:nvSpPr>
      <xdr:spPr bwMode="auto">
        <a:xfrm>
          <a:off x="4352925" y="141646275"/>
          <a:ext cx="0" cy="276225"/>
        </a:xfrm>
        <a:prstGeom prst="line">
          <a:avLst/>
        </a:prstGeom>
        <a:noFill/>
        <a:ln w="6350">
          <a:solidFill>
            <a:srgbClr val="C7C7C7"/>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393700</xdr:colOff>
      <xdr:row>331</xdr:row>
      <xdr:rowOff>12701</xdr:rowOff>
    </xdr:from>
    <xdr:to>
      <xdr:col>11</xdr:col>
      <xdr:colOff>264748</xdr:colOff>
      <xdr:row>339</xdr:row>
      <xdr:rowOff>123825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200" y="64192151"/>
          <a:ext cx="2214198" cy="17208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200025</xdr:colOff>
      <xdr:row>219</xdr:row>
      <xdr:rowOff>171450</xdr:rowOff>
    </xdr:from>
    <xdr:to>
      <xdr:col>17</xdr:col>
      <xdr:colOff>200025</xdr:colOff>
      <xdr:row>221</xdr:row>
      <xdr:rowOff>38100</xdr:rowOff>
    </xdr:to>
    <xdr:sp macro="" textlink="">
      <xdr:nvSpPr>
        <xdr:cNvPr id="3" name="Line 24"/>
        <xdr:cNvSpPr>
          <a:spLocks noChangeShapeType="1"/>
        </xdr:cNvSpPr>
      </xdr:nvSpPr>
      <xdr:spPr bwMode="auto">
        <a:xfrm>
          <a:off x="10372725" y="10525125"/>
          <a:ext cx="0" cy="247650"/>
        </a:xfrm>
        <a:prstGeom prst="line">
          <a:avLst/>
        </a:prstGeom>
        <a:noFill/>
        <a:ln w="6350">
          <a:solidFill>
            <a:srgbClr val="C8C8C8"/>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476250</xdr:colOff>
      <xdr:row>15</xdr:row>
      <xdr:rowOff>95250</xdr:rowOff>
    </xdr:from>
    <xdr:to>
      <xdr:col>9</xdr:col>
      <xdr:colOff>473075</xdr:colOff>
      <xdr:row>22</xdr:row>
      <xdr:rowOff>101750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0" y="3009900"/>
          <a:ext cx="4683125" cy="1482875"/>
        </a:xfrm>
        <a:prstGeom prst="rect">
          <a:avLst/>
        </a:prstGeom>
      </xdr:spPr>
    </xdr:pic>
    <xdr:clientData/>
  </xdr:twoCellAnchor>
  <xdr:twoCellAnchor editAs="oneCell">
    <xdr:from>
      <xdr:col>4</xdr:col>
      <xdr:colOff>107950</xdr:colOff>
      <xdr:row>33</xdr:row>
      <xdr:rowOff>146050</xdr:rowOff>
    </xdr:from>
    <xdr:to>
      <xdr:col>8</xdr:col>
      <xdr:colOff>518018</xdr:colOff>
      <xdr:row>43</xdr:row>
      <xdr:rowOff>41532</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79650" y="6546850"/>
          <a:ext cx="3534268" cy="1838582"/>
        </a:xfrm>
        <a:prstGeom prst="rect">
          <a:avLst/>
        </a:prstGeom>
      </xdr:spPr>
    </xdr:pic>
    <xdr:clientData/>
  </xdr:twoCellAnchor>
  <xdr:twoCellAnchor editAs="oneCell">
    <xdr:from>
      <xdr:col>3</xdr:col>
      <xdr:colOff>476250</xdr:colOff>
      <xdr:row>52</xdr:row>
      <xdr:rowOff>171450</xdr:rowOff>
    </xdr:from>
    <xdr:to>
      <xdr:col>8</xdr:col>
      <xdr:colOff>457200</xdr:colOff>
      <xdr:row>63</xdr:row>
      <xdr:rowOff>169144</xdr:rowOff>
    </xdr:to>
    <xdr:pic>
      <xdr:nvPicPr>
        <xdr:cNvPr id="9" name="Imag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0250" y="10210800"/>
          <a:ext cx="3886200" cy="2140819"/>
        </a:xfrm>
        <a:prstGeom prst="rect">
          <a:avLst/>
        </a:prstGeom>
      </xdr:spPr>
    </xdr:pic>
    <xdr:clientData/>
  </xdr:twoCellAnchor>
  <xdr:twoCellAnchor editAs="oneCell">
    <xdr:from>
      <xdr:col>4</xdr:col>
      <xdr:colOff>228600</xdr:colOff>
      <xdr:row>73</xdr:row>
      <xdr:rowOff>114300</xdr:rowOff>
    </xdr:from>
    <xdr:to>
      <xdr:col>8</xdr:col>
      <xdr:colOff>296362</xdr:colOff>
      <xdr:row>85</xdr:row>
      <xdr:rowOff>114300</xdr:rowOff>
    </xdr:to>
    <xdr:pic>
      <xdr:nvPicPr>
        <xdr:cNvPr id="10" name="Imag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00300" y="15344775"/>
          <a:ext cx="3191962" cy="2371725"/>
        </a:xfrm>
        <a:prstGeom prst="rect">
          <a:avLst/>
        </a:prstGeom>
      </xdr:spPr>
    </xdr:pic>
    <xdr:clientData/>
  </xdr:twoCellAnchor>
  <xdr:twoCellAnchor editAs="oneCell">
    <xdr:from>
      <xdr:col>3</xdr:col>
      <xdr:colOff>609600</xdr:colOff>
      <xdr:row>96</xdr:row>
      <xdr:rowOff>19050</xdr:rowOff>
    </xdr:from>
    <xdr:to>
      <xdr:col>8</xdr:col>
      <xdr:colOff>314325</xdr:colOff>
      <xdr:row>109</xdr:row>
      <xdr:rowOff>154395</xdr:rowOff>
    </xdr:to>
    <xdr:pic>
      <xdr:nvPicPr>
        <xdr:cNvPr id="12" name="Image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33600" y="19678650"/>
          <a:ext cx="3609975" cy="2649945"/>
        </a:xfrm>
        <a:prstGeom prst="rect">
          <a:avLst/>
        </a:prstGeom>
      </xdr:spPr>
    </xdr:pic>
    <xdr:clientData/>
  </xdr:twoCellAnchor>
  <xdr:twoCellAnchor editAs="oneCell">
    <xdr:from>
      <xdr:col>3</xdr:col>
      <xdr:colOff>457200</xdr:colOff>
      <xdr:row>119</xdr:row>
      <xdr:rowOff>76201</xdr:rowOff>
    </xdr:from>
    <xdr:to>
      <xdr:col>8</xdr:col>
      <xdr:colOff>428625</xdr:colOff>
      <xdr:row>132</xdr:row>
      <xdr:rowOff>129079</xdr:rowOff>
    </xdr:to>
    <xdr:pic>
      <xdr:nvPicPr>
        <xdr:cNvPr id="13" name="Image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81200" y="24174451"/>
          <a:ext cx="3876675" cy="2567478"/>
        </a:xfrm>
        <a:prstGeom prst="rect">
          <a:avLst/>
        </a:prstGeom>
      </xdr:spPr>
    </xdr:pic>
    <xdr:clientData/>
  </xdr:twoCellAnchor>
  <xdr:twoCellAnchor editAs="oneCell">
    <xdr:from>
      <xdr:col>3</xdr:col>
      <xdr:colOff>209550</xdr:colOff>
      <xdr:row>142</xdr:row>
      <xdr:rowOff>76200</xdr:rowOff>
    </xdr:from>
    <xdr:to>
      <xdr:col>9</xdr:col>
      <xdr:colOff>562678</xdr:colOff>
      <xdr:row>148</xdr:row>
      <xdr:rowOff>123991</xdr:rowOff>
    </xdr:to>
    <xdr:pic>
      <xdr:nvPicPr>
        <xdr:cNvPr id="14" name="Image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33550" y="28613100"/>
          <a:ext cx="5039428" cy="1190791"/>
        </a:xfrm>
        <a:prstGeom prst="rect">
          <a:avLst/>
        </a:prstGeom>
      </xdr:spPr>
    </xdr:pic>
    <xdr:clientData/>
  </xdr:twoCellAnchor>
  <xdr:twoCellAnchor editAs="oneCell">
    <xdr:from>
      <xdr:col>2</xdr:col>
      <xdr:colOff>628649</xdr:colOff>
      <xdr:row>158</xdr:row>
      <xdr:rowOff>190499</xdr:rowOff>
    </xdr:from>
    <xdr:to>
      <xdr:col>10</xdr:col>
      <xdr:colOff>34642</xdr:colOff>
      <xdr:row>165</xdr:row>
      <xdr:rowOff>190499</xdr:rowOff>
    </xdr:to>
    <xdr:pic>
      <xdr:nvPicPr>
        <xdr:cNvPr id="15" name="Image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4949" y="31794449"/>
          <a:ext cx="5654393" cy="1343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yvoz.net/2012/06/excel-format-xlsx-ouvrir/" TargetMode="External"/><Relationship Id="rId3" Type="http://schemas.openxmlformats.org/officeDocument/2006/relationships/hyperlink" Target="https://support.office.com/fr-fr/article/Enregistrer-un-classeur-dans-un-autre-format-de-fichier-6a16c862-4a36-48f9-a300-c2ca0065286e" TargetMode="External"/><Relationship Id="rId7" Type="http://schemas.openxmlformats.org/officeDocument/2006/relationships/hyperlink" Target="https://www.microsoft.com/fr-fr/download/details.aspx?id=3" TargetMode="External"/><Relationship Id="rId12" Type="http://schemas.openxmlformats.org/officeDocument/2006/relationships/printerSettings" Target="../printerSettings/printerSettings1.bin"/><Relationship Id="rId2" Type="http://schemas.openxmlformats.org/officeDocument/2006/relationships/hyperlink" Target="https://support.office.com/fr-fr/article/Sp%C3%A9cifications-et-limites-relatives-%C3%A0-Excel-1672b34d-7043-467e-8e27-269d656771c3" TargetMode="External"/><Relationship Id="rId1" Type="http://schemas.openxmlformats.org/officeDocument/2006/relationships/hyperlink" Target="https://www.google.fr/search?q=Diff%C3%A9rence+entre+un+fichier+XLS+et+XLSX+%28ou+XLSM%29&amp;ie=utf-8&amp;oe=utf-8&amp;client=firefox-b&amp;gfe_rd=cr&amp;ei=6IIuWarEC6XUXuj3v_AN" TargetMode="External"/><Relationship Id="rId6" Type="http://schemas.openxmlformats.org/officeDocument/2006/relationships/hyperlink" Target="https://support.office.com/fr-fr/article/Enregistrer-un-classeur-Excel-pour-garantir-la-compatibilit%C3%A9-avec-les-versions-ant%C3%A9rieures-d-Excel-169a0336-965b-4430-8554-4e7b5db79947" TargetMode="External"/><Relationship Id="rId11" Type="http://schemas.openxmlformats.org/officeDocument/2006/relationships/hyperlink" Target="http://lecompagnon.info/excel/analyse.htm" TargetMode="External"/><Relationship Id="rId5" Type="http://schemas.openxmlformats.org/officeDocument/2006/relationships/hyperlink" Target="https://support.microsoft.com/fr-be/help/924074/how-to-open-new-file-formats-in-earlier-versions-of-microsoft-office" TargetMode="External"/><Relationship Id="rId10" Type="http://schemas.openxmlformats.org/officeDocument/2006/relationships/hyperlink" Target="http://www.activassistante.com/vie-pro-perso/bureautique-info/excel/auditer-et-espionner-des-formules-sous-excel/" TargetMode="External"/><Relationship Id="rId4" Type="http://schemas.openxmlformats.org/officeDocument/2006/relationships/hyperlink" Target="https://support.office.com/fr-fr/article/Utiliser-Excel-avec-des-versions-ant%C3%A9rieures-d-Excel-2fd9ffcb-6fce-485b-85af-fecfd651a5ac" TargetMode="External"/><Relationship Id="rId9" Type="http://schemas.openxmlformats.org/officeDocument/2006/relationships/hyperlink" Target="https://support.office.com/fr-fr/article/Afficher-les-relations-entre-formules-et-cellules-a59bef2b-3701-46bf-8ff1-d3518771d507"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roseandcook.canalblog.com/archives/2013/04/28/27028426.html" TargetMode="External"/><Relationship Id="rId2" Type="http://schemas.openxmlformats.org/officeDocument/2006/relationships/hyperlink" Target="http://chezfanchon.overblog.com/sirop-de-sucre-par-densite" TargetMode="External"/><Relationship Id="rId1" Type="http://schemas.openxmlformats.org/officeDocument/2006/relationships/hyperlink" Target="https://patisserieblin.files.wordpress.com/2010/10/8-2-les-cuissons-du-sucre-et-sirops.pdf" TargetMode="External"/><Relationship Id="rId6" Type="http://schemas.openxmlformats.org/officeDocument/2006/relationships/drawing" Target="../drawings/drawing6.xml"/><Relationship Id="rId5" Type="http://schemas.openxmlformats.org/officeDocument/2006/relationships/printerSettings" Target="../printerSettings/printerSettings10.bin"/><Relationship Id="rId4" Type="http://schemas.openxmlformats.org/officeDocument/2006/relationships/hyperlink" Target="https://www.unitjuggler.com/convertir-volume-de-cm3-en-cl.html?val=100"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cuisine-annie.com/article-aides-memoire-equivalence-cup-grammes-20.html" TargetMode="External"/><Relationship Id="rId13"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3" Type="http://schemas.openxmlformats.org/officeDocument/2006/relationships/hyperlink" Target="http://www.click-chef.com/?lang=4" TargetMode="External"/><Relationship Id="rId7" Type="http://schemas.openxmlformats.org/officeDocument/2006/relationships/hyperlink" Target="https://www.unitjuggler.com/convertir-volume-de-cm3-en-l.html" TargetMode="External"/><Relationship Id="rId12" Type="http://schemas.openxmlformats.org/officeDocument/2006/relationships/hyperlink" Target="http://chefsimon.lemonde.fr/additifs/agar-agar.html" TargetMode="External"/><Relationship Id="rId2" Type="http://schemas.openxmlformats.org/officeDocument/2006/relationships/hyperlink" Target="https://fr.wikipedia.org/wiki/M%C3%A8tre_cube" TargetMode="External"/><Relationship Id="rId1" Type="http://schemas.openxmlformats.org/officeDocument/2006/relationships/hyperlink" Target="http://chefsimon.lemonde.fr/convertisseur-mesures.html" TargetMode="External"/><Relationship Id="rId6" Type="http://schemas.openxmlformats.org/officeDocument/2006/relationships/hyperlink" Target="http://www.supertoinette.com/mesures-equivalences-culinaires.html" TargetMode="External"/><Relationship Id="rId11" Type="http://schemas.openxmlformats.org/officeDocument/2006/relationships/hyperlink" Target="http://www.aufeminin.com/fiche/cuisine/f14522-gelatine-et-agar-gar-principes-et-utilisations.html" TargetMode="External"/><Relationship Id="rId5" Type="http://schemas.openxmlformats.org/officeDocument/2006/relationships/hyperlink" Target="http://pages.infinit.net/pagesweb/equivalences/ing.htm" TargetMode="External"/><Relationship Id="rId15" Type="http://schemas.openxmlformats.org/officeDocument/2006/relationships/drawing" Target="../drawings/drawing8.xml"/><Relationship Id="rId10"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4" Type="http://schemas.openxmlformats.org/officeDocument/2006/relationships/hyperlink" Target="http://machine-a-pain.fr/calculette-conversion-poids-volume.php" TargetMode="External"/><Relationship Id="rId9"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13.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9.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chezfanchon.overblog.com/sirop-de-sucre-par-densite" TargetMode="External"/><Relationship Id="rId2" Type="http://schemas.openxmlformats.org/officeDocument/2006/relationships/hyperlink" Target="https://www.youtube.com/watch?v=Lmr_hxkk1hw" TargetMode="External"/><Relationship Id="rId1" Type="http://schemas.openxmlformats.org/officeDocument/2006/relationships/hyperlink" Target="https://www.youtube.com/watch?v=IClm_YLFEbM"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users.skynet.be/daniel.boen/Poids_mesures.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roseandcook.canalblog.com/archives/2013/04/28/27028426.html" TargetMode="External"/><Relationship Id="rId1" Type="http://schemas.openxmlformats.org/officeDocument/2006/relationships/hyperlink" Target="https://patisserieblin.files.wordpress.com/2010/10/8-2-les-cuissons-du-sucre-et-sirops.pdf"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users.skynet.be/daniel.boen/Poids_mesures.htm" TargetMode="External"/><Relationship Id="rId1" Type="http://schemas.openxmlformats.org/officeDocument/2006/relationships/hyperlink" Target="http://chezfanchon.overblog.com/sirop-de-sucre-par-densite"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8" Type="http://schemas.openxmlformats.org/officeDocument/2006/relationships/hyperlink" Target="http://users.skynet.be/daniel.boen/Poids_mesures.htm" TargetMode="External"/><Relationship Id="rId13" Type="http://schemas.openxmlformats.org/officeDocument/2006/relationships/hyperlink" Target="http://users.skynet.be/daniel.boen/Poids_mesures.htm" TargetMode="External"/><Relationship Id="rId3" Type="http://schemas.openxmlformats.org/officeDocument/2006/relationships/hyperlink" Target="http://users.skynet.be/daniel.boen/Poids_mesures.htm" TargetMode="External"/><Relationship Id="rId7" Type="http://schemas.openxmlformats.org/officeDocument/2006/relationships/hyperlink" Target="http://users.skynet.be/daniel.boen/Poids_mesures.htm" TargetMode="External"/><Relationship Id="rId12" Type="http://schemas.openxmlformats.org/officeDocument/2006/relationships/hyperlink" Target="http://users.skynet.be/daniel.boen/Poids_mesures.htm" TargetMode="External"/><Relationship Id="rId2" Type="http://schemas.openxmlformats.org/officeDocument/2006/relationships/hyperlink" Target="http://users.skynet.be/daniel.boen/Poids_mesures.htm" TargetMode="External"/><Relationship Id="rId1" Type="http://schemas.openxmlformats.org/officeDocument/2006/relationships/hyperlink" Target="http://xalamaepices.jimdo.com/vanille/" TargetMode="External"/><Relationship Id="rId6" Type="http://schemas.openxmlformats.org/officeDocument/2006/relationships/hyperlink" Target="http://users.skynet.be/daniel.boen/Poids_mesures.htm" TargetMode="External"/><Relationship Id="rId11" Type="http://schemas.openxmlformats.org/officeDocument/2006/relationships/hyperlink" Target="http://users.skynet.be/daniel.boen/Poids_mesures.htm" TargetMode="External"/><Relationship Id="rId5" Type="http://schemas.openxmlformats.org/officeDocument/2006/relationships/hyperlink" Target="http://users.skynet.be/daniel.boen/Poids_mesures.htm" TargetMode="External"/><Relationship Id="rId15" Type="http://schemas.openxmlformats.org/officeDocument/2006/relationships/drawing" Target="../drawings/drawing5.xml"/><Relationship Id="rId10" Type="http://schemas.openxmlformats.org/officeDocument/2006/relationships/hyperlink" Target="http://users.skynet.be/daniel.boen/Poids_mesures.htm" TargetMode="External"/><Relationship Id="rId4" Type="http://schemas.openxmlformats.org/officeDocument/2006/relationships/hyperlink" Target="http://users.skynet.be/daniel.boen/Poids_mesures.htm" TargetMode="External"/><Relationship Id="rId9" Type="http://schemas.openxmlformats.org/officeDocument/2006/relationships/hyperlink" Target="http://users.skynet.be/daniel.boen/Poids_mesures.htm" TargetMode="External"/><Relationship Id="rId1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users.skynet.be/daniel.boen/Poids_mesures.htm" TargetMode="External"/><Relationship Id="rId1" Type="http://schemas.openxmlformats.org/officeDocument/2006/relationships/hyperlink" Target="http://users.skynet.be/daniel.boen/Poids_mesures.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showZeros="0" showWhiteSpace="0" zoomScale="61" zoomScaleNormal="61" zoomScalePageLayoutView="58" workbookViewId="0">
      <selection activeCell="AH12" sqref="AH12"/>
    </sheetView>
  </sheetViews>
  <sheetFormatPr baseColWidth="10" defaultRowHeight="15"/>
  <cols>
    <col min="1" max="1" width="14.5703125" style="1064" customWidth="1"/>
    <col min="2" max="6" width="11.42578125" style="1064"/>
    <col min="7" max="7" width="8" style="1064" customWidth="1"/>
    <col min="8" max="11" width="11.42578125" style="1064"/>
    <col min="12" max="16" width="11.42578125" style="1065"/>
    <col min="17" max="256" width="11.42578125" style="1056"/>
    <col min="257" max="257" width="14.5703125" style="1056" customWidth="1"/>
    <col min="258" max="262" width="11.42578125" style="1056"/>
    <col min="263" max="263" width="8" style="1056" customWidth="1"/>
    <col min="264" max="512" width="11.42578125" style="1056"/>
    <col min="513" max="513" width="14.5703125" style="1056" customWidth="1"/>
    <col min="514" max="518" width="11.42578125" style="1056"/>
    <col min="519" max="519" width="8" style="1056" customWidth="1"/>
    <col min="520" max="768" width="11.42578125" style="1056"/>
    <col min="769" max="769" width="14.5703125" style="1056" customWidth="1"/>
    <col min="770" max="774" width="11.42578125" style="1056"/>
    <col min="775" max="775" width="8" style="1056" customWidth="1"/>
    <col min="776" max="1024" width="11.42578125" style="1056"/>
    <col min="1025" max="1025" width="14.5703125" style="1056" customWidth="1"/>
    <col min="1026" max="1030" width="11.42578125" style="1056"/>
    <col min="1031" max="1031" width="8" style="1056" customWidth="1"/>
    <col min="1032" max="1280" width="11.42578125" style="1056"/>
    <col min="1281" max="1281" width="14.5703125" style="1056" customWidth="1"/>
    <col min="1282" max="1286" width="11.42578125" style="1056"/>
    <col min="1287" max="1287" width="8" style="1056" customWidth="1"/>
    <col min="1288" max="1536" width="11.42578125" style="1056"/>
    <col min="1537" max="1537" width="14.5703125" style="1056" customWidth="1"/>
    <col min="1538" max="1542" width="11.42578125" style="1056"/>
    <col min="1543" max="1543" width="8" style="1056" customWidth="1"/>
    <col min="1544" max="1792" width="11.42578125" style="1056"/>
    <col min="1793" max="1793" width="14.5703125" style="1056" customWidth="1"/>
    <col min="1794" max="1798" width="11.42578125" style="1056"/>
    <col min="1799" max="1799" width="8" style="1056" customWidth="1"/>
    <col min="1800" max="2048" width="11.42578125" style="1056"/>
    <col min="2049" max="2049" width="14.5703125" style="1056" customWidth="1"/>
    <col min="2050" max="2054" width="11.42578125" style="1056"/>
    <col min="2055" max="2055" width="8" style="1056" customWidth="1"/>
    <col min="2056" max="2304" width="11.42578125" style="1056"/>
    <col min="2305" max="2305" width="14.5703125" style="1056" customWidth="1"/>
    <col min="2306" max="2310" width="11.42578125" style="1056"/>
    <col min="2311" max="2311" width="8" style="1056" customWidth="1"/>
    <col min="2312" max="2560" width="11.42578125" style="1056"/>
    <col min="2561" max="2561" width="14.5703125" style="1056" customWidth="1"/>
    <col min="2562" max="2566" width="11.42578125" style="1056"/>
    <col min="2567" max="2567" width="8" style="1056" customWidth="1"/>
    <col min="2568" max="2816" width="11.42578125" style="1056"/>
    <col min="2817" max="2817" width="14.5703125" style="1056" customWidth="1"/>
    <col min="2818" max="2822" width="11.42578125" style="1056"/>
    <col min="2823" max="2823" width="8" style="1056" customWidth="1"/>
    <col min="2824" max="3072" width="11.42578125" style="1056"/>
    <col min="3073" max="3073" width="14.5703125" style="1056" customWidth="1"/>
    <col min="3074" max="3078" width="11.42578125" style="1056"/>
    <col min="3079" max="3079" width="8" style="1056" customWidth="1"/>
    <col min="3080" max="3328" width="11.42578125" style="1056"/>
    <col min="3329" max="3329" width="14.5703125" style="1056" customWidth="1"/>
    <col min="3330" max="3334" width="11.42578125" style="1056"/>
    <col min="3335" max="3335" width="8" style="1056" customWidth="1"/>
    <col min="3336" max="3584" width="11.42578125" style="1056"/>
    <col min="3585" max="3585" width="14.5703125" style="1056" customWidth="1"/>
    <col min="3586" max="3590" width="11.42578125" style="1056"/>
    <col min="3591" max="3591" width="8" style="1056" customWidth="1"/>
    <col min="3592" max="3840" width="11.42578125" style="1056"/>
    <col min="3841" max="3841" width="14.5703125" style="1056" customWidth="1"/>
    <col min="3842" max="3846" width="11.42578125" style="1056"/>
    <col min="3847" max="3847" width="8" style="1056" customWidth="1"/>
    <col min="3848" max="4096" width="11.42578125" style="1056"/>
    <col min="4097" max="4097" width="14.5703125" style="1056" customWidth="1"/>
    <col min="4098" max="4102" width="11.42578125" style="1056"/>
    <col min="4103" max="4103" width="8" style="1056" customWidth="1"/>
    <col min="4104" max="4352" width="11.42578125" style="1056"/>
    <col min="4353" max="4353" width="14.5703125" style="1056" customWidth="1"/>
    <col min="4354" max="4358" width="11.42578125" style="1056"/>
    <col min="4359" max="4359" width="8" style="1056" customWidth="1"/>
    <col min="4360" max="4608" width="11.42578125" style="1056"/>
    <col min="4609" max="4609" width="14.5703125" style="1056" customWidth="1"/>
    <col min="4610" max="4614" width="11.42578125" style="1056"/>
    <col min="4615" max="4615" width="8" style="1056" customWidth="1"/>
    <col min="4616" max="4864" width="11.42578125" style="1056"/>
    <col min="4865" max="4865" width="14.5703125" style="1056" customWidth="1"/>
    <col min="4866" max="4870" width="11.42578125" style="1056"/>
    <col min="4871" max="4871" width="8" style="1056" customWidth="1"/>
    <col min="4872" max="5120" width="11.42578125" style="1056"/>
    <col min="5121" max="5121" width="14.5703125" style="1056" customWidth="1"/>
    <col min="5122" max="5126" width="11.42578125" style="1056"/>
    <col min="5127" max="5127" width="8" style="1056" customWidth="1"/>
    <col min="5128" max="5376" width="11.42578125" style="1056"/>
    <col min="5377" max="5377" width="14.5703125" style="1056" customWidth="1"/>
    <col min="5378" max="5382" width="11.42578125" style="1056"/>
    <col min="5383" max="5383" width="8" style="1056" customWidth="1"/>
    <col min="5384" max="5632" width="11.42578125" style="1056"/>
    <col min="5633" max="5633" width="14.5703125" style="1056" customWidth="1"/>
    <col min="5634" max="5638" width="11.42578125" style="1056"/>
    <col min="5639" max="5639" width="8" style="1056" customWidth="1"/>
    <col min="5640" max="5888" width="11.42578125" style="1056"/>
    <col min="5889" max="5889" width="14.5703125" style="1056" customWidth="1"/>
    <col min="5890" max="5894" width="11.42578125" style="1056"/>
    <col min="5895" max="5895" width="8" style="1056" customWidth="1"/>
    <col min="5896" max="6144" width="11.42578125" style="1056"/>
    <col min="6145" max="6145" width="14.5703125" style="1056" customWidth="1"/>
    <col min="6146" max="6150" width="11.42578125" style="1056"/>
    <col min="6151" max="6151" width="8" style="1056" customWidth="1"/>
    <col min="6152" max="6400" width="11.42578125" style="1056"/>
    <col min="6401" max="6401" width="14.5703125" style="1056" customWidth="1"/>
    <col min="6402" max="6406" width="11.42578125" style="1056"/>
    <col min="6407" max="6407" width="8" style="1056" customWidth="1"/>
    <col min="6408" max="6656" width="11.42578125" style="1056"/>
    <col min="6657" max="6657" width="14.5703125" style="1056" customWidth="1"/>
    <col min="6658" max="6662" width="11.42578125" style="1056"/>
    <col min="6663" max="6663" width="8" style="1056" customWidth="1"/>
    <col min="6664" max="6912" width="11.42578125" style="1056"/>
    <col min="6913" max="6913" width="14.5703125" style="1056" customWidth="1"/>
    <col min="6914" max="6918" width="11.42578125" style="1056"/>
    <col min="6919" max="6919" width="8" style="1056" customWidth="1"/>
    <col min="6920" max="7168" width="11.42578125" style="1056"/>
    <col min="7169" max="7169" width="14.5703125" style="1056" customWidth="1"/>
    <col min="7170" max="7174" width="11.42578125" style="1056"/>
    <col min="7175" max="7175" width="8" style="1056" customWidth="1"/>
    <col min="7176" max="7424" width="11.42578125" style="1056"/>
    <col min="7425" max="7425" width="14.5703125" style="1056" customWidth="1"/>
    <col min="7426" max="7430" width="11.42578125" style="1056"/>
    <col min="7431" max="7431" width="8" style="1056" customWidth="1"/>
    <col min="7432" max="7680" width="11.42578125" style="1056"/>
    <col min="7681" max="7681" width="14.5703125" style="1056" customWidth="1"/>
    <col min="7682" max="7686" width="11.42578125" style="1056"/>
    <col min="7687" max="7687" width="8" style="1056" customWidth="1"/>
    <col min="7688" max="7936" width="11.42578125" style="1056"/>
    <col min="7937" max="7937" width="14.5703125" style="1056" customWidth="1"/>
    <col min="7938" max="7942" width="11.42578125" style="1056"/>
    <col min="7943" max="7943" width="8" style="1056" customWidth="1"/>
    <col min="7944" max="8192" width="11.42578125" style="1056"/>
    <col min="8193" max="8193" width="14.5703125" style="1056" customWidth="1"/>
    <col min="8194" max="8198" width="11.42578125" style="1056"/>
    <col min="8199" max="8199" width="8" style="1056" customWidth="1"/>
    <col min="8200" max="8448" width="11.42578125" style="1056"/>
    <col min="8449" max="8449" width="14.5703125" style="1056" customWidth="1"/>
    <col min="8450" max="8454" width="11.42578125" style="1056"/>
    <col min="8455" max="8455" width="8" style="1056" customWidth="1"/>
    <col min="8456" max="8704" width="11.42578125" style="1056"/>
    <col min="8705" max="8705" width="14.5703125" style="1056" customWidth="1"/>
    <col min="8706" max="8710" width="11.42578125" style="1056"/>
    <col min="8711" max="8711" width="8" style="1056" customWidth="1"/>
    <col min="8712" max="8960" width="11.42578125" style="1056"/>
    <col min="8961" max="8961" width="14.5703125" style="1056" customWidth="1"/>
    <col min="8962" max="8966" width="11.42578125" style="1056"/>
    <col min="8967" max="8967" width="8" style="1056" customWidth="1"/>
    <col min="8968" max="9216" width="11.42578125" style="1056"/>
    <col min="9217" max="9217" width="14.5703125" style="1056" customWidth="1"/>
    <col min="9218" max="9222" width="11.42578125" style="1056"/>
    <col min="9223" max="9223" width="8" style="1056" customWidth="1"/>
    <col min="9224" max="9472" width="11.42578125" style="1056"/>
    <col min="9473" max="9473" width="14.5703125" style="1056" customWidth="1"/>
    <col min="9474" max="9478" width="11.42578125" style="1056"/>
    <col min="9479" max="9479" width="8" style="1056" customWidth="1"/>
    <col min="9480" max="9728" width="11.42578125" style="1056"/>
    <col min="9729" max="9729" width="14.5703125" style="1056" customWidth="1"/>
    <col min="9730" max="9734" width="11.42578125" style="1056"/>
    <col min="9735" max="9735" width="8" style="1056" customWidth="1"/>
    <col min="9736" max="9984" width="11.42578125" style="1056"/>
    <col min="9985" max="9985" width="14.5703125" style="1056" customWidth="1"/>
    <col min="9986" max="9990" width="11.42578125" style="1056"/>
    <col min="9991" max="9991" width="8" style="1056" customWidth="1"/>
    <col min="9992" max="10240" width="11.42578125" style="1056"/>
    <col min="10241" max="10241" width="14.5703125" style="1056" customWidth="1"/>
    <col min="10242" max="10246" width="11.42578125" style="1056"/>
    <col min="10247" max="10247" width="8" style="1056" customWidth="1"/>
    <col min="10248" max="10496" width="11.42578125" style="1056"/>
    <col min="10497" max="10497" width="14.5703125" style="1056" customWidth="1"/>
    <col min="10498" max="10502" width="11.42578125" style="1056"/>
    <col min="10503" max="10503" width="8" style="1056" customWidth="1"/>
    <col min="10504" max="10752" width="11.42578125" style="1056"/>
    <col min="10753" max="10753" width="14.5703125" style="1056" customWidth="1"/>
    <col min="10754" max="10758" width="11.42578125" style="1056"/>
    <col min="10759" max="10759" width="8" style="1056" customWidth="1"/>
    <col min="10760" max="11008" width="11.42578125" style="1056"/>
    <col min="11009" max="11009" width="14.5703125" style="1056" customWidth="1"/>
    <col min="11010" max="11014" width="11.42578125" style="1056"/>
    <col min="11015" max="11015" width="8" style="1056" customWidth="1"/>
    <col min="11016" max="11264" width="11.42578125" style="1056"/>
    <col min="11265" max="11265" width="14.5703125" style="1056" customWidth="1"/>
    <col min="11266" max="11270" width="11.42578125" style="1056"/>
    <col min="11271" max="11271" width="8" style="1056" customWidth="1"/>
    <col min="11272" max="11520" width="11.42578125" style="1056"/>
    <col min="11521" max="11521" width="14.5703125" style="1056" customWidth="1"/>
    <col min="11522" max="11526" width="11.42578125" style="1056"/>
    <col min="11527" max="11527" width="8" style="1056" customWidth="1"/>
    <col min="11528" max="11776" width="11.42578125" style="1056"/>
    <col min="11777" max="11777" width="14.5703125" style="1056" customWidth="1"/>
    <col min="11778" max="11782" width="11.42578125" style="1056"/>
    <col min="11783" max="11783" width="8" style="1056" customWidth="1"/>
    <col min="11784" max="12032" width="11.42578125" style="1056"/>
    <col min="12033" max="12033" width="14.5703125" style="1056" customWidth="1"/>
    <col min="12034" max="12038" width="11.42578125" style="1056"/>
    <col min="12039" max="12039" width="8" style="1056" customWidth="1"/>
    <col min="12040" max="12288" width="11.42578125" style="1056"/>
    <col min="12289" max="12289" width="14.5703125" style="1056" customWidth="1"/>
    <col min="12290" max="12294" width="11.42578125" style="1056"/>
    <col min="12295" max="12295" width="8" style="1056" customWidth="1"/>
    <col min="12296" max="12544" width="11.42578125" style="1056"/>
    <col min="12545" max="12545" width="14.5703125" style="1056" customWidth="1"/>
    <col min="12546" max="12550" width="11.42578125" style="1056"/>
    <col min="12551" max="12551" width="8" style="1056" customWidth="1"/>
    <col min="12552" max="12800" width="11.42578125" style="1056"/>
    <col min="12801" max="12801" width="14.5703125" style="1056" customWidth="1"/>
    <col min="12802" max="12806" width="11.42578125" style="1056"/>
    <col min="12807" max="12807" width="8" style="1056" customWidth="1"/>
    <col min="12808" max="13056" width="11.42578125" style="1056"/>
    <col min="13057" max="13057" width="14.5703125" style="1056" customWidth="1"/>
    <col min="13058" max="13062" width="11.42578125" style="1056"/>
    <col min="13063" max="13063" width="8" style="1056" customWidth="1"/>
    <col min="13064" max="13312" width="11.42578125" style="1056"/>
    <col min="13313" max="13313" width="14.5703125" style="1056" customWidth="1"/>
    <col min="13314" max="13318" width="11.42578125" style="1056"/>
    <col min="13319" max="13319" width="8" style="1056" customWidth="1"/>
    <col min="13320" max="13568" width="11.42578125" style="1056"/>
    <col min="13569" max="13569" width="14.5703125" style="1056" customWidth="1"/>
    <col min="13570" max="13574" width="11.42578125" style="1056"/>
    <col min="13575" max="13575" width="8" style="1056" customWidth="1"/>
    <col min="13576" max="13824" width="11.42578125" style="1056"/>
    <col min="13825" max="13825" width="14.5703125" style="1056" customWidth="1"/>
    <col min="13826" max="13830" width="11.42578125" style="1056"/>
    <col min="13831" max="13831" width="8" style="1056" customWidth="1"/>
    <col min="13832" max="14080" width="11.42578125" style="1056"/>
    <col min="14081" max="14081" width="14.5703125" style="1056" customWidth="1"/>
    <col min="14082" max="14086" width="11.42578125" style="1056"/>
    <col min="14087" max="14087" width="8" style="1056" customWidth="1"/>
    <col min="14088" max="14336" width="11.42578125" style="1056"/>
    <col min="14337" max="14337" width="14.5703125" style="1056" customWidth="1"/>
    <col min="14338" max="14342" width="11.42578125" style="1056"/>
    <col min="14343" max="14343" width="8" style="1056" customWidth="1"/>
    <col min="14344" max="14592" width="11.42578125" style="1056"/>
    <col min="14593" max="14593" width="14.5703125" style="1056" customWidth="1"/>
    <col min="14594" max="14598" width="11.42578125" style="1056"/>
    <col min="14599" max="14599" width="8" style="1056" customWidth="1"/>
    <col min="14600" max="14848" width="11.42578125" style="1056"/>
    <col min="14849" max="14849" width="14.5703125" style="1056" customWidth="1"/>
    <col min="14850" max="14854" width="11.42578125" style="1056"/>
    <col min="14855" max="14855" width="8" style="1056" customWidth="1"/>
    <col min="14856" max="15104" width="11.42578125" style="1056"/>
    <col min="15105" max="15105" width="14.5703125" style="1056" customWidth="1"/>
    <col min="15106" max="15110" width="11.42578125" style="1056"/>
    <col min="15111" max="15111" width="8" style="1056" customWidth="1"/>
    <col min="15112" max="15360" width="11.42578125" style="1056"/>
    <col min="15361" max="15361" width="14.5703125" style="1056" customWidth="1"/>
    <col min="15362" max="15366" width="11.42578125" style="1056"/>
    <col min="15367" max="15367" width="8" style="1056" customWidth="1"/>
    <col min="15368" max="15616" width="11.42578125" style="1056"/>
    <col min="15617" max="15617" width="14.5703125" style="1056" customWidth="1"/>
    <col min="15618" max="15622" width="11.42578125" style="1056"/>
    <col min="15623" max="15623" width="8" style="1056" customWidth="1"/>
    <col min="15624" max="15872" width="11.42578125" style="1056"/>
    <col min="15873" max="15873" width="14.5703125" style="1056" customWidth="1"/>
    <col min="15874" max="15878" width="11.42578125" style="1056"/>
    <col min="15879" max="15879" width="8" style="1056" customWidth="1"/>
    <col min="15880" max="16128" width="11.42578125" style="1056"/>
    <col min="16129" max="16129" width="14.5703125" style="1056" customWidth="1"/>
    <col min="16130" max="16134" width="11.42578125" style="1056"/>
    <col min="16135" max="16135" width="8" style="1056" customWidth="1"/>
    <col min="16136" max="16384" width="11.42578125" style="1056"/>
  </cols>
  <sheetData>
    <row r="1" spans="1:29" s="1063" customFormat="1" ht="35.1" customHeight="1">
      <c r="A1" s="1068"/>
      <c r="B1" s="1068"/>
      <c r="C1" s="1068"/>
      <c r="D1" s="1068"/>
      <c r="E1" s="1068"/>
      <c r="F1" s="1068"/>
      <c r="G1" s="1068"/>
      <c r="H1" s="1068"/>
      <c r="I1" s="1068"/>
      <c r="J1" s="1068"/>
      <c r="K1" s="1068"/>
      <c r="L1" s="1069"/>
      <c r="M1" s="1069"/>
      <c r="N1" s="1069"/>
      <c r="O1" s="1069"/>
      <c r="P1" s="1069"/>
      <c r="Q1" s="1055"/>
      <c r="R1" s="1055"/>
      <c r="S1" s="1055"/>
      <c r="T1" s="1055"/>
      <c r="U1" s="1055"/>
      <c r="V1" s="1055"/>
      <c r="W1" s="1055"/>
      <c r="X1" s="1055"/>
      <c r="Y1" s="1055"/>
      <c r="Z1" s="1055"/>
      <c r="AA1" s="1055"/>
      <c r="AB1" s="1055"/>
      <c r="AC1" s="1055"/>
    </row>
    <row r="2" spans="1:29" s="1063" customFormat="1" ht="35.1" customHeight="1">
      <c r="A2" s="1068"/>
      <c r="B2" s="1059" t="s">
        <v>1558</v>
      </c>
      <c r="C2" s="1068"/>
      <c r="D2" s="1068"/>
      <c r="E2" s="1068"/>
      <c r="F2" s="1068"/>
      <c r="G2" s="1068"/>
      <c r="H2" s="1068"/>
      <c r="I2" s="1069"/>
      <c r="J2" s="1068"/>
      <c r="K2" s="1068"/>
      <c r="L2" s="1069"/>
      <c r="M2" s="1069"/>
      <c r="N2" s="1069"/>
      <c r="O2" s="1069"/>
      <c r="P2" s="1069"/>
      <c r="Q2" s="1055"/>
      <c r="R2" s="1055"/>
      <c r="S2" s="1055"/>
      <c r="T2" s="1055"/>
      <c r="U2" s="1055"/>
      <c r="V2" s="1055"/>
      <c r="W2" s="1055"/>
      <c r="X2" s="1055"/>
      <c r="Y2" s="1055"/>
      <c r="Z2" s="1055"/>
      <c r="AA2" s="1055"/>
      <c r="AB2" s="1055"/>
      <c r="AC2" s="1055"/>
    </row>
    <row r="3" spans="1:29" s="1063" customFormat="1" ht="35.1" customHeight="1">
      <c r="A3" s="1068"/>
      <c r="B3" s="1070" t="s">
        <v>1559</v>
      </c>
      <c r="C3" s="1057"/>
      <c r="D3" s="1068"/>
      <c r="E3" s="1068"/>
      <c r="F3" s="1068"/>
      <c r="G3" s="1068"/>
      <c r="H3" s="1068"/>
      <c r="I3" s="1069"/>
      <c r="J3" s="1068"/>
      <c r="K3" s="1068"/>
      <c r="L3" s="1069"/>
      <c r="M3" s="1069"/>
      <c r="N3" s="1069"/>
      <c r="O3" s="1069"/>
      <c r="P3" s="1069"/>
      <c r="Q3" s="1055"/>
      <c r="R3" s="1055"/>
      <c r="S3" s="1055"/>
      <c r="T3" s="1055"/>
      <c r="U3" s="1055"/>
      <c r="V3" s="1055"/>
      <c r="W3" s="1055"/>
      <c r="X3" s="1055"/>
      <c r="Y3" s="1055"/>
      <c r="Z3" s="1055"/>
      <c r="AA3" s="1055"/>
      <c r="AB3" s="1055"/>
      <c r="AC3" s="1055"/>
    </row>
    <row r="4" spans="1:29" s="1063" customFormat="1" ht="35.1" customHeight="1">
      <c r="A4" s="1068"/>
      <c r="B4" s="1070"/>
      <c r="C4" s="1057"/>
      <c r="D4" s="1068"/>
      <c r="E4" s="1068"/>
      <c r="F4" s="1068"/>
      <c r="G4" s="1068"/>
      <c r="H4" s="1068"/>
      <c r="I4" s="1069"/>
      <c r="J4" s="1068"/>
      <c r="K4" s="1068"/>
      <c r="L4" s="1069"/>
      <c r="M4" s="1069"/>
      <c r="N4" s="1069"/>
      <c r="O4" s="1069"/>
      <c r="P4" s="1069"/>
      <c r="Q4" s="1055"/>
      <c r="R4" s="1055"/>
      <c r="S4" s="1055"/>
      <c r="T4" s="1055"/>
      <c r="U4" s="1055"/>
      <c r="V4" s="1055"/>
      <c r="W4" s="1055"/>
      <c r="X4" s="1055"/>
      <c r="Y4" s="1055"/>
      <c r="Z4" s="1055"/>
      <c r="AA4" s="1055"/>
      <c r="AB4" s="1055"/>
      <c r="AC4" s="1055"/>
    </row>
    <row r="5" spans="1:29" s="1063" customFormat="1" ht="35.1" customHeight="1">
      <c r="A5" s="1068"/>
      <c r="B5" s="1377" t="s">
        <v>1560</v>
      </c>
      <c r="C5" s="1377"/>
      <c r="D5" s="1377"/>
      <c r="E5" s="1377"/>
      <c r="F5" s="1377"/>
      <c r="G5" s="1377"/>
      <c r="H5" s="1377"/>
      <c r="I5" s="1377"/>
      <c r="J5" s="1377"/>
      <c r="K5" s="1377"/>
      <c r="L5" s="1377"/>
      <c r="M5" s="1377"/>
      <c r="N5" s="1377"/>
      <c r="O5" s="1377"/>
      <c r="P5" s="1377"/>
      <c r="Q5" s="1377"/>
      <c r="R5" s="1377"/>
      <c r="S5" s="1377"/>
      <c r="T5" s="1377"/>
      <c r="U5" s="1377"/>
      <c r="V5" s="1377"/>
      <c r="W5" s="1377"/>
      <c r="X5" s="1377"/>
      <c r="Y5" s="1377"/>
      <c r="Z5" s="1377"/>
      <c r="AA5" s="1377"/>
      <c r="AB5" s="1377"/>
      <c r="AC5" s="1055"/>
    </row>
    <row r="6" spans="1:29" s="1063" customFormat="1" ht="35.1" customHeight="1">
      <c r="A6" s="1068"/>
      <c r="B6" s="1055"/>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5"/>
      <c r="AB6" s="1055"/>
      <c r="AC6" s="1055"/>
    </row>
    <row r="7" spans="1:29" s="1063" customFormat="1" ht="35.1" customHeight="1">
      <c r="A7" s="1068"/>
      <c r="B7" s="1071" t="s">
        <v>1561</v>
      </c>
      <c r="C7" s="1057"/>
      <c r="D7" s="1068"/>
      <c r="E7" s="1068"/>
      <c r="F7" s="1068"/>
      <c r="G7" s="1068"/>
      <c r="H7" s="1068"/>
      <c r="I7" s="1069"/>
      <c r="J7" s="1068"/>
      <c r="K7" s="1068"/>
      <c r="L7" s="1069"/>
      <c r="M7" s="1069"/>
      <c r="N7" s="1069"/>
      <c r="O7" s="1069"/>
      <c r="P7" s="1069"/>
      <c r="Q7" s="1055"/>
      <c r="R7" s="1055"/>
      <c r="S7" s="1055"/>
      <c r="T7" s="1055"/>
      <c r="U7" s="1055"/>
      <c r="V7" s="1055"/>
      <c r="W7" s="1055"/>
      <c r="X7" s="1055"/>
      <c r="Y7" s="1055"/>
      <c r="Z7" s="1055"/>
      <c r="AA7" s="1055"/>
      <c r="AB7" s="1055"/>
      <c r="AC7" s="1055"/>
    </row>
    <row r="8" spans="1:29" s="1063" customFormat="1" ht="35.1" customHeight="1">
      <c r="A8" s="1068"/>
      <c r="B8" s="1070" t="s">
        <v>1562</v>
      </c>
      <c r="C8" s="1068"/>
      <c r="D8" s="1068"/>
      <c r="E8" s="1068"/>
      <c r="F8" s="1068"/>
      <c r="G8" s="1068"/>
      <c r="H8" s="1068"/>
      <c r="I8" s="1069"/>
      <c r="J8" s="1068"/>
      <c r="K8" s="1068"/>
      <c r="L8" s="1069"/>
      <c r="M8" s="1069"/>
      <c r="N8" s="1069"/>
      <c r="O8" s="1069"/>
      <c r="P8" s="1069"/>
      <c r="Q8" s="1055"/>
      <c r="R8" s="1055"/>
      <c r="S8" s="1055"/>
      <c r="T8" s="1055"/>
      <c r="U8" s="1055"/>
      <c r="V8" s="1055"/>
      <c r="W8" s="1055"/>
      <c r="X8" s="1055"/>
      <c r="Y8" s="1055"/>
      <c r="Z8" s="1055"/>
      <c r="AA8" s="1055"/>
      <c r="AB8" s="1055"/>
      <c r="AC8" s="1055"/>
    </row>
    <row r="9" spans="1:29" s="1063" customFormat="1" ht="35.1" customHeight="1">
      <c r="A9" s="1068"/>
      <c r="B9" s="1070"/>
      <c r="C9" s="1068"/>
      <c r="D9" s="1068"/>
      <c r="E9" s="1068"/>
      <c r="F9" s="1068"/>
      <c r="G9" s="1068"/>
      <c r="H9" s="1068"/>
      <c r="I9" s="1069"/>
      <c r="J9" s="1068"/>
      <c r="K9" s="1068"/>
      <c r="L9" s="1069"/>
      <c r="M9" s="1069"/>
      <c r="N9" s="1069"/>
      <c r="O9" s="1069"/>
      <c r="P9" s="1069"/>
      <c r="Q9" s="1055"/>
      <c r="R9" s="1055"/>
      <c r="S9" s="1055"/>
      <c r="T9" s="1055"/>
      <c r="U9" s="1055"/>
      <c r="V9" s="1055"/>
      <c r="W9" s="1055"/>
      <c r="X9" s="1055"/>
      <c r="Y9" s="1055"/>
      <c r="Z9" s="1055"/>
      <c r="AA9" s="1055"/>
      <c r="AB9" s="1055"/>
      <c r="AC9" s="1055"/>
    </row>
    <row r="10" spans="1:29" s="1063" customFormat="1" ht="35.1" customHeight="1">
      <c r="A10" s="1068"/>
      <c r="B10" s="1378" t="s">
        <v>1563</v>
      </c>
      <c r="C10" s="1378"/>
      <c r="D10" s="1378"/>
      <c r="E10" s="1378"/>
      <c r="F10" s="1378"/>
      <c r="G10" s="1378"/>
      <c r="H10" s="1378"/>
      <c r="I10" s="1378"/>
      <c r="J10" s="1378"/>
      <c r="K10" s="1378"/>
      <c r="L10" s="1378"/>
      <c r="M10" s="1378"/>
      <c r="N10" s="1069"/>
      <c r="O10" s="1069"/>
      <c r="P10" s="1069"/>
      <c r="Q10" s="1055"/>
      <c r="R10" s="1055"/>
      <c r="S10" s="1055"/>
      <c r="T10" s="1055"/>
      <c r="U10" s="1055"/>
      <c r="V10" s="1055"/>
      <c r="W10" s="1055"/>
      <c r="X10" s="1055"/>
      <c r="Y10" s="1055"/>
      <c r="Z10" s="1055"/>
      <c r="AA10" s="1055"/>
      <c r="AB10" s="1055"/>
      <c r="AC10" s="1055"/>
    </row>
    <row r="11" spans="1:29" s="1063" customFormat="1" ht="35.1" customHeight="1">
      <c r="A11" s="1068"/>
      <c r="B11" s="1072"/>
      <c r="C11" s="1073"/>
      <c r="D11" s="1073"/>
      <c r="E11" s="1073"/>
      <c r="F11" s="1073"/>
      <c r="G11" s="1073"/>
      <c r="H11" s="1073"/>
      <c r="I11" s="1073"/>
      <c r="J11" s="1073"/>
      <c r="K11" s="1073"/>
      <c r="L11" s="1073"/>
      <c r="M11" s="1073"/>
      <c r="N11" s="1074"/>
      <c r="O11" s="1075"/>
      <c r="P11" s="1075"/>
      <c r="Q11" s="1076"/>
      <c r="R11" s="1076"/>
      <c r="S11" s="1076"/>
      <c r="T11" s="1076"/>
      <c r="U11" s="1076"/>
      <c r="V11" s="1076"/>
      <c r="W11" s="1076"/>
      <c r="X11" s="1077"/>
      <c r="Y11" s="1077"/>
      <c r="Z11" s="1055"/>
      <c r="AA11" s="1055"/>
      <c r="AB11" s="1055"/>
      <c r="AC11" s="1055"/>
    </row>
    <row r="12" spans="1:29" s="1063" customFormat="1" ht="35.1" customHeight="1">
      <c r="A12" s="1068"/>
      <c r="B12" s="1379" t="s">
        <v>1583</v>
      </c>
      <c r="C12" s="1379"/>
      <c r="D12" s="1379"/>
      <c r="E12" s="1379"/>
      <c r="F12" s="1379"/>
      <c r="G12" s="1379"/>
      <c r="H12" s="1379"/>
      <c r="I12" s="1379"/>
      <c r="J12" s="1379"/>
      <c r="K12" s="1379"/>
      <c r="L12" s="1379"/>
      <c r="M12" s="1379"/>
      <c r="N12" s="1379"/>
      <c r="O12" s="1379"/>
      <c r="P12" s="1379"/>
      <c r="Q12" s="1379"/>
      <c r="R12" s="1379"/>
      <c r="S12" s="1379"/>
      <c r="T12" s="1379"/>
      <c r="U12" s="1379"/>
      <c r="V12" s="1379"/>
      <c r="W12" s="1379"/>
      <c r="X12" s="1077"/>
      <c r="Y12" s="1055"/>
      <c r="Z12" s="1055"/>
      <c r="AA12" s="1055"/>
      <c r="AB12" s="1055"/>
      <c r="AC12" s="1055"/>
    </row>
    <row r="13" spans="1:29" s="1063" customFormat="1" ht="35.1" customHeight="1">
      <c r="A13" s="1068"/>
      <c r="B13" s="1376" t="s">
        <v>1584</v>
      </c>
      <c r="C13" s="1376"/>
      <c r="D13" s="1376"/>
      <c r="E13" s="1376"/>
      <c r="F13" s="1376"/>
      <c r="G13" s="1376"/>
      <c r="H13" s="1376"/>
      <c r="I13" s="1376"/>
      <c r="J13" s="1376"/>
      <c r="K13" s="1376"/>
      <c r="L13" s="1376"/>
      <c r="M13" s="1376"/>
      <c r="N13" s="1376"/>
      <c r="O13" s="1376"/>
      <c r="P13" s="1376"/>
      <c r="Q13" s="1376"/>
      <c r="R13" s="1376"/>
      <c r="S13" s="1376"/>
      <c r="T13" s="1376"/>
      <c r="U13" s="1376"/>
      <c r="V13" s="1376"/>
      <c r="W13" s="1376"/>
      <c r="X13" s="1077"/>
      <c r="Y13" s="1055"/>
      <c r="Z13" s="1055"/>
      <c r="AA13" s="1055"/>
      <c r="AB13" s="1055"/>
      <c r="AC13" s="1055"/>
    </row>
    <row r="14" spans="1:29" s="1063" customFormat="1" ht="35.1" customHeight="1">
      <c r="A14" s="1068"/>
      <c r="B14" s="1376" t="s">
        <v>1585</v>
      </c>
      <c r="C14" s="1376"/>
      <c r="D14" s="1376"/>
      <c r="E14" s="1376"/>
      <c r="F14" s="1376"/>
      <c r="G14" s="1376"/>
      <c r="H14" s="1376"/>
      <c r="I14" s="1376"/>
      <c r="J14" s="1376"/>
      <c r="K14" s="1376"/>
      <c r="L14" s="1376"/>
      <c r="M14" s="1376"/>
      <c r="N14" s="1376"/>
      <c r="O14" s="1376"/>
      <c r="P14" s="1376"/>
      <c r="Q14" s="1376"/>
      <c r="R14" s="1376"/>
      <c r="S14" s="1376"/>
      <c r="T14" s="1376"/>
      <c r="U14" s="1376"/>
      <c r="V14" s="1376"/>
      <c r="W14" s="1376"/>
      <c r="X14" s="1077"/>
      <c r="Y14" s="1055"/>
      <c r="Z14" s="1055"/>
      <c r="AA14" s="1055"/>
      <c r="AB14" s="1055"/>
      <c r="AC14" s="1055"/>
    </row>
    <row r="15" spans="1:29" s="1063" customFormat="1" ht="35.1" customHeight="1">
      <c r="A15" s="1068"/>
      <c r="B15" s="1376" t="s">
        <v>1586</v>
      </c>
      <c r="C15" s="1376"/>
      <c r="D15" s="1376"/>
      <c r="E15" s="1376"/>
      <c r="F15" s="1376"/>
      <c r="G15" s="1376"/>
      <c r="H15" s="1376"/>
      <c r="I15" s="1376"/>
      <c r="J15" s="1376"/>
      <c r="K15" s="1376"/>
      <c r="L15" s="1376"/>
      <c r="M15" s="1376"/>
      <c r="N15" s="1376"/>
      <c r="O15" s="1376"/>
      <c r="P15" s="1376"/>
      <c r="Q15" s="1376"/>
      <c r="R15" s="1376"/>
      <c r="S15" s="1376"/>
      <c r="T15" s="1376"/>
      <c r="U15" s="1376"/>
      <c r="V15" s="1376"/>
      <c r="W15" s="1376"/>
      <c r="X15" s="1077"/>
      <c r="Y15" s="1055"/>
      <c r="Z15" s="1055"/>
      <c r="AA15" s="1055"/>
      <c r="AB15" s="1055"/>
      <c r="AC15" s="1055"/>
    </row>
    <row r="16" spans="1:29" s="1063" customFormat="1" ht="35.1" customHeight="1">
      <c r="A16" s="1068"/>
      <c r="B16" s="1376" t="s">
        <v>1587</v>
      </c>
      <c r="C16" s="1376"/>
      <c r="D16" s="1376"/>
      <c r="E16" s="1376"/>
      <c r="F16" s="1376"/>
      <c r="G16" s="1376"/>
      <c r="H16" s="1376"/>
      <c r="I16" s="1376"/>
      <c r="J16" s="1376"/>
      <c r="K16" s="1376"/>
      <c r="L16" s="1376"/>
      <c r="M16" s="1376"/>
      <c r="N16" s="1376"/>
      <c r="O16" s="1376"/>
      <c r="P16" s="1376"/>
      <c r="Q16" s="1376"/>
      <c r="R16" s="1376"/>
      <c r="S16" s="1376"/>
      <c r="T16" s="1376"/>
      <c r="U16" s="1376"/>
      <c r="V16" s="1376"/>
      <c r="W16" s="1376"/>
      <c r="X16" s="1077"/>
      <c r="Y16" s="1055"/>
      <c r="Z16" s="1055"/>
      <c r="AA16" s="1055"/>
      <c r="AB16" s="1055"/>
      <c r="AC16" s="1055"/>
    </row>
    <row r="17" spans="1:29" s="1063" customFormat="1" ht="35.1" customHeight="1">
      <c r="A17" s="1068"/>
      <c r="B17" s="1383" t="s">
        <v>1588</v>
      </c>
      <c r="C17" s="1383"/>
      <c r="D17" s="1383"/>
      <c r="E17" s="1383"/>
      <c r="F17" s="1383"/>
      <c r="G17" s="1383"/>
      <c r="H17" s="1383"/>
      <c r="I17" s="1383"/>
      <c r="J17" s="1383"/>
      <c r="K17" s="1383"/>
      <c r="L17" s="1383"/>
      <c r="M17" s="1383"/>
      <c r="N17" s="1383"/>
      <c r="O17" s="1383"/>
      <c r="P17" s="1383"/>
      <c r="Q17" s="1383"/>
      <c r="R17" s="1383"/>
      <c r="S17" s="1383"/>
      <c r="T17" s="1383"/>
      <c r="U17" s="1383"/>
      <c r="V17" s="1383"/>
      <c r="W17" s="1383"/>
      <c r="X17" s="1077"/>
      <c r="Y17" s="1055"/>
      <c r="Z17" s="1055"/>
      <c r="AA17" s="1055"/>
      <c r="AB17" s="1055"/>
      <c r="AC17" s="1055"/>
    </row>
    <row r="18" spans="1:29" s="1063" customFormat="1" ht="35.1" customHeight="1">
      <c r="A18" s="1068"/>
      <c r="B18" s="1078"/>
      <c r="C18" s="1078"/>
      <c r="D18" s="1078"/>
      <c r="E18" s="1078"/>
      <c r="F18" s="1078"/>
      <c r="G18" s="1078"/>
      <c r="H18" s="1078"/>
      <c r="I18" s="1078"/>
      <c r="J18" s="1078"/>
      <c r="K18" s="1078"/>
      <c r="L18" s="1078"/>
      <c r="M18" s="1078"/>
      <c r="N18" s="1078"/>
      <c r="O18" s="1078"/>
      <c r="P18" s="1078"/>
      <c r="Q18" s="1078"/>
      <c r="R18" s="1078"/>
      <c r="S18" s="1078"/>
      <c r="T18" s="1078"/>
      <c r="U18" s="1078"/>
      <c r="V18" s="1078"/>
      <c r="W18" s="1078"/>
      <c r="X18" s="1077"/>
      <c r="Y18" s="1055"/>
      <c r="Z18" s="1055"/>
      <c r="AA18" s="1055"/>
      <c r="AB18" s="1055"/>
      <c r="AC18" s="1055"/>
    </row>
    <row r="19" spans="1:29" s="1063" customFormat="1" ht="35.1" customHeight="1">
      <c r="A19" s="1068"/>
      <c r="B19" s="1376" t="s">
        <v>1589</v>
      </c>
      <c r="C19" s="1376"/>
      <c r="D19" s="1376"/>
      <c r="E19" s="1376"/>
      <c r="F19" s="1376"/>
      <c r="G19" s="1376"/>
      <c r="H19" s="1376"/>
      <c r="I19" s="1376"/>
      <c r="J19" s="1376"/>
      <c r="K19" s="1376"/>
      <c r="L19" s="1376"/>
      <c r="M19" s="1376"/>
      <c r="N19" s="1376"/>
      <c r="O19" s="1376"/>
      <c r="P19" s="1376"/>
      <c r="Q19" s="1376"/>
      <c r="R19" s="1376"/>
      <c r="S19" s="1376"/>
      <c r="T19" s="1376"/>
      <c r="U19" s="1376"/>
      <c r="V19" s="1376"/>
      <c r="W19" s="1376"/>
      <c r="X19" s="1077"/>
      <c r="Y19" s="1055"/>
      <c r="Z19" s="1055"/>
      <c r="AA19" s="1055"/>
      <c r="AB19" s="1055"/>
      <c r="AC19" s="1055"/>
    </row>
    <row r="20" spans="1:29" s="1063" customFormat="1" ht="35.1" customHeight="1">
      <c r="A20" s="1068"/>
      <c r="B20" s="1384" t="s">
        <v>1590</v>
      </c>
      <c r="C20" s="1384"/>
      <c r="D20" s="1384"/>
      <c r="E20" s="1384"/>
      <c r="F20" s="1384"/>
      <c r="G20" s="1384"/>
      <c r="H20" s="1384"/>
      <c r="I20" s="1384"/>
      <c r="J20" s="1384"/>
      <c r="K20" s="1384"/>
      <c r="L20" s="1384"/>
      <c r="M20" s="1384"/>
      <c r="N20" s="1384"/>
      <c r="O20" s="1384"/>
      <c r="P20" s="1384"/>
      <c r="Q20" s="1384"/>
      <c r="R20" s="1384"/>
      <c r="S20" s="1384"/>
      <c r="T20" s="1384"/>
      <c r="U20" s="1384"/>
      <c r="V20" s="1384"/>
      <c r="W20" s="1384"/>
      <c r="X20" s="1077"/>
      <c r="Y20" s="1055"/>
      <c r="Z20" s="1055"/>
      <c r="AA20" s="1055"/>
      <c r="AB20" s="1055"/>
      <c r="AC20" s="1055"/>
    </row>
    <row r="21" spans="1:29" s="1063" customFormat="1" ht="35.1" customHeight="1">
      <c r="A21" s="1068"/>
      <c r="B21" s="1079"/>
      <c r="C21" s="1079"/>
      <c r="D21" s="1079"/>
      <c r="E21" s="1079"/>
      <c r="F21" s="1079"/>
      <c r="G21" s="1079"/>
      <c r="H21" s="1079"/>
      <c r="I21" s="1079"/>
      <c r="J21" s="1079"/>
      <c r="K21" s="1079"/>
      <c r="L21" s="1079"/>
      <c r="M21" s="1079"/>
      <c r="N21" s="1079"/>
      <c r="O21" s="1079"/>
      <c r="P21" s="1079"/>
      <c r="Q21" s="1079"/>
      <c r="R21" s="1079"/>
      <c r="S21" s="1079"/>
      <c r="T21" s="1079"/>
      <c r="U21" s="1079"/>
      <c r="V21" s="1079"/>
      <c r="W21" s="1079"/>
      <c r="X21" s="1077"/>
      <c r="Y21" s="1055"/>
      <c r="Z21" s="1055"/>
      <c r="AA21" s="1055"/>
      <c r="AB21" s="1055"/>
      <c r="AC21" s="1055"/>
    </row>
    <row r="22" spans="1:29" ht="35.1" customHeight="1">
      <c r="A22" s="1068"/>
      <c r="B22" s="1385" t="s">
        <v>1591</v>
      </c>
      <c r="C22" s="1385"/>
      <c r="D22" s="1385"/>
      <c r="E22" s="1385"/>
      <c r="F22" s="1385"/>
      <c r="G22" s="1385"/>
      <c r="H22" s="1385"/>
      <c r="I22" s="1385"/>
      <c r="J22" s="1385"/>
      <c r="K22" s="1385"/>
      <c r="L22" s="1385"/>
      <c r="M22" s="1385"/>
      <c r="N22" s="1385"/>
      <c r="O22" s="1385"/>
      <c r="P22" s="1386" t="s">
        <v>1592</v>
      </c>
      <c r="Q22" s="1386"/>
      <c r="R22" s="1386"/>
      <c r="S22" s="1386"/>
      <c r="T22" s="1386"/>
      <c r="U22" s="1386"/>
      <c r="V22" s="1386"/>
      <c r="W22" s="1386"/>
      <c r="X22" s="1077"/>
      <c r="Y22" s="1055"/>
      <c r="Z22" s="1055"/>
      <c r="AA22" s="1055"/>
      <c r="AB22" s="1055"/>
      <c r="AC22" s="1055"/>
    </row>
    <row r="23" spans="1:29" ht="35.1" customHeight="1">
      <c r="A23" s="1080"/>
      <c r="B23" s="1380" t="s">
        <v>1593</v>
      </c>
      <c r="C23" s="1380"/>
      <c r="D23" s="1380"/>
      <c r="E23" s="1380"/>
      <c r="F23" s="1380"/>
      <c r="G23" s="1380"/>
      <c r="H23" s="1380"/>
      <c r="I23" s="1380"/>
      <c r="J23" s="1380"/>
      <c r="K23" s="1380"/>
      <c r="L23" s="1380"/>
      <c r="M23" s="1380"/>
      <c r="N23" s="1380"/>
      <c r="O23" s="1380"/>
      <c r="P23" s="1380"/>
      <c r="Q23" s="1380"/>
      <c r="R23" s="1380"/>
      <c r="S23" s="1380"/>
      <c r="T23" s="1380"/>
      <c r="U23" s="1380"/>
      <c r="V23" s="1380"/>
      <c r="W23" s="1380"/>
      <c r="X23" s="1077"/>
      <c r="Y23" s="1055"/>
      <c r="Z23" s="1055"/>
      <c r="AA23" s="1055"/>
      <c r="AB23" s="1055"/>
      <c r="AC23" s="1055"/>
    </row>
    <row r="24" spans="1:29" ht="35.1" customHeight="1">
      <c r="A24" s="1068"/>
      <c r="B24" s="1069"/>
      <c r="C24" s="1069"/>
      <c r="D24" s="1069"/>
      <c r="E24" s="1069"/>
      <c r="F24" s="1069"/>
      <c r="G24" s="1069"/>
      <c r="H24" s="1069"/>
      <c r="I24" s="1069"/>
      <c r="J24" s="1069"/>
      <c r="K24" s="1069"/>
      <c r="L24" s="1069"/>
      <c r="M24" s="1069"/>
      <c r="N24" s="1069"/>
      <c r="O24" s="1069"/>
      <c r="P24" s="1069"/>
      <c r="Q24" s="1055"/>
      <c r="R24" s="1055"/>
      <c r="S24" s="1055"/>
      <c r="T24" s="1055"/>
      <c r="U24" s="1055"/>
      <c r="V24" s="1055"/>
      <c r="W24" s="1055"/>
      <c r="X24" s="1055"/>
      <c r="Y24" s="1055"/>
      <c r="Z24" s="1055"/>
      <c r="AA24" s="1055"/>
      <c r="AB24" s="1055"/>
      <c r="AC24" s="1055"/>
    </row>
    <row r="25" spans="1:29" ht="35.1" customHeight="1">
      <c r="A25" s="1068"/>
      <c r="B25" s="1081" t="s">
        <v>1568</v>
      </c>
      <c r="C25" s="1069"/>
      <c r="D25" s="1069"/>
      <c r="E25" s="1069"/>
      <c r="F25" s="1069"/>
      <c r="G25" s="1069"/>
      <c r="H25" s="1069"/>
      <c r="I25" s="1069"/>
      <c r="J25" s="1069"/>
      <c r="K25" s="1069"/>
      <c r="L25" s="1069"/>
      <c r="M25" s="1069"/>
      <c r="N25" s="1069"/>
      <c r="O25" s="1069"/>
      <c r="P25" s="1069"/>
      <c r="Q25" s="1055"/>
      <c r="R25" s="1055"/>
      <c r="S25" s="1055"/>
      <c r="T25" s="1058" t="s">
        <v>3</v>
      </c>
      <c r="U25" s="1055"/>
      <c r="V25" s="1055"/>
      <c r="W25" s="1055"/>
      <c r="X25" s="1055"/>
      <c r="Y25" s="1055"/>
      <c r="Z25" s="1055"/>
      <c r="AA25" s="1055"/>
      <c r="AB25" s="1055"/>
      <c r="AC25" s="1055"/>
    </row>
    <row r="26" spans="1:29" ht="35.1" customHeight="1">
      <c r="A26" s="1068"/>
      <c r="B26" s="1081"/>
      <c r="C26" s="1069"/>
      <c r="D26" s="1069"/>
      <c r="E26" s="1069"/>
      <c r="F26" s="1069"/>
      <c r="G26" s="1069"/>
      <c r="H26" s="1069"/>
      <c r="I26" s="1069"/>
      <c r="J26" s="1069"/>
      <c r="K26" s="1069"/>
      <c r="L26" s="1069"/>
      <c r="M26" s="1069"/>
      <c r="N26" s="1069"/>
      <c r="O26" s="1069"/>
      <c r="P26" s="1069"/>
      <c r="Q26" s="1055"/>
      <c r="R26" s="1055"/>
      <c r="S26" s="1055"/>
      <c r="T26" s="1055"/>
      <c r="U26" s="1055"/>
      <c r="V26" s="1055"/>
      <c r="W26" s="1055"/>
      <c r="X26" s="1055"/>
      <c r="Y26" s="1055"/>
      <c r="Z26" s="1055"/>
      <c r="AA26" s="1055"/>
      <c r="AB26" s="1055"/>
      <c r="AC26" s="1055"/>
    </row>
    <row r="27" spans="1:29" ht="35.1" customHeight="1">
      <c r="A27" s="1068"/>
      <c r="B27" s="1081" t="s">
        <v>1569</v>
      </c>
      <c r="C27" s="1069"/>
      <c r="D27" s="1069"/>
      <c r="E27" s="1069"/>
      <c r="F27" s="1069"/>
      <c r="G27" s="1069"/>
      <c r="H27" s="1069"/>
      <c r="I27" s="1069"/>
      <c r="J27" s="1069"/>
      <c r="K27" s="1069"/>
      <c r="L27" s="1069"/>
      <c r="M27" s="1069"/>
      <c r="N27" s="1069"/>
      <c r="O27" s="1069"/>
      <c r="P27" s="1082">
        <v>3</v>
      </c>
      <c r="Q27" s="1083" t="s">
        <v>1570</v>
      </c>
      <c r="R27" s="1055"/>
      <c r="S27" s="1055"/>
      <c r="T27" s="1082">
        <v>11</v>
      </c>
      <c r="U27" s="1083" t="s">
        <v>1571</v>
      </c>
      <c r="V27" s="1055"/>
      <c r="W27" s="1055"/>
      <c r="X27" s="1055"/>
      <c r="Y27" s="1055"/>
      <c r="Z27" s="1055"/>
      <c r="AA27" s="1055"/>
      <c r="AB27" s="1055"/>
      <c r="AC27" s="1055"/>
    </row>
    <row r="28" spans="1:29" ht="35.1" customHeight="1">
      <c r="A28" s="1068"/>
      <c r="B28" s="1081"/>
      <c r="C28" s="1069"/>
      <c r="D28" s="1069"/>
      <c r="E28" s="1069"/>
      <c r="F28" s="1069"/>
      <c r="G28" s="1069"/>
      <c r="H28" s="1069"/>
      <c r="I28" s="1069"/>
      <c r="J28" s="1069"/>
      <c r="K28" s="1069"/>
      <c r="L28" s="1069"/>
      <c r="M28" s="1055"/>
      <c r="N28" s="1055"/>
      <c r="O28" s="1055"/>
      <c r="P28" s="1055"/>
      <c r="Q28" s="1055"/>
      <c r="R28" s="1055"/>
      <c r="S28" s="1055"/>
      <c r="T28" s="1055"/>
      <c r="U28" s="1055"/>
      <c r="V28" s="1055"/>
      <c r="W28" s="1055"/>
      <c r="X28" s="1055"/>
      <c r="Y28" s="1055"/>
      <c r="Z28" s="1055"/>
      <c r="AA28" s="1055"/>
      <c r="AB28" s="1055"/>
      <c r="AC28" s="1055"/>
    </row>
    <row r="29" spans="1:29" ht="35.1" customHeight="1">
      <c r="A29" s="1068"/>
      <c r="B29" s="1070" t="s">
        <v>1564</v>
      </c>
      <c r="C29" s="1068"/>
      <c r="D29" s="1068"/>
      <c r="E29" s="1068"/>
      <c r="F29" s="1068"/>
      <c r="G29" s="1068"/>
      <c r="H29" s="1068"/>
      <c r="I29" s="1069"/>
      <c r="J29" s="1068"/>
      <c r="K29" s="1068"/>
      <c r="L29" s="1069"/>
      <c r="M29" s="1069"/>
      <c r="N29" s="1069"/>
      <c r="O29" s="1069"/>
      <c r="P29" s="1069"/>
      <c r="Q29" s="1055"/>
      <c r="R29" s="1055"/>
      <c r="S29" s="1055"/>
      <c r="T29" s="1055"/>
      <c r="U29" s="1055"/>
      <c r="V29" s="1055"/>
      <c r="W29" s="1055"/>
      <c r="X29" s="1055"/>
      <c r="Y29" s="1055"/>
      <c r="Z29" s="1055"/>
      <c r="AA29" s="1055"/>
      <c r="AB29" s="1055"/>
      <c r="AC29" s="1055"/>
    </row>
    <row r="30" spans="1:29" ht="35.1" customHeight="1">
      <c r="A30" s="1068"/>
      <c r="B30" s="1084"/>
      <c r="C30" s="1381" t="s">
        <v>1565</v>
      </c>
      <c r="D30" s="1381"/>
      <c r="E30" s="1381"/>
      <c r="F30" s="1381"/>
      <c r="G30" s="1381"/>
      <c r="H30" s="1381"/>
      <c r="I30" s="1381"/>
      <c r="J30" s="1381"/>
      <c r="K30" s="1381"/>
      <c r="L30" s="1381"/>
      <c r="M30" s="1381"/>
      <c r="N30" s="1381"/>
      <c r="O30" s="1381"/>
      <c r="P30" s="1381"/>
      <c r="Q30" s="1381"/>
      <c r="R30" s="1381"/>
      <c r="S30" s="1381"/>
      <c r="T30" s="1381"/>
      <c r="U30" s="1381"/>
      <c r="V30" s="1381"/>
      <c r="W30" s="1381"/>
      <c r="X30" s="1085"/>
      <c r="Y30" s="1085"/>
      <c r="Z30" s="1055"/>
      <c r="AA30" s="1055"/>
      <c r="AB30" s="1055"/>
      <c r="AC30" s="1055"/>
    </row>
    <row r="31" spans="1:29" ht="35.1" customHeight="1">
      <c r="A31" s="1068"/>
      <c r="B31" s="1084"/>
      <c r="C31" s="1382" t="s">
        <v>1566</v>
      </c>
      <c r="D31" s="1382"/>
      <c r="E31" s="1382"/>
      <c r="F31" s="1382"/>
      <c r="G31" s="1382"/>
      <c r="H31" s="1382"/>
      <c r="I31" s="1382"/>
      <c r="J31" s="1382"/>
      <c r="K31" s="1382"/>
      <c r="L31" s="1382"/>
      <c r="M31" s="1382"/>
      <c r="N31" s="1382"/>
      <c r="O31" s="1382"/>
      <c r="P31" s="1382"/>
      <c r="Q31" s="1382"/>
      <c r="R31" s="1382"/>
      <c r="S31" s="1382"/>
      <c r="T31" s="1382"/>
      <c r="U31" s="1382"/>
      <c r="V31" s="1382"/>
      <c r="W31" s="1382"/>
      <c r="X31" s="1077"/>
      <c r="Y31" s="1077"/>
      <c r="Z31" s="1055"/>
      <c r="AA31" s="1055"/>
      <c r="AB31" s="1055"/>
      <c r="AC31" s="1055"/>
    </row>
    <row r="32" spans="1:29" ht="35.1" customHeight="1">
      <c r="A32" s="1068"/>
      <c r="B32" s="1084"/>
      <c r="C32" s="1382" t="s">
        <v>1567</v>
      </c>
      <c r="D32" s="1382"/>
      <c r="E32" s="1382"/>
      <c r="F32" s="1382"/>
      <c r="G32" s="1382"/>
      <c r="H32" s="1382"/>
      <c r="I32" s="1382"/>
      <c r="J32" s="1382"/>
      <c r="K32" s="1382"/>
      <c r="L32" s="1382"/>
      <c r="M32" s="1382"/>
      <c r="N32" s="1086"/>
      <c r="O32" s="1087"/>
      <c r="P32" s="1087"/>
      <c r="Q32" s="1077"/>
      <c r="R32" s="1077"/>
      <c r="S32" s="1077"/>
      <c r="T32" s="1077"/>
      <c r="U32" s="1077"/>
      <c r="V32" s="1077"/>
      <c r="W32" s="1077"/>
      <c r="X32" s="1077"/>
      <c r="Y32" s="1077"/>
      <c r="Z32" s="1055"/>
      <c r="AA32" s="1055"/>
      <c r="AB32" s="1055"/>
      <c r="AC32" s="1055"/>
    </row>
    <row r="33" spans="1:29" ht="35.1" customHeight="1">
      <c r="A33" s="1068"/>
      <c r="B33" s="1081"/>
      <c r="C33" s="1069"/>
      <c r="D33" s="1069"/>
      <c r="E33" s="1069"/>
      <c r="F33" s="1069"/>
      <c r="G33" s="1069"/>
      <c r="H33" s="1069"/>
      <c r="I33" s="1069"/>
      <c r="J33" s="1069"/>
      <c r="K33" s="1069"/>
      <c r="L33" s="1069"/>
      <c r="M33" s="1055"/>
      <c r="N33" s="1055"/>
      <c r="O33" s="1055"/>
      <c r="P33" s="1055"/>
      <c r="Q33" s="1055"/>
      <c r="R33" s="1055"/>
      <c r="S33" s="1055"/>
      <c r="T33" s="1055"/>
      <c r="U33" s="1055"/>
      <c r="V33" s="1055"/>
      <c r="W33" s="1055"/>
      <c r="X33" s="1055"/>
      <c r="Y33" s="1055"/>
      <c r="Z33" s="1055"/>
      <c r="AA33" s="1055"/>
      <c r="AB33" s="1055"/>
      <c r="AC33" s="1055"/>
    </row>
    <row r="34" spans="1:29" ht="35.1" customHeight="1">
      <c r="A34" s="1068"/>
      <c r="B34" s="1081"/>
      <c r="C34" s="1069"/>
      <c r="D34" s="1069"/>
      <c r="E34" s="1069"/>
      <c r="F34" s="1069"/>
      <c r="G34" s="1069"/>
      <c r="H34" s="1069"/>
      <c r="I34" s="1069"/>
      <c r="J34" s="1069"/>
      <c r="K34" s="1069"/>
      <c r="L34" s="1069"/>
      <c r="M34" s="1055"/>
      <c r="N34" s="1055"/>
      <c r="O34" s="1055"/>
      <c r="P34" s="1055"/>
      <c r="Q34" s="1055"/>
      <c r="R34" s="1055"/>
      <c r="S34" s="1055"/>
      <c r="T34" s="1055"/>
      <c r="U34" s="1055"/>
      <c r="V34" s="1055"/>
      <c r="W34" s="1055"/>
      <c r="X34" s="1055"/>
      <c r="Y34" s="1055"/>
      <c r="Z34" s="1055"/>
      <c r="AA34" s="1055"/>
      <c r="AB34" s="1055"/>
      <c r="AC34" s="1055"/>
    </row>
    <row r="35" spans="1:29" ht="35.1" customHeight="1">
      <c r="A35" s="1068"/>
      <c r="B35" s="1059" t="s">
        <v>1572</v>
      </c>
      <c r="C35" s="1068"/>
      <c r="D35" s="1068"/>
      <c r="E35" s="1068"/>
      <c r="F35" s="1068"/>
      <c r="G35" s="1068"/>
      <c r="H35" s="1068"/>
      <c r="I35" s="1068"/>
      <c r="J35" s="1068"/>
      <c r="K35" s="1068"/>
      <c r="L35" s="1068"/>
      <c r="M35" s="1068"/>
      <c r="N35" s="1068"/>
      <c r="O35" s="1068"/>
      <c r="P35" s="1068"/>
      <c r="Q35" s="1068"/>
      <c r="R35" s="1068"/>
      <c r="S35" s="1055"/>
      <c r="T35" s="1055"/>
      <c r="U35" s="1055"/>
      <c r="V35" s="1055"/>
      <c r="W35" s="1055"/>
      <c r="X35" s="1055"/>
      <c r="Y35" s="1055"/>
      <c r="Z35" s="1055"/>
      <c r="AA35" s="1055"/>
      <c r="AB35" s="1055"/>
      <c r="AC35" s="1055"/>
    </row>
    <row r="36" spans="1:29" ht="35.1" customHeight="1">
      <c r="A36" s="1068"/>
      <c r="B36" s="1060" t="s">
        <v>1573</v>
      </c>
      <c r="C36" s="1068"/>
      <c r="D36" s="1068"/>
      <c r="E36" s="1068"/>
      <c r="F36" s="1068"/>
      <c r="G36" s="1068"/>
      <c r="H36" s="1068"/>
      <c r="I36" s="1068"/>
      <c r="J36" s="1068"/>
      <c r="K36" s="1068"/>
      <c r="L36" s="1068"/>
      <c r="M36" s="1068"/>
      <c r="N36" s="1068"/>
      <c r="O36" s="1068"/>
      <c r="P36" s="1068"/>
      <c r="Q36" s="1068"/>
      <c r="R36" s="1068"/>
      <c r="S36" s="1055"/>
      <c r="T36" s="1055"/>
      <c r="U36" s="1055"/>
      <c r="V36" s="1055"/>
      <c r="W36" s="1055"/>
      <c r="X36" s="1055"/>
      <c r="Y36" s="1055"/>
      <c r="Z36" s="1055"/>
      <c r="AA36" s="1055"/>
      <c r="AB36" s="1055"/>
      <c r="AC36" s="1055"/>
    </row>
    <row r="37" spans="1:29" ht="35.1" customHeight="1">
      <c r="A37" s="1068"/>
      <c r="B37" s="1060"/>
      <c r="C37" s="1068"/>
      <c r="D37" s="1068"/>
      <c r="E37" s="1068"/>
      <c r="F37" s="1068"/>
      <c r="G37" s="1068"/>
      <c r="H37" s="1068"/>
      <c r="I37" s="1068"/>
      <c r="J37" s="1068"/>
      <c r="K37" s="1068"/>
      <c r="L37" s="1068"/>
      <c r="M37" s="1068"/>
      <c r="N37" s="1068"/>
      <c r="O37" s="1068"/>
      <c r="P37" s="1068"/>
      <c r="Q37" s="1068"/>
      <c r="R37" s="1068"/>
      <c r="S37" s="1055"/>
      <c r="T37" s="1055"/>
      <c r="U37" s="1055"/>
      <c r="V37" s="1055"/>
      <c r="W37" s="1055"/>
      <c r="X37" s="1055"/>
      <c r="Y37" s="1055"/>
      <c r="Z37" s="1055"/>
      <c r="AA37" s="1055"/>
      <c r="AB37" s="1055"/>
      <c r="AC37" s="1055"/>
    </row>
    <row r="38" spans="1:29" ht="35.1" customHeight="1">
      <c r="A38" s="1068"/>
      <c r="B38" s="1060" t="s">
        <v>1574</v>
      </c>
      <c r="C38" s="1068"/>
      <c r="D38" s="1068"/>
      <c r="E38" s="1068"/>
      <c r="F38" s="1068"/>
      <c r="G38" s="1068"/>
      <c r="H38" s="1068"/>
      <c r="I38" s="1068"/>
      <c r="J38" s="1068"/>
      <c r="K38" s="1068"/>
      <c r="L38" s="1068"/>
      <c r="M38" s="1068"/>
      <c r="N38" s="1068"/>
      <c r="O38" s="1068"/>
      <c r="P38" s="1068"/>
      <c r="Q38" s="1068"/>
      <c r="R38" s="1068"/>
      <c r="S38" s="1055"/>
      <c r="T38" s="1055"/>
      <c r="U38" s="1055"/>
      <c r="V38" s="1055"/>
      <c r="W38" s="1055"/>
      <c r="X38" s="1055"/>
      <c r="Y38" s="1055"/>
      <c r="Z38" s="1055"/>
      <c r="AA38" s="1055"/>
      <c r="AB38" s="1055"/>
      <c r="AC38" s="1055"/>
    </row>
    <row r="39" spans="1:29" ht="35.1" customHeight="1">
      <c r="A39" s="1068"/>
      <c r="B39" s="1060" t="s">
        <v>1575</v>
      </c>
      <c r="C39" s="1068"/>
      <c r="D39" s="1068"/>
      <c r="E39" s="1068"/>
      <c r="F39" s="1068"/>
      <c r="G39" s="1068"/>
      <c r="H39" s="1068"/>
      <c r="I39" s="1068"/>
      <c r="J39" s="1068"/>
      <c r="K39" s="1068"/>
      <c r="L39" s="1068"/>
      <c r="M39" s="1068"/>
      <c r="N39" s="1068"/>
      <c r="O39" s="1068"/>
      <c r="P39" s="1068"/>
      <c r="Q39" s="1068"/>
      <c r="R39" s="1068"/>
      <c r="S39" s="1055"/>
      <c r="T39" s="1055"/>
      <c r="U39" s="1055"/>
      <c r="V39" s="1055"/>
      <c r="W39" s="1055"/>
      <c r="X39" s="1055"/>
      <c r="Y39" s="1055"/>
      <c r="Z39" s="1055"/>
      <c r="AA39" s="1055"/>
      <c r="AB39" s="1055"/>
      <c r="AC39" s="1055"/>
    </row>
    <row r="40" spans="1:29" ht="35.1" customHeight="1">
      <c r="A40" s="1068"/>
      <c r="B40" s="1061" t="s">
        <v>1576</v>
      </c>
      <c r="C40" s="1068"/>
      <c r="D40" s="1068"/>
      <c r="E40" s="1068"/>
      <c r="F40" s="1068"/>
      <c r="G40" s="1068"/>
      <c r="H40" s="1068"/>
      <c r="I40" s="1068"/>
      <c r="J40" s="1068"/>
      <c r="K40" s="1068"/>
      <c r="L40" s="1068"/>
      <c r="M40" s="1068"/>
      <c r="N40" s="1068"/>
      <c r="O40" s="1068"/>
      <c r="P40" s="1068"/>
      <c r="Q40" s="1068"/>
      <c r="R40" s="1068"/>
      <c r="S40" s="1055"/>
      <c r="T40" s="1055"/>
      <c r="U40" s="1055"/>
      <c r="V40" s="1055"/>
      <c r="W40" s="1055"/>
      <c r="X40" s="1055"/>
      <c r="Y40" s="1055"/>
      <c r="Z40" s="1055"/>
      <c r="AA40" s="1055"/>
      <c r="AB40" s="1055"/>
      <c r="AC40" s="1055"/>
    </row>
    <row r="41" spans="1:29" ht="35.1" customHeight="1">
      <c r="A41" s="1068"/>
      <c r="B41" s="1061" t="s">
        <v>1577</v>
      </c>
      <c r="C41" s="1068"/>
      <c r="D41" s="1068"/>
      <c r="E41" s="1068"/>
      <c r="F41" s="1068"/>
      <c r="G41" s="1068"/>
      <c r="H41" s="1068"/>
      <c r="I41" s="1068"/>
      <c r="J41" s="1068"/>
      <c r="K41" s="1068"/>
      <c r="L41" s="1068"/>
      <c r="M41" s="1068"/>
      <c r="N41" s="1068"/>
      <c r="O41" s="1068"/>
      <c r="P41" s="1068"/>
      <c r="Q41" s="1068"/>
      <c r="R41" s="1068"/>
      <c r="S41" s="1055"/>
      <c r="T41" s="1055"/>
      <c r="U41" s="1055"/>
      <c r="V41" s="1055"/>
      <c r="W41" s="1055"/>
      <c r="X41" s="1055"/>
      <c r="Y41" s="1055"/>
      <c r="Z41" s="1055"/>
      <c r="AA41" s="1055"/>
      <c r="AB41" s="1055"/>
      <c r="AC41" s="1055"/>
    </row>
    <row r="42" spans="1:29" ht="35.1" customHeight="1">
      <c r="A42" s="1068"/>
      <c r="B42" s="1061" t="s">
        <v>1578</v>
      </c>
      <c r="C42" s="1068"/>
      <c r="D42" s="1068"/>
      <c r="E42" s="1068"/>
      <c r="F42" s="1068"/>
      <c r="G42" s="1068"/>
      <c r="H42" s="1068"/>
      <c r="I42" s="1068"/>
      <c r="J42" s="1068"/>
      <c r="K42" s="1068"/>
      <c r="L42" s="1068"/>
      <c r="M42" s="1068"/>
      <c r="N42" s="1068"/>
      <c r="O42" s="1068"/>
      <c r="P42" s="1068"/>
      <c r="Q42" s="1068"/>
      <c r="R42" s="1068"/>
      <c r="S42" s="1055"/>
      <c r="T42" s="1055"/>
      <c r="U42" s="1055"/>
      <c r="V42" s="1055"/>
      <c r="W42" s="1055"/>
      <c r="X42" s="1055"/>
      <c r="Y42" s="1055"/>
      <c r="Z42" s="1055"/>
      <c r="AA42" s="1055"/>
      <c r="AB42" s="1055"/>
      <c r="AC42" s="1055"/>
    </row>
    <row r="43" spans="1:29" ht="35.1" customHeight="1">
      <c r="A43" s="1068"/>
      <c r="B43" s="1061" t="s">
        <v>1579</v>
      </c>
      <c r="C43" s="1068"/>
      <c r="D43" s="1068"/>
      <c r="E43" s="1068"/>
      <c r="F43" s="1068"/>
      <c r="G43" s="1068"/>
      <c r="H43" s="1068"/>
      <c r="I43" s="1068"/>
      <c r="J43" s="1068"/>
      <c r="K43" s="1068"/>
      <c r="L43" s="1068"/>
      <c r="M43" s="1068"/>
      <c r="N43" s="1068"/>
      <c r="O43" s="1068"/>
      <c r="P43" s="1068"/>
      <c r="Q43" s="1068"/>
      <c r="R43" s="1068"/>
      <c r="S43" s="1055"/>
      <c r="T43" s="1055"/>
      <c r="U43" s="1055"/>
      <c r="V43" s="1055"/>
      <c r="W43" s="1055"/>
      <c r="X43" s="1055"/>
      <c r="Y43" s="1055"/>
      <c r="Z43" s="1055"/>
      <c r="AA43" s="1055"/>
      <c r="AB43" s="1055"/>
      <c r="AC43" s="1055"/>
    </row>
    <row r="44" spans="1:29" ht="35.1" customHeight="1">
      <c r="A44" s="1068"/>
      <c r="B44" s="1061" t="s">
        <v>1580</v>
      </c>
      <c r="C44" s="1068"/>
      <c r="D44" s="1068"/>
      <c r="E44" s="1068"/>
      <c r="F44" s="1068"/>
      <c r="G44" s="1068"/>
      <c r="H44" s="1068"/>
      <c r="I44" s="1068"/>
      <c r="J44" s="1068"/>
      <c r="K44" s="1068"/>
      <c r="L44" s="1068"/>
      <c r="M44" s="1068"/>
      <c r="N44" s="1068"/>
      <c r="O44" s="1068"/>
      <c r="P44" s="1068"/>
      <c r="Q44" s="1068"/>
      <c r="R44" s="1068"/>
      <c r="S44" s="1055"/>
      <c r="T44" s="1055"/>
      <c r="U44" s="1055"/>
      <c r="V44" s="1055"/>
      <c r="W44" s="1055"/>
      <c r="X44" s="1055"/>
      <c r="Y44" s="1055"/>
      <c r="Z44" s="1055"/>
      <c r="AA44" s="1055"/>
      <c r="AB44" s="1055"/>
      <c r="AC44" s="1055"/>
    </row>
    <row r="45" spans="1:29" ht="35.1" customHeight="1">
      <c r="A45" s="1068"/>
      <c r="B45" s="1062" t="s">
        <v>1581</v>
      </c>
      <c r="C45" s="1068"/>
      <c r="D45" s="1068"/>
      <c r="E45" s="1068"/>
      <c r="F45" s="1068"/>
      <c r="G45" s="1068"/>
      <c r="H45" s="1068"/>
      <c r="I45" s="1068"/>
      <c r="J45" s="1068"/>
      <c r="K45" s="1068"/>
      <c r="L45" s="1068"/>
      <c r="M45" s="1068"/>
      <c r="N45" s="1068"/>
      <c r="O45" s="1068"/>
      <c r="P45" s="1068"/>
      <c r="Q45" s="1068"/>
      <c r="R45" s="1068"/>
      <c r="S45" s="1055"/>
      <c r="T45" s="1055"/>
      <c r="U45" s="1055"/>
      <c r="V45" s="1055"/>
      <c r="W45" s="1055"/>
      <c r="X45" s="1055"/>
      <c r="Y45" s="1055"/>
      <c r="Z45" s="1055"/>
      <c r="AA45" s="1055"/>
      <c r="AB45" s="1055"/>
      <c r="AC45" s="1055"/>
    </row>
    <row r="46" spans="1:29" ht="35.1" customHeight="1">
      <c r="A46" s="1068"/>
      <c r="B46" s="1068"/>
      <c r="C46" s="1068"/>
      <c r="D46" s="1068"/>
      <c r="E46" s="1068"/>
      <c r="F46" s="1068"/>
      <c r="G46" s="1068"/>
      <c r="H46" s="1068"/>
      <c r="I46" s="1068"/>
      <c r="J46" s="1068"/>
      <c r="K46" s="1068"/>
      <c r="L46" s="1068"/>
      <c r="M46" s="1068"/>
      <c r="N46" s="1068"/>
      <c r="O46" s="1068"/>
      <c r="P46" s="1068"/>
      <c r="Q46" s="1068"/>
      <c r="R46" s="1068"/>
      <c r="S46" s="1055"/>
      <c r="T46" s="1055"/>
      <c r="U46" s="1055"/>
      <c r="V46" s="1055"/>
      <c r="W46" s="1055"/>
      <c r="X46" s="1055"/>
      <c r="Y46" s="1055"/>
      <c r="Z46" s="1055"/>
      <c r="AA46" s="1055"/>
      <c r="AB46" s="1055"/>
      <c r="AC46" s="1055"/>
    </row>
    <row r="47" spans="1:29" ht="35.1" customHeight="1">
      <c r="A47" s="1068"/>
      <c r="B47" s="1068"/>
      <c r="C47" s="1068"/>
      <c r="D47" s="1068"/>
      <c r="E47" s="1068"/>
      <c r="F47" s="1068"/>
      <c r="G47" s="1068"/>
      <c r="H47" s="1068"/>
      <c r="I47" s="1068"/>
      <c r="J47" s="1068"/>
      <c r="K47" s="1068"/>
      <c r="L47" s="1068"/>
      <c r="M47" s="1068"/>
      <c r="N47" s="1068"/>
      <c r="O47" s="1068"/>
      <c r="P47" s="1068"/>
      <c r="Q47" s="1068"/>
      <c r="R47" s="1068"/>
      <c r="S47" s="1055"/>
      <c r="T47" s="1055"/>
      <c r="U47" s="1055"/>
      <c r="V47" s="1055"/>
      <c r="W47" s="1055"/>
      <c r="X47" s="1055"/>
      <c r="Y47" s="1055"/>
      <c r="Z47" s="1055"/>
      <c r="AA47" s="1055"/>
      <c r="AB47" s="1055"/>
      <c r="AC47" s="1055"/>
    </row>
    <row r="48" spans="1:29" ht="35.1" customHeight="1">
      <c r="A48" s="1068"/>
      <c r="B48" s="1068"/>
      <c r="C48" s="1068"/>
      <c r="D48" s="1068"/>
      <c r="E48" s="1068"/>
      <c r="F48" s="1068"/>
      <c r="G48" s="1068"/>
      <c r="H48" s="1068"/>
      <c r="I48" s="1068"/>
      <c r="J48" s="1068"/>
      <c r="K48" s="1068"/>
      <c r="L48" s="1068"/>
      <c r="M48" s="1068"/>
      <c r="N48" s="1068"/>
      <c r="O48" s="1068"/>
      <c r="P48" s="1068"/>
      <c r="Q48" s="1068"/>
      <c r="R48" s="1068"/>
      <c r="S48" s="1055"/>
      <c r="T48" s="1055"/>
      <c r="U48" s="1055"/>
      <c r="V48" s="1055"/>
      <c r="W48" s="1055"/>
      <c r="X48" s="1055"/>
      <c r="Y48" s="1055"/>
      <c r="Z48" s="1055"/>
      <c r="AA48" s="1055"/>
      <c r="AB48" s="1055"/>
      <c r="AC48" s="1055"/>
    </row>
    <row r="49" spans="1:29">
      <c r="A49"/>
      <c r="B49"/>
      <c r="C49"/>
      <c r="D49"/>
      <c r="E49"/>
      <c r="F49"/>
      <c r="G49"/>
      <c r="H49"/>
      <c r="I49"/>
      <c r="J49"/>
      <c r="K49"/>
      <c r="L49"/>
      <c r="M49"/>
      <c r="N49"/>
      <c r="O49"/>
      <c r="P49"/>
      <c r="Q49"/>
      <c r="R49"/>
      <c r="S49"/>
      <c r="T49"/>
      <c r="U49"/>
      <c r="V49"/>
      <c r="W49"/>
      <c r="X49"/>
      <c r="Y49"/>
      <c r="Z49"/>
      <c r="AA49"/>
      <c r="AB49"/>
      <c r="AC49"/>
    </row>
  </sheetData>
  <mergeCells count="16">
    <mergeCell ref="B23:W23"/>
    <mergeCell ref="C30:W30"/>
    <mergeCell ref="C31:W31"/>
    <mergeCell ref="C32:M32"/>
    <mergeCell ref="B16:W16"/>
    <mergeCell ref="B17:W17"/>
    <mergeCell ref="B19:W19"/>
    <mergeCell ref="B20:W20"/>
    <mergeCell ref="B22:O22"/>
    <mergeCell ref="P22:W22"/>
    <mergeCell ref="B15:W15"/>
    <mergeCell ref="B5:AB5"/>
    <mergeCell ref="B10:M10"/>
    <mergeCell ref="B12:W12"/>
    <mergeCell ref="B13:W13"/>
    <mergeCell ref="B14:W14"/>
  </mergeCells>
  <hyperlinks>
    <hyperlink ref="B10:M10" r:id="rId1" display="Différence entre un fichier XLS et XLSX (ou XLSM)"/>
    <hyperlink ref="B23" r:id="rId2" location="ID0EBABAAA=Excel%C2%A02016-2013"/>
    <hyperlink ref="B13:E13" r:id="rId3" display="Enregistrer un classeur dans un autre format de fichier"/>
    <hyperlink ref="B14:E14" r:id="rId4" display="Utiliser Excel avec des versions antérieures d’Excel"/>
    <hyperlink ref="B15:E15" r:id="rId5" display="Ouverture de nouveaux formats de fichier dans les versions antérieures de Microsoft Office"/>
    <hyperlink ref="B16:E16" r:id="rId6" display="Enregistrer un classeur Excel pour garantir la compatibilité avec les versions antérieures d’Excel"/>
    <hyperlink ref="B19:E19" r:id="rId7" display="Pack de compatibilité Microsoft Office pour les formats de fichier Word, Excel et PowerPoint "/>
    <hyperlink ref="B12:E12" r:id="rId8" display="Comment lire un fichier excel enregistré au format xlsx?"/>
    <hyperlink ref="C30" r:id="rId9"/>
    <hyperlink ref="C31" r:id="rId10"/>
    <hyperlink ref="C32" r:id="rId11"/>
  </hyperlinks>
  <printOptions horizontalCentered="1"/>
  <pageMargins left="0.23622047244094491" right="0.23622047244094491" top="0.74803149606299213" bottom="0.74803149606299213" header="0.31496062992125984" footer="0.31496062992125984"/>
  <pageSetup paperSize="9" scale="29" orientation="portrait" horizontalDpi="300" verticalDpi="300" r:id="rId12"/>
  <headerFooter alignWithMargins="0"/>
  <colBreaks count="1" manualBreakCount="1">
    <brk id="2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XL344"/>
  <sheetViews>
    <sheetView showZeros="0" zoomScaleNormal="100" workbookViewId="0">
      <selection activeCell="O19" sqref="O19"/>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1530</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WEB\uprt.fr\ff-mickael-rabeau\[ff-mr-patisserie-N°3-complet.xlsx]le Sucre</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c r="Q5" s="992" t="str">
        <f ca="1">CELL("nomfichier",P1)</f>
        <v>D:\1 UPRT SITE WEB\uprt.fr\ff-mickael-rabeau\[ff-mr-patisserie-N°3-complet.xlsx]le Sucre</v>
      </c>
      <c r="R5" s="993"/>
      <c r="S5" s="993"/>
      <c r="T5" s="993"/>
      <c r="U5" s="993"/>
      <c r="V5" s="993"/>
      <c r="W5" s="993"/>
      <c r="X5" s="993"/>
      <c r="Y5" s="993"/>
      <c r="Z5" s="993"/>
      <c r="AA5" s="993"/>
      <c r="AB5" s="993"/>
      <c r="AC5" s="993"/>
    </row>
    <row r="6" spans="1:1312" s="37" customFormat="1" ht="1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10" spans="1:1312" ht="15.75" thickBot="1">
      <c r="A10" s="8" t="s">
        <v>3</v>
      </c>
      <c r="B10" s="1431" t="str">
        <f>B11</f>
        <v>La cuisson du sucre</v>
      </c>
      <c r="C10" s="1431"/>
      <c r="D10" s="1431"/>
      <c r="E10" s="1431"/>
      <c r="F10" s="1431"/>
      <c r="G10" s="1431"/>
      <c r="H10" s="1431"/>
      <c r="I10" s="1431"/>
      <c r="J10" s="1431"/>
      <c r="K10" s="1431"/>
      <c r="L10" s="1431"/>
      <c r="M10" s="1431"/>
      <c r="N10" s="1431"/>
      <c r="O10" s="3"/>
      <c r="P10" s="8" t="s">
        <v>3</v>
      </c>
      <c r="Q10" s="1431" t="str">
        <f>Q11</f>
        <v>La cuisson du sucre</v>
      </c>
      <c r="R10" s="1431"/>
      <c r="S10" s="1431"/>
      <c r="T10" s="1431"/>
      <c r="U10" s="1431"/>
      <c r="V10" s="1431"/>
      <c r="W10" s="1431"/>
      <c r="X10" s="1431"/>
      <c r="Y10" s="1431"/>
      <c r="Z10" s="1431"/>
      <c r="AA10" s="1431"/>
      <c r="AB10" s="1431"/>
      <c r="AC10" s="1431"/>
    </row>
    <row r="11" spans="1:1312" ht="23.25" customHeight="1">
      <c r="A11" s="1432" t="str">
        <f>B11</f>
        <v>La cuisson du sucre</v>
      </c>
      <c r="B11" s="1399" t="s">
        <v>896</v>
      </c>
      <c r="C11" s="1400"/>
      <c r="D11" s="1400"/>
      <c r="E11" s="1400"/>
      <c r="F11" s="1400"/>
      <c r="G11" s="1400"/>
      <c r="H11" s="1400"/>
      <c r="I11" s="1400"/>
      <c r="J11" s="1400"/>
      <c r="K11" s="1400"/>
      <c r="L11" s="1400"/>
      <c r="M11" s="1400"/>
      <c r="N11" s="1401"/>
      <c r="O11" s="3"/>
      <c r="P11" s="1432" t="str">
        <f>Q11</f>
        <v>La cuisson du sucre</v>
      </c>
      <c r="Q11" s="1399" t="s">
        <v>896</v>
      </c>
      <c r="R11" s="1400"/>
      <c r="S11" s="1400"/>
      <c r="T11" s="1400"/>
      <c r="U11" s="1400"/>
      <c r="V11" s="1400"/>
      <c r="W11" s="1400"/>
      <c r="X11" s="1400"/>
      <c r="Y11" s="1400"/>
      <c r="Z11" s="1400"/>
      <c r="AA11" s="1400"/>
      <c r="AB11" s="1400"/>
      <c r="AC11" s="1401"/>
    </row>
    <row r="12" spans="1:1312" ht="15.75" customHeight="1">
      <c r="A12" s="1432"/>
      <c r="B12" s="1387"/>
      <c r="C12" s="1388"/>
      <c r="D12" s="1388"/>
      <c r="E12" s="1388"/>
      <c r="F12" s="1388"/>
      <c r="G12" s="1388"/>
      <c r="H12" s="1388"/>
      <c r="I12" s="1388"/>
      <c r="J12" s="1388"/>
      <c r="K12" s="1388"/>
      <c r="L12" s="1388"/>
      <c r="M12" s="1388"/>
      <c r="N12" s="1389"/>
      <c r="O12" s="3"/>
      <c r="P12" s="1432"/>
      <c r="Q12" s="1387"/>
      <c r="R12" s="1388"/>
      <c r="S12" s="1388"/>
      <c r="T12" s="1388"/>
      <c r="U12" s="1388"/>
      <c r="V12" s="1388"/>
      <c r="W12" s="1388"/>
      <c r="X12" s="1388"/>
      <c r="Y12" s="1388"/>
      <c r="Z12" s="1388"/>
      <c r="AA12" s="1388"/>
      <c r="AB12" s="1388"/>
      <c r="AC12" s="1389"/>
    </row>
    <row r="13" spans="1:1312" s="109" customFormat="1" ht="15.75" customHeight="1">
      <c r="A13" s="1432"/>
      <c r="B13" s="1416" t="s">
        <v>19</v>
      </c>
      <c r="C13" s="1417"/>
      <c r="D13" s="1417"/>
      <c r="E13" s="1417"/>
      <c r="F13" s="1417"/>
      <c r="G13" s="1417"/>
      <c r="H13" s="1417"/>
      <c r="I13" s="1417"/>
      <c r="J13" s="1417"/>
      <c r="K13" s="1417"/>
      <c r="L13" s="1417"/>
      <c r="M13" s="1417"/>
      <c r="N13" s="1418"/>
      <c r="O13" s="135"/>
      <c r="P13" s="1432"/>
      <c r="Q13" s="1416" t="s">
        <v>19</v>
      </c>
      <c r="R13" s="1417"/>
      <c r="S13" s="1417"/>
      <c r="T13" s="1417"/>
      <c r="U13" s="1417"/>
      <c r="V13" s="1417"/>
      <c r="W13" s="1417"/>
      <c r="X13" s="1417"/>
      <c r="Y13" s="1417"/>
      <c r="Z13" s="1417"/>
      <c r="AA13" s="1417"/>
      <c r="AB13" s="1417"/>
      <c r="AC13" s="1418"/>
    </row>
    <row r="14" spans="1:1312" s="109" customFormat="1" ht="15.75" customHeight="1" thickBot="1">
      <c r="A14" s="1432"/>
      <c r="B14" s="1419"/>
      <c r="C14" s="1420"/>
      <c r="D14" s="1420"/>
      <c r="E14" s="1420"/>
      <c r="F14" s="1420"/>
      <c r="G14" s="1420"/>
      <c r="H14" s="1420"/>
      <c r="I14" s="1420"/>
      <c r="J14" s="1420"/>
      <c r="K14" s="1420"/>
      <c r="L14" s="1420"/>
      <c r="M14" s="1420"/>
      <c r="N14" s="1421"/>
      <c r="O14" s="135"/>
      <c r="P14" s="1432"/>
      <c r="Q14" s="1419"/>
      <c r="R14" s="1420"/>
      <c r="S14" s="1420"/>
      <c r="T14" s="1420"/>
      <c r="U14" s="1420"/>
      <c r="V14" s="1420"/>
      <c r="W14" s="1420"/>
      <c r="X14" s="1420"/>
      <c r="Y14" s="1420"/>
      <c r="Z14" s="1420"/>
      <c r="AA14" s="1420"/>
      <c r="AB14" s="1420"/>
      <c r="AC14" s="1421"/>
    </row>
    <row r="15" spans="1:1312" ht="15.6" customHeight="1">
      <c r="A15" s="1432"/>
      <c r="B15" s="651"/>
      <c r="C15" s="231"/>
      <c r="D15" s="231"/>
      <c r="E15" s="231"/>
      <c r="F15" s="231"/>
      <c r="G15" s="231"/>
      <c r="H15" s="231"/>
      <c r="I15" s="231"/>
      <c r="J15" s="231"/>
      <c r="K15" s="231"/>
      <c r="L15" s="231"/>
      <c r="M15" s="231"/>
      <c r="N15" s="507"/>
      <c r="O15" s="3"/>
      <c r="P15" s="1432"/>
      <c r="Q15" s="1424" t="s">
        <v>144</v>
      </c>
      <c r="R15" s="1403"/>
      <c r="S15" s="1403"/>
      <c r="T15" s="1403"/>
      <c r="U15" s="1403"/>
      <c r="V15" s="1403"/>
      <c r="W15" s="1403"/>
      <c r="X15" s="1403"/>
      <c r="Y15" s="1403"/>
      <c r="Z15" s="1403"/>
      <c r="AA15" s="1403"/>
      <c r="AB15" s="1403"/>
      <c r="AC15" s="1425"/>
    </row>
    <row r="16" spans="1:1312" ht="15.6" customHeight="1" thickBot="1">
      <c r="A16" s="1432"/>
      <c r="B16" s="9"/>
      <c r="C16" s="7" t="s">
        <v>892</v>
      </c>
      <c r="D16" s="10"/>
      <c r="E16" s="10"/>
      <c r="F16" s="10"/>
      <c r="G16" s="10"/>
      <c r="H16" s="10"/>
      <c r="I16" s="10"/>
      <c r="J16" s="10"/>
      <c r="K16" s="10"/>
      <c r="L16" s="10"/>
      <c r="M16" s="10"/>
      <c r="N16" s="11"/>
      <c r="O16" s="3"/>
      <c r="P16" s="1432"/>
      <c r="Q16" s="1426"/>
      <c r="R16" s="1406"/>
      <c r="S16" s="1406"/>
      <c r="T16" s="1406"/>
      <c r="U16" s="1406"/>
      <c r="V16" s="1406"/>
      <c r="W16" s="1406"/>
      <c r="X16" s="1406"/>
      <c r="Y16" s="1406"/>
      <c r="Z16" s="1406"/>
      <c r="AA16" s="1406"/>
      <c r="AB16" s="1406"/>
      <c r="AC16" s="1427"/>
    </row>
    <row r="17" spans="1:29" ht="15.6" customHeight="1">
      <c r="A17" s="1432"/>
      <c r="B17" s="9"/>
      <c r="C17" s="7" t="s">
        <v>893</v>
      </c>
      <c r="D17" s="10"/>
      <c r="E17" s="10"/>
      <c r="F17" s="10"/>
      <c r="G17" s="10"/>
      <c r="H17" s="10"/>
      <c r="I17" s="10"/>
      <c r="J17" s="10"/>
      <c r="K17" s="10"/>
      <c r="L17" s="10"/>
      <c r="M17" s="10"/>
      <c r="N17" s="11"/>
      <c r="O17" s="3"/>
      <c r="P17" s="1432"/>
      <c r="Q17" s="1439" t="s">
        <v>1391</v>
      </c>
      <c r="R17" s="1428"/>
      <c r="S17" s="1428"/>
      <c r="T17" s="1428"/>
      <c r="U17" s="1428"/>
      <c r="V17" s="1428"/>
      <c r="W17" s="1428"/>
      <c r="X17" s="1428"/>
      <c r="Y17" s="1428"/>
      <c r="Z17" s="1428"/>
      <c r="AA17" s="1428"/>
      <c r="AB17" s="991"/>
      <c r="AC17" s="11"/>
    </row>
    <row r="18" spans="1:29" ht="15.6" customHeight="1">
      <c r="A18" s="1432"/>
      <c r="B18" s="9"/>
      <c r="C18" s="7" t="s">
        <v>894</v>
      </c>
      <c r="D18" s="10"/>
      <c r="E18" s="10"/>
      <c r="F18" s="10"/>
      <c r="G18" s="10"/>
      <c r="H18" s="10"/>
      <c r="I18" s="10"/>
      <c r="J18" s="10"/>
      <c r="K18" s="10"/>
      <c r="L18" s="10"/>
      <c r="M18" s="10"/>
      <c r="N18" s="11"/>
      <c r="O18" s="3"/>
      <c r="P18" s="1432"/>
      <c r="Q18" s="1439"/>
      <c r="R18" s="1428"/>
      <c r="S18" s="1428"/>
      <c r="T18" s="1428"/>
      <c r="U18" s="1428"/>
      <c r="V18" s="1428"/>
      <c r="W18" s="1428"/>
      <c r="X18" s="1428"/>
      <c r="Y18" s="1428"/>
      <c r="Z18" s="1428"/>
      <c r="AA18" s="1428"/>
      <c r="AB18" s="869" t="s">
        <v>5</v>
      </c>
      <c r="AC18" s="11"/>
    </row>
    <row r="19" spans="1:29" ht="15.6" customHeight="1">
      <c r="A19" s="1432"/>
      <c r="B19" s="9"/>
      <c r="C19" s="7" t="s">
        <v>895</v>
      </c>
      <c r="D19" s="10"/>
      <c r="E19" s="10"/>
      <c r="F19" s="10"/>
      <c r="G19" s="10"/>
      <c r="H19" s="10"/>
      <c r="I19" s="10"/>
      <c r="J19" s="10"/>
      <c r="K19" s="10"/>
      <c r="L19" s="10"/>
      <c r="M19" s="10"/>
      <c r="N19" s="11"/>
      <c r="O19" s="3"/>
      <c r="P19" s="1432"/>
      <c r="Q19" s="1439"/>
      <c r="R19" s="1428"/>
      <c r="S19" s="1428"/>
      <c r="T19" s="1428"/>
      <c r="U19" s="1428"/>
      <c r="V19" s="1428"/>
      <c r="W19" s="1428"/>
      <c r="X19" s="1428"/>
      <c r="Y19" s="1428"/>
      <c r="Z19" s="1428"/>
      <c r="AA19" s="1428"/>
      <c r="AB19" s="991"/>
      <c r="AC19" s="11"/>
    </row>
    <row r="20" spans="1:29" ht="15.6" customHeight="1">
      <c r="A20" s="1432"/>
      <c r="B20" s="9"/>
      <c r="C20" s="10"/>
      <c r="D20" s="10"/>
      <c r="E20" s="10"/>
      <c r="F20" s="10"/>
      <c r="G20" s="10"/>
      <c r="H20" s="10"/>
      <c r="I20" s="10"/>
      <c r="J20" s="10"/>
      <c r="K20" s="10"/>
      <c r="L20" s="10"/>
      <c r="M20" s="10"/>
      <c r="N20" s="11"/>
      <c r="O20" s="3"/>
      <c r="P20" s="1432"/>
      <c r="Q20" s="1440" t="s">
        <v>1374</v>
      </c>
      <c r="R20" s="1441"/>
      <c r="S20" s="1441"/>
      <c r="T20" s="1441"/>
      <c r="U20" s="1441"/>
      <c r="V20" s="1441"/>
      <c r="W20" s="1441"/>
      <c r="X20" s="1441"/>
      <c r="Y20" s="1441"/>
      <c r="Z20" s="1441"/>
      <c r="AA20" s="1441"/>
      <c r="AB20" s="876" t="s">
        <v>6</v>
      </c>
      <c r="AC20" s="11"/>
    </row>
    <row r="21" spans="1:29" ht="15.6" customHeight="1">
      <c r="A21" s="1432"/>
      <c r="B21" s="764"/>
      <c r="C21" s="241"/>
      <c r="D21" s="241"/>
      <c r="E21" s="241"/>
      <c r="F21" s="241"/>
      <c r="G21" s="1861" t="s">
        <v>5</v>
      </c>
      <c r="H21" s="1861"/>
      <c r="I21" s="241"/>
      <c r="J21" s="241"/>
      <c r="K21" s="241"/>
      <c r="L21" s="241"/>
      <c r="M21" s="241"/>
      <c r="N21" s="674"/>
      <c r="O21" s="3"/>
      <c r="P21" s="1432"/>
      <c r="Q21" s="1440"/>
      <c r="R21" s="1441"/>
      <c r="S21" s="1441"/>
      <c r="T21" s="1441"/>
      <c r="U21" s="1441"/>
      <c r="V21" s="1441"/>
      <c r="W21" s="1441"/>
      <c r="X21" s="1441"/>
      <c r="Y21" s="1441"/>
      <c r="Z21" s="1441"/>
      <c r="AA21" s="1441"/>
      <c r="AB21" s="991"/>
      <c r="AC21" s="11"/>
    </row>
    <row r="22" spans="1:29" ht="15.6" customHeight="1">
      <c r="A22" s="1432"/>
      <c r="B22" s="9"/>
      <c r="C22" s="10"/>
      <c r="D22" s="10"/>
      <c r="E22" s="447" t="s">
        <v>146</v>
      </c>
      <c r="F22" s="619" t="s">
        <v>4</v>
      </c>
      <c r="G22" s="1414">
        <v>0.5</v>
      </c>
      <c r="H22" s="1414"/>
      <c r="I22" s="10"/>
      <c r="J22" s="10"/>
      <c r="K22" s="10"/>
      <c r="L22" s="10"/>
      <c r="M22" s="10"/>
      <c r="N22" s="11"/>
      <c r="O22" s="3"/>
      <c r="P22" s="1432"/>
      <c r="Q22" s="9"/>
      <c r="R22" s="10"/>
      <c r="S22" s="10"/>
      <c r="T22" s="10"/>
      <c r="U22" s="10"/>
      <c r="V22" s="10"/>
      <c r="W22" s="10"/>
      <c r="X22" s="10"/>
      <c r="Y22" s="10"/>
      <c r="Z22" s="10"/>
      <c r="AA22" s="10"/>
      <c r="AB22" s="10"/>
      <c r="AC22" s="11"/>
    </row>
    <row r="23" spans="1:29" ht="15.6" customHeight="1">
      <c r="A23" s="1432"/>
      <c r="B23" s="9"/>
      <c r="C23" s="612" t="s">
        <v>6</v>
      </c>
      <c r="D23" s="99" t="s">
        <v>861</v>
      </c>
      <c r="E23" s="10"/>
      <c r="F23" s="10"/>
      <c r="G23" s="114"/>
      <c r="H23" s="109"/>
      <c r="I23" s="1412" t="s">
        <v>7</v>
      </c>
      <c r="J23" s="1412"/>
      <c r="K23" s="1412"/>
      <c r="L23" s="1412"/>
      <c r="M23" s="1412"/>
      <c r="N23" s="1413"/>
      <c r="O23" s="3"/>
      <c r="P23" s="1432"/>
      <c r="Q23" s="9"/>
      <c r="R23" s="10"/>
      <c r="S23" s="10"/>
      <c r="T23" s="10"/>
      <c r="U23" s="10"/>
      <c r="V23" s="10"/>
      <c r="W23" s="10"/>
      <c r="X23" s="10"/>
      <c r="Y23" s="10"/>
      <c r="Z23" s="10"/>
      <c r="AA23" s="10"/>
      <c r="AB23" s="10"/>
      <c r="AC23" s="11"/>
    </row>
    <row r="24" spans="1:29" ht="15.6" customHeight="1">
      <c r="A24" s="1432"/>
      <c r="B24" s="9"/>
      <c r="C24" s="617">
        <v>0.5</v>
      </c>
      <c r="D24" s="14" t="s">
        <v>44</v>
      </c>
      <c r="E24" s="14"/>
      <c r="F24" s="14"/>
      <c r="G24" s="1409">
        <f>(C24/C33)*G22</f>
        <v>0.34246575342465752</v>
      </c>
      <c r="H24" s="1409"/>
      <c r="I24" s="768" t="s">
        <v>899</v>
      </c>
      <c r="J24" s="239"/>
      <c r="K24" s="751"/>
      <c r="L24" s="751"/>
      <c r="M24" s="751"/>
      <c r="N24" s="752"/>
      <c r="O24" s="3"/>
      <c r="P24" s="1432"/>
      <c r="Q24" s="9"/>
      <c r="R24" s="10"/>
      <c r="S24" s="10"/>
      <c r="T24" s="10"/>
      <c r="U24" s="10"/>
      <c r="V24" s="10"/>
      <c r="W24" s="10"/>
      <c r="X24" s="10"/>
      <c r="Y24" s="10"/>
      <c r="Z24" s="10"/>
      <c r="AA24" s="10"/>
      <c r="AB24" s="10"/>
      <c r="AC24" s="11"/>
    </row>
    <row r="25" spans="1:29" ht="15.6" customHeight="1">
      <c r="A25" s="1432"/>
      <c r="B25" s="9"/>
      <c r="C25" s="617">
        <v>0.18</v>
      </c>
      <c r="D25" s="14" t="s">
        <v>73</v>
      </c>
      <c r="E25" s="15"/>
      <c r="F25" s="16"/>
      <c r="G25" s="1409">
        <f>(C25/C33)*G22</f>
        <v>0.12328767123287671</v>
      </c>
      <c r="H25" s="1409"/>
      <c r="I25" s="766" t="s">
        <v>900</v>
      </c>
      <c r="J25" s="15"/>
      <c r="K25" s="755"/>
      <c r="L25" s="755"/>
      <c r="M25" s="755"/>
      <c r="N25" s="756"/>
      <c r="O25" s="3"/>
      <c r="P25" s="1432"/>
      <c r="Q25" s="9"/>
      <c r="R25" s="10"/>
      <c r="S25" s="10"/>
      <c r="T25" s="10"/>
      <c r="U25" s="10"/>
      <c r="V25" s="10"/>
      <c r="W25" s="10"/>
      <c r="X25" s="10"/>
      <c r="Y25" s="10"/>
      <c r="Z25" s="10"/>
      <c r="AA25" s="10"/>
      <c r="AB25" s="10"/>
      <c r="AC25" s="11"/>
    </row>
    <row r="26" spans="1:29" ht="15.6" customHeight="1">
      <c r="A26" s="1432"/>
      <c r="B26" s="9"/>
      <c r="C26" s="14"/>
      <c r="D26" s="14"/>
      <c r="E26" s="15"/>
      <c r="F26" s="16"/>
      <c r="G26" s="609"/>
      <c r="H26" s="609"/>
      <c r="I26" s="766" t="s">
        <v>901</v>
      </c>
      <c r="J26" s="15"/>
      <c r="K26" s="755"/>
      <c r="L26" s="755"/>
      <c r="M26" s="755"/>
      <c r="N26" s="756"/>
      <c r="O26" s="3"/>
      <c r="P26" s="1432"/>
      <c r="Q26" s="9"/>
      <c r="R26" s="10"/>
      <c r="S26" s="10"/>
      <c r="T26" s="10"/>
      <c r="U26" s="10"/>
      <c r="V26" s="10"/>
      <c r="W26" s="10"/>
      <c r="X26" s="10"/>
      <c r="Y26" s="10"/>
      <c r="Z26" s="10"/>
      <c r="AA26" s="10"/>
      <c r="AB26" s="10"/>
      <c r="AC26" s="11"/>
    </row>
    <row r="27" spans="1:29" ht="15.6" customHeight="1">
      <c r="A27" s="1432"/>
      <c r="B27" s="9"/>
      <c r="C27" s="617">
        <v>0.05</v>
      </c>
      <c r="D27" s="14" t="s">
        <v>276</v>
      </c>
      <c r="E27" s="15"/>
      <c r="F27" s="16"/>
      <c r="G27" s="1409">
        <f>(C27/C33)*G22</f>
        <v>3.4246575342465758E-2</v>
      </c>
      <c r="H27" s="1409"/>
      <c r="I27" s="766" t="s">
        <v>902</v>
      </c>
      <c r="J27" s="15"/>
      <c r="K27" s="755"/>
      <c r="L27" s="755"/>
      <c r="M27" s="755"/>
      <c r="N27" s="756"/>
      <c r="O27" s="3"/>
      <c r="P27" s="1432"/>
      <c r="Q27" s="9"/>
      <c r="R27" s="10"/>
      <c r="S27" s="10"/>
      <c r="T27" s="10"/>
      <c r="U27" s="10"/>
      <c r="V27" s="10"/>
      <c r="W27" s="10"/>
      <c r="X27" s="10"/>
      <c r="Y27" s="10"/>
      <c r="Z27" s="10"/>
      <c r="AA27" s="10"/>
      <c r="AB27" s="10"/>
      <c r="AC27" s="11"/>
    </row>
    <row r="28" spans="1:29" ht="15.6" customHeight="1">
      <c r="A28" s="1432"/>
      <c r="B28" s="9"/>
      <c r="C28" s="7"/>
      <c r="D28" s="7"/>
      <c r="E28" s="7"/>
      <c r="F28" s="7"/>
      <c r="G28" s="7"/>
      <c r="H28" s="7"/>
      <c r="I28" s="767" t="s">
        <v>903</v>
      </c>
      <c r="J28" s="15"/>
      <c r="K28" s="755"/>
      <c r="L28" s="755"/>
      <c r="M28" s="755"/>
      <c r="N28" s="756"/>
      <c r="O28" s="3"/>
      <c r="P28" s="1432"/>
      <c r="Q28" s="9"/>
      <c r="R28" s="10"/>
      <c r="S28" s="10"/>
      <c r="T28" s="10"/>
      <c r="U28" s="10"/>
      <c r="V28" s="10"/>
      <c r="W28" s="10"/>
      <c r="X28" s="10"/>
      <c r="Y28" s="10"/>
      <c r="Z28" s="10"/>
      <c r="AA28" s="10"/>
      <c r="AB28" s="10"/>
      <c r="AC28" s="11"/>
    </row>
    <row r="29" spans="1:29" ht="15.6" customHeight="1">
      <c r="A29" s="1432"/>
      <c r="B29" s="9"/>
      <c r="C29" s="618" t="s">
        <v>847</v>
      </c>
      <c r="D29" s="14"/>
      <c r="E29" s="15"/>
      <c r="F29" s="16"/>
      <c r="G29" s="1694" t="s">
        <v>847</v>
      </c>
      <c r="H29" s="1694"/>
      <c r="I29" s="766" t="s">
        <v>904</v>
      </c>
      <c r="J29" s="15"/>
      <c r="K29" s="755"/>
      <c r="L29" s="755"/>
      <c r="M29" s="755"/>
      <c r="N29" s="756"/>
      <c r="O29" s="3"/>
      <c r="P29" s="1432"/>
      <c r="Q29" s="9"/>
      <c r="R29" s="10"/>
      <c r="S29" s="10"/>
      <c r="T29" s="10"/>
      <c r="U29" s="10"/>
      <c r="V29" s="10"/>
      <c r="W29" s="10"/>
      <c r="X29" s="10"/>
      <c r="Y29" s="10"/>
      <c r="Z29" s="10"/>
      <c r="AA29" s="10"/>
      <c r="AB29" s="10"/>
      <c r="AC29" s="11"/>
    </row>
    <row r="30" spans="1:29" ht="15.6" customHeight="1">
      <c r="A30" s="1432"/>
      <c r="B30" s="10"/>
      <c r="C30" s="14"/>
      <c r="D30" s="14"/>
      <c r="E30" s="15"/>
      <c r="F30" s="16"/>
      <c r="G30" s="1409"/>
      <c r="H30" s="1409"/>
      <c r="I30" s="1868" t="s">
        <v>907</v>
      </c>
      <c r="J30" s="1868"/>
      <c r="K30" s="1868"/>
      <c r="L30" s="1868"/>
      <c r="M30" s="1868"/>
      <c r="N30" s="1869"/>
      <c r="O30" s="3"/>
      <c r="P30" s="1432"/>
      <c r="Q30" s="9"/>
      <c r="R30" s="10"/>
      <c r="S30" s="10"/>
      <c r="T30" s="10"/>
      <c r="U30" s="10"/>
      <c r="V30" s="10"/>
      <c r="W30" s="10"/>
      <c r="X30" s="10"/>
      <c r="Y30" s="10"/>
      <c r="Z30" s="10"/>
      <c r="AA30" s="10"/>
      <c r="AB30" s="10"/>
      <c r="AC30" s="11"/>
    </row>
    <row r="31" spans="1:29" ht="15.6" customHeight="1">
      <c r="A31" s="1432"/>
      <c r="B31" s="9"/>
      <c r="C31" s="180">
        <v>10</v>
      </c>
      <c r="D31" s="14" t="s">
        <v>897</v>
      </c>
      <c r="E31" s="15"/>
      <c r="F31" s="16"/>
      <c r="G31" s="763">
        <f>(C31/C33)*G22</f>
        <v>6.8493150684931505</v>
      </c>
      <c r="H31" s="469" t="s">
        <v>898</v>
      </c>
      <c r="I31" s="1868"/>
      <c r="J31" s="1868"/>
      <c r="K31" s="1868"/>
      <c r="L31" s="1868"/>
      <c r="M31" s="1868"/>
      <c r="N31" s="1869"/>
      <c r="O31" s="3"/>
      <c r="P31" s="1432"/>
      <c r="Q31" s="9"/>
      <c r="R31" s="10"/>
      <c r="S31" s="10"/>
      <c r="T31" s="10"/>
      <c r="U31" s="10"/>
      <c r="V31" s="10"/>
      <c r="W31" s="10"/>
      <c r="X31" s="10"/>
      <c r="Y31" s="10"/>
      <c r="Z31" s="10"/>
      <c r="AA31" s="10"/>
      <c r="AB31" s="10"/>
      <c r="AC31" s="11"/>
    </row>
    <row r="32" spans="1:29" ht="15.6" customHeight="1">
      <c r="A32" s="1432"/>
      <c r="B32" s="9"/>
      <c r="C32" s="613"/>
      <c r="D32" s="610"/>
      <c r="E32" s="610"/>
      <c r="F32" s="610"/>
      <c r="G32" s="611"/>
      <c r="H32" s="611"/>
      <c r="I32" s="766" t="s">
        <v>905</v>
      </c>
      <c r="J32" s="15"/>
      <c r="K32" s="755"/>
      <c r="L32" s="755"/>
      <c r="M32" s="755"/>
      <c r="N32" s="756"/>
      <c r="O32" s="3"/>
      <c r="P32" s="1432"/>
      <c r="Q32" s="9"/>
      <c r="R32" s="10"/>
      <c r="S32" s="10"/>
      <c r="T32" s="10"/>
      <c r="U32" s="10"/>
      <c r="V32" s="10"/>
      <c r="W32" s="10"/>
      <c r="X32" s="10"/>
      <c r="Y32" s="10"/>
      <c r="Z32" s="10"/>
      <c r="AA32" s="10"/>
      <c r="AB32" s="10"/>
      <c r="AC32" s="11"/>
    </row>
    <row r="33" spans="1:29" ht="15.6" customHeight="1">
      <c r="A33" s="1432"/>
      <c r="B33" s="9"/>
      <c r="C33" s="613">
        <f>SUM(C24:C27)</f>
        <v>0.73</v>
      </c>
      <c r="D33" s="1453" t="s">
        <v>8</v>
      </c>
      <c r="E33" s="1453"/>
      <c r="F33" s="1453"/>
      <c r="G33" s="1454">
        <f>SUM(G24:G27)</f>
        <v>0.5</v>
      </c>
      <c r="H33" s="1454">
        <f>SUM(H24:H27)</f>
        <v>0</v>
      </c>
      <c r="I33" s="766" t="s">
        <v>906</v>
      </c>
      <c r="J33" s="15"/>
      <c r="K33" s="755"/>
      <c r="L33" s="755"/>
      <c r="M33" s="755"/>
      <c r="N33" s="756"/>
      <c r="O33" s="3"/>
      <c r="P33" s="1432"/>
      <c r="Q33" s="9"/>
      <c r="R33" s="10"/>
      <c r="S33" s="10"/>
      <c r="T33" s="10"/>
      <c r="U33" s="10"/>
      <c r="V33" s="10"/>
      <c r="W33" s="10"/>
      <c r="X33" s="10"/>
      <c r="Y33" s="10"/>
      <c r="Z33" s="10"/>
      <c r="AA33" s="10"/>
      <c r="AB33" s="10"/>
      <c r="AC33" s="11"/>
    </row>
    <row r="34" spans="1:29" ht="15.6" customHeight="1">
      <c r="A34" s="1432"/>
      <c r="B34" s="9"/>
      <c r="C34" s="613"/>
      <c r="D34" s="610"/>
      <c r="E34" s="610"/>
      <c r="F34" s="610"/>
      <c r="G34" s="611"/>
      <c r="H34" s="611"/>
      <c r="I34" s="766"/>
      <c r="J34" s="15"/>
      <c r="K34" s="755"/>
      <c r="L34" s="755"/>
      <c r="M34" s="755"/>
      <c r="N34" s="756"/>
      <c r="O34" s="3"/>
      <c r="P34" s="1432"/>
      <c r="Q34" s="9"/>
      <c r="R34" s="10"/>
      <c r="S34" s="10"/>
      <c r="T34" s="10"/>
      <c r="U34" s="10"/>
      <c r="V34" s="10"/>
      <c r="W34" s="10"/>
      <c r="X34" s="10"/>
      <c r="Y34" s="10"/>
      <c r="Z34" s="10"/>
      <c r="AA34" s="10"/>
      <c r="AB34" s="10"/>
      <c r="AC34" s="11"/>
    </row>
    <row r="35" spans="1:29" ht="15.6" customHeight="1">
      <c r="A35" s="1432"/>
      <c r="B35" s="1870" t="s">
        <v>908</v>
      </c>
      <c r="C35" s="1871"/>
      <c r="D35" s="1871"/>
      <c r="E35" s="1871"/>
      <c r="F35" s="1871"/>
      <c r="G35" s="1871"/>
      <c r="H35" s="1871"/>
      <c r="I35" s="1871"/>
      <c r="J35" s="1871"/>
      <c r="K35" s="1871"/>
      <c r="L35" s="1871"/>
      <c r="M35" s="1871"/>
      <c r="N35" s="1872"/>
      <c r="O35" s="3"/>
      <c r="P35" s="1432"/>
      <c r="Q35" s="9"/>
      <c r="R35" s="10"/>
      <c r="S35" s="10"/>
      <c r="T35" s="10"/>
      <c r="U35" s="10"/>
      <c r="V35" s="10"/>
      <c r="W35" s="10"/>
      <c r="X35" s="10"/>
      <c r="Y35" s="10"/>
      <c r="Z35" s="10"/>
      <c r="AA35" s="10"/>
      <c r="AB35" s="10"/>
      <c r="AC35" s="11"/>
    </row>
    <row r="36" spans="1:29" ht="15.6" customHeight="1">
      <c r="A36" s="1432"/>
      <c r="B36" s="1870"/>
      <c r="C36" s="1871"/>
      <c r="D36" s="1871"/>
      <c r="E36" s="1871"/>
      <c r="F36" s="1871"/>
      <c r="G36" s="1871"/>
      <c r="H36" s="1871"/>
      <c r="I36" s="1871"/>
      <c r="J36" s="1871"/>
      <c r="K36" s="1871"/>
      <c r="L36" s="1871"/>
      <c r="M36" s="1871"/>
      <c r="N36" s="1872"/>
      <c r="O36" s="3"/>
      <c r="P36" s="1432"/>
      <c r="Q36" s="9"/>
      <c r="R36" s="10"/>
      <c r="S36" s="10"/>
      <c r="T36" s="10"/>
      <c r="U36" s="10"/>
      <c r="V36" s="10"/>
      <c r="W36" s="10"/>
      <c r="X36" s="10"/>
      <c r="Y36" s="10"/>
      <c r="Z36" s="10"/>
      <c r="AA36" s="10"/>
      <c r="AB36" s="10"/>
      <c r="AC36" s="11"/>
    </row>
    <row r="37" spans="1:29" ht="15.6" customHeight="1">
      <c r="A37" s="1432"/>
      <c r="B37" s="9"/>
      <c r="C37" s="7" t="s">
        <v>909</v>
      </c>
      <c r="D37" s="610"/>
      <c r="E37" s="610"/>
      <c r="F37" s="610"/>
      <c r="G37" s="611"/>
      <c r="H37" s="611"/>
      <c r="I37" s="755"/>
      <c r="J37" s="15"/>
      <c r="K37" s="755"/>
      <c r="L37" s="755"/>
      <c r="M37" s="755"/>
      <c r="N37" s="756"/>
      <c r="O37" s="3"/>
      <c r="P37" s="1432"/>
      <c r="Q37" s="9"/>
      <c r="R37" s="10"/>
      <c r="S37" s="10"/>
      <c r="T37" s="10"/>
      <c r="U37" s="10"/>
      <c r="V37" s="10"/>
      <c r="W37" s="10"/>
      <c r="X37" s="10"/>
      <c r="Y37" s="10"/>
      <c r="Z37" s="10"/>
      <c r="AA37" s="10"/>
      <c r="AB37" s="10"/>
      <c r="AC37" s="11"/>
    </row>
    <row r="38" spans="1:29" ht="15.6" customHeight="1">
      <c r="A38" s="1432"/>
      <c r="B38" s="9"/>
      <c r="C38" s="7" t="s">
        <v>910</v>
      </c>
      <c r="D38" s="610"/>
      <c r="E38" s="610"/>
      <c r="F38" s="610"/>
      <c r="G38" s="611"/>
      <c r="H38" s="611"/>
      <c r="I38" s="755"/>
      <c r="J38" s="15"/>
      <c r="K38" s="755"/>
      <c r="L38" s="755"/>
      <c r="M38" s="755"/>
      <c r="N38" s="756"/>
      <c r="O38" s="3"/>
      <c r="P38" s="1432"/>
      <c r="Q38" s="9"/>
      <c r="R38" s="10"/>
      <c r="S38" s="10"/>
      <c r="T38" s="10"/>
      <c r="U38" s="10"/>
      <c r="V38" s="10"/>
      <c r="W38" s="10"/>
      <c r="X38" s="10"/>
      <c r="Y38" s="10"/>
      <c r="Z38" s="10"/>
      <c r="AA38" s="10"/>
      <c r="AB38" s="10"/>
      <c r="AC38" s="11"/>
    </row>
    <row r="39" spans="1:29" ht="15.6" customHeight="1" thickBot="1">
      <c r="A39" s="1432"/>
      <c r="B39" s="9"/>
      <c r="C39" s="613"/>
      <c r="D39" s="610"/>
      <c r="E39" s="610"/>
      <c r="F39" s="610"/>
      <c r="G39" s="611"/>
      <c r="H39" s="611"/>
      <c r="I39" s="748"/>
      <c r="J39" s="748"/>
      <c r="K39" s="748"/>
      <c r="L39" s="748"/>
      <c r="M39" s="748"/>
      <c r="N39" s="749"/>
      <c r="O39" s="3"/>
      <c r="P39" s="1432"/>
      <c r="Q39" s="9"/>
      <c r="R39" s="10"/>
      <c r="S39" s="10"/>
      <c r="T39" s="10"/>
      <c r="U39" s="10"/>
      <c r="V39" s="10"/>
      <c r="W39" s="10"/>
      <c r="X39" s="10"/>
      <c r="Y39" s="10"/>
      <c r="Z39" s="10"/>
      <c r="AA39" s="10"/>
      <c r="AB39" s="10"/>
      <c r="AC39" s="11"/>
    </row>
    <row r="40" spans="1:29" ht="15.6" customHeight="1">
      <c r="A40" s="1432"/>
      <c r="B40" s="23" t="s">
        <v>6</v>
      </c>
      <c r="C40" s="24" t="s">
        <v>10</v>
      </c>
      <c r="D40" s="25"/>
      <c r="E40" s="25"/>
      <c r="F40" s="25"/>
      <c r="G40" s="25"/>
      <c r="H40" s="25"/>
      <c r="I40" s="25"/>
      <c r="J40" s="25"/>
      <c r="K40" s="25"/>
      <c r="L40" s="25"/>
      <c r="M40" s="25"/>
      <c r="N40" s="26"/>
      <c r="O40" s="3"/>
      <c r="P40" s="1432"/>
      <c r="Q40" s="9"/>
      <c r="R40" s="10"/>
      <c r="S40" s="10"/>
      <c r="T40" s="10"/>
      <c r="U40" s="10"/>
      <c r="V40" s="10"/>
      <c r="W40" s="10"/>
      <c r="X40" s="10"/>
      <c r="Y40" s="10"/>
      <c r="Z40" s="10"/>
      <c r="AA40" s="10"/>
      <c r="AB40" s="10"/>
      <c r="AC40" s="11"/>
    </row>
    <row r="41" spans="1:29" ht="15.6" customHeight="1">
      <c r="A41" s="1432"/>
      <c r="B41" s="317" t="s">
        <v>5</v>
      </c>
      <c r="C41" s="765" t="s">
        <v>11</v>
      </c>
      <c r="D41" s="567"/>
      <c r="E41" s="567"/>
      <c r="F41" s="567"/>
      <c r="G41" s="567"/>
      <c r="H41" s="567"/>
      <c r="I41" s="567"/>
      <c r="J41" s="567"/>
      <c r="K41" s="567"/>
      <c r="L41" s="567"/>
      <c r="M41" s="568"/>
      <c r="N41" s="569"/>
      <c r="O41" s="3"/>
      <c r="P41" s="1432"/>
      <c r="Q41" s="9"/>
      <c r="R41" s="10"/>
      <c r="S41" s="10"/>
      <c r="T41" s="10"/>
      <c r="U41" s="10"/>
      <c r="V41" s="10"/>
      <c r="W41" s="10"/>
      <c r="X41" s="10"/>
      <c r="Y41" s="10"/>
      <c r="Z41" s="10"/>
      <c r="AA41" s="10"/>
      <c r="AB41" s="10"/>
      <c r="AC41" s="11"/>
    </row>
    <row r="42" spans="1:29" ht="15.6" customHeight="1">
      <c r="A42" s="1432"/>
      <c r="B42" s="9"/>
      <c r="C42" s="10"/>
      <c r="D42" s="10"/>
      <c r="E42" s="10"/>
      <c r="F42" s="10"/>
      <c r="G42" s="10"/>
      <c r="H42" s="10"/>
      <c r="I42" s="10"/>
      <c r="J42" s="10"/>
      <c r="K42" s="10"/>
      <c r="L42" s="10"/>
      <c r="M42" s="10"/>
      <c r="N42" s="11"/>
      <c r="O42" s="3"/>
      <c r="P42" s="1432"/>
      <c r="Q42" s="9"/>
      <c r="R42" s="10"/>
      <c r="S42" s="10"/>
      <c r="T42" s="10"/>
      <c r="U42" s="10"/>
      <c r="V42" s="10"/>
      <c r="W42" s="10"/>
      <c r="X42" s="10"/>
      <c r="Y42" s="10"/>
      <c r="Z42" s="10"/>
      <c r="AA42" s="10"/>
      <c r="AB42" s="10"/>
      <c r="AC42" s="11"/>
    </row>
    <row r="43" spans="1:29" ht="15.6" customHeight="1">
      <c r="A43" s="1432"/>
      <c r="B43" s="769"/>
      <c r="C43" s="772" t="s">
        <v>911</v>
      </c>
      <c r="D43" s="770"/>
      <c r="E43" s="770"/>
      <c r="F43" s="770"/>
      <c r="G43" s="770"/>
      <c r="H43" s="770"/>
      <c r="I43" s="770"/>
      <c r="J43" s="770"/>
      <c r="K43" s="770"/>
      <c r="L43" s="770"/>
      <c r="M43" s="770"/>
      <c r="N43" s="771"/>
      <c r="O43" s="3"/>
      <c r="P43" s="1432"/>
      <c r="Q43" s="9"/>
      <c r="R43" s="10"/>
      <c r="S43" s="10"/>
      <c r="T43" s="10"/>
      <c r="U43" s="10"/>
      <c r="V43" s="10"/>
      <c r="W43" s="10"/>
      <c r="X43" s="10"/>
      <c r="Y43" s="10"/>
      <c r="Z43" s="10"/>
      <c r="AA43" s="10"/>
      <c r="AB43" s="10"/>
      <c r="AC43" s="11"/>
    </row>
    <row r="44" spans="1:29" ht="15.6" customHeight="1">
      <c r="A44" s="1432"/>
      <c r="B44" s="769"/>
      <c r="C44" s="7" t="s">
        <v>912</v>
      </c>
      <c r="D44" s="770"/>
      <c r="E44" s="770"/>
      <c r="F44" s="770"/>
      <c r="G44" s="770"/>
      <c r="H44" s="770"/>
      <c r="I44" s="770"/>
      <c r="J44" s="770"/>
      <c r="K44" s="770"/>
      <c r="L44" s="770"/>
      <c r="M44" s="770"/>
      <c r="N44" s="771"/>
      <c r="O44" s="3"/>
      <c r="P44" s="1432"/>
      <c r="Q44" s="9"/>
      <c r="R44" s="10"/>
      <c r="S44" s="10"/>
      <c r="T44" s="10"/>
      <c r="U44" s="10"/>
      <c r="V44" s="10"/>
      <c r="W44" s="10"/>
      <c r="X44" s="10"/>
      <c r="Y44" s="10"/>
      <c r="Z44" s="10"/>
      <c r="AA44" s="10"/>
      <c r="AB44" s="10"/>
      <c r="AC44" s="11"/>
    </row>
    <row r="45" spans="1:29" ht="15.6" customHeight="1">
      <c r="A45" s="1432"/>
      <c r="B45" s="9"/>
      <c r="C45" s="7" t="s">
        <v>913</v>
      </c>
      <c r="D45" s="10"/>
      <c r="E45" s="10"/>
      <c r="F45" s="10"/>
      <c r="G45" s="10"/>
      <c r="H45" s="10"/>
      <c r="I45" s="10"/>
      <c r="J45" s="10"/>
      <c r="K45" s="10"/>
      <c r="L45" s="10"/>
      <c r="M45" s="10"/>
      <c r="N45" s="11"/>
      <c r="O45" s="3"/>
      <c r="P45" s="1432"/>
      <c r="Q45" s="9"/>
      <c r="R45" s="10"/>
      <c r="S45" s="10"/>
      <c r="T45" s="10"/>
      <c r="U45" s="10"/>
      <c r="V45" s="10"/>
      <c r="W45" s="10"/>
      <c r="X45" s="10"/>
      <c r="Y45" s="10"/>
      <c r="Z45" s="10"/>
      <c r="AA45" s="10"/>
      <c r="AB45" s="10"/>
      <c r="AC45" s="11"/>
    </row>
    <row r="46" spans="1:29" ht="15.6" customHeight="1">
      <c r="A46" s="1432"/>
      <c r="B46" s="9"/>
      <c r="C46" s="7" t="s">
        <v>914</v>
      </c>
      <c r="D46" s="10"/>
      <c r="E46" s="10"/>
      <c r="F46" s="10"/>
      <c r="G46" s="10"/>
      <c r="H46" s="10"/>
      <c r="I46" s="10"/>
      <c r="J46" s="10"/>
      <c r="K46" s="10"/>
      <c r="L46" s="10"/>
      <c r="M46" s="10"/>
      <c r="N46" s="11"/>
      <c r="O46" s="3"/>
      <c r="P46" s="1432"/>
      <c r="Q46" s="9"/>
      <c r="R46" s="10"/>
      <c r="S46" s="10"/>
      <c r="T46" s="10"/>
      <c r="U46" s="10"/>
      <c r="V46" s="10"/>
      <c r="W46" s="10"/>
      <c r="X46" s="10"/>
      <c r="Y46" s="10"/>
      <c r="Z46" s="10"/>
      <c r="AA46" s="10"/>
      <c r="AB46" s="10"/>
      <c r="AC46" s="11"/>
    </row>
    <row r="47" spans="1:29" ht="15.6" customHeight="1">
      <c r="A47" s="1432"/>
      <c r="B47" s="9"/>
      <c r="C47" s="1859" t="s">
        <v>915</v>
      </c>
      <c r="D47" s="1859"/>
      <c r="E47" s="1859"/>
      <c r="F47" s="1859"/>
      <c r="G47" s="1859"/>
      <c r="H47" s="1859"/>
      <c r="I47" s="1859"/>
      <c r="J47" s="1859"/>
      <c r="K47" s="1859"/>
      <c r="L47" s="1859"/>
      <c r="M47" s="1859"/>
      <c r="N47" s="1860"/>
      <c r="O47" s="3"/>
      <c r="P47" s="1432"/>
      <c r="Q47" s="9"/>
      <c r="R47" s="10"/>
      <c r="S47" s="10"/>
      <c r="T47" s="10"/>
      <c r="U47" s="10"/>
      <c r="V47" s="10"/>
      <c r="W47" s="10"/>
      <c r="X47" s="10"/>
      <c r="Y47" s="10"/>
      <c r="Z47" s="10"/>
      <c r="AA47" s="10"/>
      <c r="AB47" s="10"/>
      <c r="AC47" s="11"/>
    </row>
    <row r="48" spans="1:29" ht="15.6" customHeight="1">
      <c r="A48" s="1432"/>
      <c r="B48" s="9"/>
      <c r="C48" s="1859"/>
      <c r="D48" s="1859"/>
      <c r="E48" s="1859"/>
      <c r="F48" s="1859"/>
      <c r="G48" s="1859"/>
      <c r="H48" s="1859"/>
      <c r="I48" s="1859"/>
      <c r="J48" s="1859"/>
      <c r="K48" s="1859"/>
      <c r="L48" s="1859"/>
      <c r="M48" s="1859"/>
      <c r="N48" s="1860"/>
      <c r="O48" s="3"/>
      <c r="P48" s="1432"/>
      <c r="Q48" s="9"/>
      <c r="R48" s="10"/>
      <c r="S48" s="10"/>
      <c r="T48" s="10"/>
      <c r="U48" s="10"/>
      <c r="V48" s="10"/>
      <c r="W48" s="10"/>
      <c r="X48" s="10"/>
      <c r="Y48" s="10"/>
      <c r="Z48" s="10"/>
      <c r="AA48" s="10"/>
      <c r="AB48" s="10"/>
      <c r="AC48" s="11"/>
    </row>
    <row r="49" spans="1:29" ht="15.6" customHeight="1">
      <c r="A49" s="1432"/>
      <c r="B49" s="9"/>
      <c r="C49" s="1859" t="s">
        <v>916</v>
      </c>
      <c r="D49" s="1859"/>
      <c r="E49" s="1859"/>
      <c r="F49" s="1859"/>
      <c r="G49" s="1859"/>
      <c r="H49" s="1859"/>
      <c r="I49" s="1859"/>
      <c r="J49" s="1859"/>
      <c r="K49" s="1859"/>
      <c r="L49" s="1859"/>
      <c r="M49" s="1859"/>
      <c r="N49" s="1860"/>
      <c r="O49" s="3"/>
      <c r="P49" s="1432"/>
      <c r="Q49" s="9"/>
      <c r="R49" s="10"/>
      <c r="S49" s="10"/>
      <c r="T49" s="10"/>
      <c r="U49" s="10"/>
      <c r="V49" s="10"/>
      <c r="W49" s="10"/>
      <c r="X49" s="10"/>
      <c r="Y49" s="10"/>
      <c r="Z49" s="10"/>
      <c r="AA49" s="10"/>
      <c r="AB49" s="10"/>
      <c r="AC49" s="11"/>
    </row>
    <row r="50" spans="1:29" ht="15.6" customHeight="1">
      <c r="A50" s="1432"/>
      <c r="B50" s="9"/>
      <c r="C50" s="1859"/>
      <c r="D50" s="1859"/>
      <c r="E50" s="1859"/>
      <c r="F50" s="1859"/>
      <c r="G50" s="1859"/>
      <c r="H50" s="1859"/>
      <c r="I50" s="1859"/>
      <c r="J50" s="1859"/>
      <c r="K50" s="1859"/>
      <c r="L50" s="1859"/>
      <c r="M50" s="1859"/>
      <c r="N50" s="1860"/>
      <c r="O50" s="3"/>
      <c r="P50" s="1432"/>
      <c r="Q50" s="9"/>
      <c r="R50" s="10"/>
      <c r="S50" s="10"/>
      <c r="T50" s="10"/>
      <c r="U50" s="10"/>
      <c r="V50" s="10"/>
      <c r="W50" s="10"/>
      <c r="X50" s="10"/>
      <c r="Y50" s="10"/>
      <c r="Z50" s="10"/>
      <c r="AA50" s="10"/>
      <c r="AB50" s="10"/>
      <c r="AC50" s="11"/>
    </row>
    <row r="51" spans="1:29" ht="15.6" customHeight="1">
      <c r="A51" s="1432"/>
      <c r="B51" s="9"/>
      <c r="C51" s="7" t="s">
        <v>917</v>
      </c>
      <c r="D51" s="10"/>
      <c r="E51" s="10"/>
      <c r="F51" s="10"/>
      <c r="G51" s="10"/>
      <c r="H51" s="10"/>
      <c r="I51" s="10"/>
      <c r="J51" s="10"/>
      <c r="K51" s="10"/>
      <c r="L51" s="10"/>
      <c r="M51" s="10"/>
      <c r="N51" s="11"/>
      <c r="O51" s="3"/>
      <c r="P51" s="1432"/>
      <c r="Q51" s="9"/>
      <c r="R51" s="10"/>
      <c r="S51" s="10"/>
      <c r="T51" s="10"/>
      <c r="U51" s="10"/>
      <c r="V51" s="10"/>
      <c r="W51" s="10"/>
      <c r="X51" s="10"/>
      <c r="Y51" s="10"/>
      <c r="Z51" s="10"/>
      <c r="AA51" s="10"/>
      <c r="AB51" s="10"/>
      <c r="AC51" s="11"/>
    </row>
    <row r="52" spans="1:29" ht="15.6" customHeight="1">
      <c r="A52" s="1432"/>
      <c r="B52" s="9"/>
      <c r="C52" s="7" t="s">
        <v>918</v>
      </c>
      <c r="D52" s="10"/>
      <c r="E52" s="10"/>
      <c r="F52" s="10"/>
      <c r="G52" s="10"/>
      <c r="H52" s="10"/>
      <c r="I52" s="10"/>
      <c r="J52" s="10"/>
      <c r="K52" s="10"/>
      <c r="L52" s="10"/>
      <c r="M52" s="10"/>
      <c r="N52" s="11"/>
      <c r="O52" s="3"/>
      <c r="P52" s="1432"/>
      <c r="Q52" s="9"/>
      <c r="R52" s="10"/>
      <c r="S52" s="10"/>
      <c r="T52" s="10"/>
      <c r="U52" s="10"/>
      <c r="V52" s="10"/>
      <c r="W52" s="10"/>
      <c r="X52" s="10"/>
      <c r="Y52" s="10"/>
      <c r="Z52" s="10"/>
      <c r="AA52" s="10"/>
      <c r="AB52" s="10"/>
      <c r="AC52" s="11"/>
    </row>
    <row r="53" spans="1:29" ht="15.6" customHeight="1">
      <c r="A53" s="1432"/>
      <c r="B53" s="9"/>
      <c r="C53" s="7"/>
      <c r="D53" s="10"/>
      <c r="E53" s="10"/>
      <c r="F53" s="10"/>
      <c r="G53" s="10"/>
      <c r="H53" s="10"/>
      <c r="I53" s="10"/>
      <c r="J53" s="10"/>
      <c r="K53" s="10"/>
      <c r="L53" s="10"/>
      <c r="M53" s="10"/>
      <c r="N53" s="11"/>
      <c r="O53" s="3"/>
      <c r="P53" s="1432"/>
      <c r="Q53" s="9"/>
      <c r="R53" s="10"/>
      <c r="S53" s="10"/>
      <c r="T53" s="10"/>
      <c r="U53" s="10"/>
      <c r="V53" s="10"/>
      <c r="W53" s="10"/>
      <c r="X53" s="10"/>
      <c r="Y53" s="10"/>
      <c r="Z53" s="10"/>
      <c r="AA53" s="10"/>
      <c r="AB53" s="10"/>
      <c r="AC53" s="11"/>
    </row>
    <row r="54" spans="1:29" ht="15.6" customHeight="1">
      <c r="A54" s="1432"/>
      <c r="B54" s="9"/>
      <c r="C54" s="775" t="s">
        <v>919</v>
      </c>
      <c r="D54" s="10"/>
      <c r="E54" s="10"/>
      <c r="F54" s="10"/>
      <c r="G54" s="10"/>
      <c r="H54" s="10"/>
      <c r="I54" s="10"/>
      <c r="J54" s="10"/>
      <c r="K54" s="10"/>
      <c r="L54" s="10"/>
      <c r="M54" s="10"/>
      <c r="N54" s="11"/>
      <c r="O54" s="3"/>
      <c r="P54" s="1432"/>
      <c r="Q54" s="9"/>
      <c r="R54" s="10"/>
      <c r="S54" s="10"/>
      <c r="T54" s="10"/>
      <c r="U54" s="10"/>
      <c r="V54" s="10"/>
      <c r="W54" s="10"/>
      <c r="X54" s="10"/>
      <c r="Y54" s="10"/>
      <c r="Z54" s="10"/>
      <c r="AA54" s="10"/>
      <c r="AB54" s="10"/>
      <c r="AC54" s="11"/>
    </row>
    <row r="55" spans="1:29" ht="15.6" customHeight="1" thickBot="1">
      <c r="A55" s="1432"/>
      <c r="B55" s="9"/>
      <c r="C55" s="7"/>
      <c r="D55" s="10"/>
      <c r="E55" s="10"/>
      <c r="F55" s="10"/>
      <c r="G55" s="10"/>
      <c r="H55" s="10"/>
      <c r="I55" s="10"/>
      <c r="J55" s="10"/>
      <c r="K55" s="10"/>
      <c r="L55" s="10"/>
      <c r="M55" s="10"/>
      <c r="N55" s="11"/>
      <c r="O55" s="3"/>
      <c r="P55" s="1432"/>
      <c r="Q55" s="9"/>
      <c r="R55" s="10"/>
      <c r="S55" s="10"/>
      <c r="T55" s="10"/>
      <c r="U55" s="10"/>
      <c r="V55" s="10"/>
      <c r="W55" s="10"/>
      <c r="X55" s="10"/>
      <c r="Y55" s="10"/>
      <c r="Z55" s="10"/>
      <c r="AA55" s="10"/>
      <c r="AB55" s="10"/>
      <c r="AC55" s="11"/>
    </row>
    <row r="56" spans="1:29" ht="15.6" customHeight="1" thickTop="1">
      <c r="A56" s="1432"/>
      <c r="B56" s="9"/>
      <c r="C56" s="1862" t="s">
        <v>920</v>
      </c>
      <c r="D56" s="1863"/>
      <c r="E56" s="1863"/>
      <c r="F56" s="1864"/>
      <c r="G56" s="10"/>
      <c r="H56" s="10"/>
      <c r="I56" s="10"/>
      <c r="J56" s="10"/>
      <c r="K56" s="10"/>
      <c r="L56" s="10"/>
      <c r="M56" s="10"/>
      <c r="N56" s="11"/>
      <c r="O56" s="3"/>
      <c r="P56" s="1432"/>
      <c r="Q56" s="9"/>
      <c r="R56" s="10"/>
      <c r="S56" s="10"/>
      <c r="T56" s="10"/>
      <c r="U56" s="10"/>
      <c r="V56" s="10"/>
      <c r="W56" s="10"/>
      <c r="X56" s="10"/>
      <c r="Y56" s="10"/>
      <c r="Z56" s="10"/>
      <c r="AA56" s="10"/>
      <c r="AB56" s="10"/>
      <c r="AC56" s="11"/>
    </row>
    <row r="57" spans="1:29" ht="15.6" customHeight="1" thickBot="1">
      <c r="A57" s="1432"/>
      <c r="B57" s="9"/>
      <c r="C57" s="1865"/>
      <c r="D57" s="1866"/>
      <c r="E57" s="1866"/>
      <c r="F57" s="1867"/>
      <c r="G57" s="10"/>
      <c r="H57" s="10"/>
      <c r="I57" s="10"/>
      <c r="J57" s="10"/>
      <c r="K57" s="10"/>
      <c r="L57" s="10"/>
      <c r="M57" s="10"/>
      <c r="N57" s="11"/>
      <c r="O57" s="3"/>
      <c r="P57" s="1432"/>
      <c r="Q57" s="9"/>
      <c r="R57" s="10"/>
      <c r="S57" s="10"/>
      <c r="T57" s="10"/>
      <c r="U57" s="10"/>
      <c r="V57" s="10"/>
      <c r="W57" s="10"/>
      <c r="X57" s="10"/>
      <c r="Y57" s="10"/>
      <c r="Z57" s="10"/>
      <c r="AA57" s="10"/>
      <c r="AB57" s="10"/>
      <c r="AC57" s="11"/>
    </row>
    <row r="58" spans="1:29" ht="15.6" customHeight="1" thickTop="1">
      <c r="A58" s="1432"/>
      <c r="B58" s="9"/>
      <c r="C58" s="7" t="s">
        <v>923</v>
      </c>
      <c r="D58" s="10"/>
      <c r="E58" s="10"/>
      <c r="F58" s="10"/>
      <c r="G58" s="10"/>
      <c r="H58" s="10"/>
      <c r="I58" s="10"/>
      <c r="J58" s="10"/>
      <c r="K58" s="10"/>
      <c r="L58" s="10"/>
      <c r="M58" s="10"/>
      <c r="N58" s="11"/>
      <c r="O58" s="3"/>
      <c r="P58" s="1432"/>
      <c r="Q58" s="9"/>
      <c r="R58" s="10"/>
      <c r="S58" s="10"/>
      <c r="T58" s="10"/>
      <c r="U58" s="10"/>
      <c r="V58" s="10"/>
      <c r="W58" s="10"/>
      <c r="X58" s="10"/>
      <c r="Y58" s="10"/>
      <c r="Z58" s="10"/>
      <c r="AA58" s="10"/>
      <c r="AB58" s="10"/>
      <c r="AC58" s="11"/>
    </row>
    <row r="59" spans="1:29" ht="15.6" customHeight="1">
      <c r="A59" s="1432"/>
      <c r="B59" s="9"/>
      <c r="C59" s="7" t="s">
        <v>924</v>
      </c>
      <c r="D59" s="10"/>
      <c r="E59" s="10"/>
      <c r="F59" s="10"/>
      <c r="G59" s="10"/>
      <c r="H59" s="10"/>
      <c r="I59" s="10"/>
      <c r="J59" s="10"/>
      <c r="K59" s="10"/>
      <c r="L59" s="10"/>
      <c r="M59" s="10"/>
      <c r="N59" s="11"/>
      <c r="O59" s="3"/>
      <c r="P59" s="1432"/>
      <c r="Q59" s="9"/>
      <c r="R59" s="10"/>
      <c r="S59" s="10"/>
      <c r="T59" s="10"/>
      <c r="U59" s="10"/>
      <c r="V59" s="10"/>
      <c r="W59" s="10"/>
      <c r="X59" s="10"/>
      <c r="Y59" s="10"/>
      <c r="Z59" s="10"/>
      <c r="AA59" s="10"/>
      <c r="AB59" s="10"/>
      <c r="AC59" s="11"/>
    </row>
    <row r="60" spans="1:29" ht="15.6" customHeight="1">
      <c r="A60" s="1432"/>
      <c r="B60" s="9"/>
      <c r="C60" s="1859" t="s">
        <v>925</v>
      </c>
      <c r="D60" s="1859"/>
      <c r="E60" s="1859"/>
      <c r="F60" s="1859"/>
      <c r="G60" s="1859"/>
      <c r="H60" s="1859"/>
      <c r="I60" s="1859"/>
      <c r="J60" s="1859"/>
      <c r="K60" s="1859"/>
      <c r="L60" s="1859"/>
      <c r="M60" s="1859"/>
      <c r="N60" s="1860"/>
      <c r="O60" s="3"/>
      <c r="P60" s="1432"/>
      <c r="Q60" s="9"/>
      <c r="R60" s="10"/>
      <c r="S60" s="10"/>
      <c r="T60" s="10"/>
      <c r="U60" s="10"/>
      <c r="V60" s="10"/>
      <c r="W60" s="10"/>
      <c r="X60" s="10"/>
      <c r="Y60" s="10"/>
      <c r="Z60" s="10"/>
      <c r="AA60" s="10"/>
      <c r="AB60" s="10"/>
      <c r="AC60" s="11"/>
    </row>
    <row r="61" spans="1:29" ht="15.6" customHeight="1">
      <c r="A61" s="1432"/>
      <c r="B61" s="9"/>
      <c r="C61" s="1859"/>
      <c r="D61" s="1859"/>
      <c r="E61" s="1859"/>
      <c r="F61" s="1859"/>
      <c r="G61" s="1859"/>
      <c r="H61" s="1859"/>
      <c r="I61" s="1859"/>
      <c r="J61" s="1859"/>
      <c r="K61" s="1859"/>
      <c r="L61" s="1859"/>
      <c r="M61" s="1859"/>
      <c r="N61" s="1860"/>
      <c r="O61" s="3"/>
      <c r="P61" s="1432"/>
      <c r="Q61" s="9"/>
      <c r="R61" s="10"/>
      <c r="S61" s="10"/>
      <c r="T61" s="10"/>
      <c r="U61" s="10"/>
      <c r="V61" s="10"/>
      <c r="W61" s="10"/>
      <c r="X61" s="10"/>
      <c r="Y61" s="10"/>
      <c r="Z61" s="10"/>
      <c r="AA61" s="10"/>
      <c r="AB61" s="10"/>
      <c r="AC61" s="11"/>
    </row>
    <row r="62" spans="1:29" ht="15.6" customHeight="1">
      <c r="A62" s="1432"/>
      <c r="B62" s="9"/>
      <c r="C62" s="7" t="s">
        <v>926</v>
      </c>
      <c r="D62" s="10"/>
      <c r="E62" s="10"/>
      <c r="F62" s="10"/>
      <c r="G62" s="10"/>
      <c r="H62" s="10"/>
      <c r="I62" s="10"/>
      <c r="J62" s="10"/>
      <c r="K62" s="10"/>
      <c r="L62" s="10"/>
      <c r="M62" s="10"/>
      <c r="N62" s="11"/>
      <c r="O62" s="3"/>
      <c r="P62" s="1432"/>
      <c r="Q62" s="9"/>
      <c r="R62" s="10"/>
      <c r="S62" s="10"/>
      <c r="T62" s="10"/>
      <c r="U62" s="10"/>
      <c r="V62" s="10"/>
      <c r="W62" s="10"/>
      <c r="X62" s="10"/>
      <c r="Y62" s="10"/>
      <c r="Z62" s="10"/>
      <c r="AA62" s="10"/>
      <c r="AB62" s="10"/>
      <c r="AC62" s="11"/>
    </row>
    <row r="63" spans="1:29" ht="15.6" customHeight="1">
      <c r="A63" s="1432"/>
      <c r="B63" s="9"/>
      <c r="C63" s="7" t="s">
        <v>927</v>
      </c>
      <c r="D63" s="10"/>
      <c r="E63" s="10"/>
      <c r="F63" s="10"/>
      <c r="G63" s="10"/>
      <c r="H63" s="10"/>
      <c r="I63" s="10"/>
      <c r="J63" s="10"/>
      <c r="K63" s="10"/>
      <c r="L63" s="10"/>
      <c r="M63" s="10"/>
      <c r="N63" s="11"/>
      <c r="O63" s="3"/>
      <c r="P63" s="1432"/>
      <c r="Q63" s="9"/>
      <c r="R63" s="10"/>
      <c r="S63" s="10"/>
      <c r="T63" s="10"/>
      <c r="U63" s="10"/>
      <c r="V63" s="10"/>
      <c r="W63" s="10"/>
      <c r="X63" s="10"/>
      <c r="Y63" s="10"/>
      <c r="Z63" s="10"/>
      <c r="AA63" s="10"/>
      <c r="AB63" s="10"/>
      <c r="AC63" s="11"/>
    </row>
    <row r="64" spans="1:29" ht="15.6" customHeight="1">
      <c r="A64" s="1432"/>
      <c r="B64" s="9"/>
      <c r="C64" s="1859" t="s">
        <v>921</v>
      </c>
      <c r="D64" s="1859"/>
      <c r="E64" s="1859"/>
      <c r="F64" s="1859"/>
      <c r="G64" s="1859"/>
      <c r="H64" s="1859"/>
      <c r="I64" s="1859"/>
      <c r="J64" s="1859"/>
      <c r="K64" s="1859"/>
      <c r="L64" s="1859"/>
      <c r="M64" s="1859"/>
      <c r="N64" s="1860"/>
      <c r="O64" s="3"/>
      <c r="P64" s="1432"/>
      <c r="Q64" s="9"/>
      <c r="R64" s="10"/>
      <c r="S64" s="10"/>
      <c r="T64" s="10"/>
      <c r="U64" s="10"/>
      <c r="V64" s="10"/>
      <c r="W64" s="10"/>
      <c r="X64" s="10"/>
      <c r="Y64" s="10"/>
      <c r="Z64" s="10"/>
      <c r="AA64" s="10"/>
      <c r="AB64" s="10"/>
      <c r="AC64" s="11"/>
    </row>
    <row r="65" spans="1:29" ht="15.6" customHeight="1">
      <c r="A65" s="1432"/>
      <c r="B65" s="9"/>
      <c r="C65" s="1859"/>
      <c r="D65" s="1859"/>
      <c r="E65" s="1859"/>
      <c r="F65" s="1859"/>
      <c r="G65" s="1859"/>
      <c r="H65" s="1859"/>
      <c r="I65" s="1859"/>
      <c r="J65" s="1859"/>
      <c r="K65" s="1859"/>
      <c r="L65" s="1859"/>
      <c r="M65" s="1859"/>
      <c r="N65" s="1860"/>
      <c r="O65" s="3"/>
      <c r="P65" s="1432"/>
      <c r="Q65" s="9"/>
      <c r="R65" s="10"/>
      <c r="S65" s="10"/>
      <c r="T65" s="10"/>
      <c r="U65" s="10"/>
      <c r="V65" s="10"/>
      <c r="W65" s="10"/>
      <c r="X65" s="10"/>
      <c r="Y65" s="10"/>
      <c r="Z65" s="10"/>
      <c r="AA65" s="10"/>
      <c r="AB65" s="10"/>
      <c r="AC65" s="11"/>
    </row>
    <row r="66" spans="1:29" ht="15.6" customHeight="1">
      <c r="A66" s="1432"/>
      <c r="B66" s="9"/>
      <c r="C66" s="773" t="s">
        <v>922</v>
      </c>
      <c r="D66" s="10"/>
      <c r="E66" s="10"/>
      <c r="F66" s="10"/>
      <c r="G66" s="10"/>
      <c r="H66" s="10"/>
      <c r="I66" s="10"/>
      <c r="J66" s="10"/>
      <c r="K66" s="10"/>
      <c r="L66" s="10"/>
      <c r="M66" s="10"/>
      <c r="N66" s="11"/>
      <c r="O66" s="3"/>
      <c r="P66" s="1432"/>
      <c r="Q66" s="9"/>
      <c r="R66" s="10"/>
      <c r="S66" s="10"/>
      <c r="T66" s="10"/>
      <c r="U66" s="10"/>
      <c r="V66" s="10"/>
      <c r="W66" s="10"/>
      <c r="X66" s="10"/>
      <c r="Y66" s="10"/>
      <c r="Z66" s="10"/>
      <c r="AA66" s="10"/>
      <c r="AB66" s="10"/>
      <c r="AC66" s="11"/>
    </row>
    <row r="67" spans="1:29" ht="15.6" customHeight="1" thickBot="1">
      <c r="A67" s="1432"/>
      <c r="B67" s="9"/>
      <c r="C67" s="7"/>
      <c r="D67" s="10"/>
      <c r="E67" s="10"/>
      <c r="F67" s="10"/>
      <c r="G67" s="10"/>
      <c r="H67" s="10"/>
      <c r="I67" s="10"/>
      <c r="J67" s="10"/>
      <c r="K67" s="10"/>
      <c r="L67" s="10"/>
      <c r="M67" s="10"/>
      <c r="N67" s="11"/>
      <c r="O67" s="3"/>
      <c r="P67" s="1432"/>
      <c r="Q67" s="9"/>
      <c r="R67" s="10"/>
      <c r="S67" s="10"/>
      <c r="T67" s="10"/>
      <c r="U67" s="10"/>
      <c r="V67" s="10"/>
      <c r="W67" s="10"/>
      <c r="X67" s="10"/>
      <c r="Y67" s="10"/>
      <c r="Z67" s="10"/>
      <c r="AA67" s="10"/>
      <c r="AB67" s="10"/>
      <c r="AC67" s="11"/>
    </row>
    <row r="68" spans="1:29" ht="15.6" customHeight="1" thickTop="1">
      <c r="A68" s="1432"/>
      <c r="B68" s="9"/>
      <c r="C68" s="1862" t="s">
        <v>928</v>
      </c>
      <c r="D68" s="1863"/>
      <c r="E68" s="1863"/>
      <c r="F68" s="1864"/>
      <c r="G68" s="10"/>
      <c r="H68" s="10"/>
      <c r="I68" s="10"/>
      <c r="J68" s="10"/>
      <c r="K68" s="10"/>
      <c r="L68" s="10"/>
      <c r="M68" s="10"/>
      <c r="N68" s="11"/>
      <c r="O68" s="3"/>
      <c r="P68" s="1432"/>
      <c r="Q68" s="9"/>
      <c r="R68" s="10"/>
      <c r="S68" s="10"/>
      <c r="T68" s="10"/>
      <c r="U68" s="10"/>
      <c r="V68" s="10"/>
      <c r="W68" s="10"/>
      <c r="X68" s="10"/>
      <c r="Y68" s="10"/>
      <c r="Z68" s="10"/>
      <c r="AA68" s="10"/>
      <c r="AB68" s="10"/>
      <c r="AC68" s="11"/>
    </row>
    <row r="69" spans="1:29" ht="15.6" customHeight="1" thickBot="1">
      <c r="A69" s="1432"/>
      <c r="B69" s="9"/>
      <c r="C69" s="1865"/>
      <c r="D69" s="1866"/>
      <c r="E69" s="1866"/>
      <c r="F69" s="1867"/>
      <c r="G69" s="10"/>
      <c r="H69" s="10"/>
      <c r="I69" s="10"/>
      <c r="J69" s="10"/>
      <c r="K69" s="10"/>
      <c r="L69" s="10"/>
      <c r="M69" s="10"/>
      <c r="N69" s="11"/>
      <c r="O69" s="3"/>
      <c r="P69" s="1432"/>
      <c r="Q69" s="9"/>
      <c r="R69" s="10"/>
      <c r="S69" s="10"/>
      <c r="T69" s="10"/>
      <c r="U69" s="10"/>
      <c r="V69" s="10"/>
      <c r="W69" s="10"/>
      <c r="X69" s="10"/>
      <c r="Y69" s="10"/>
      <c r="Z69" s="10"/>
      <c r="AA69" s="10"/>
      <c r="AB69" s="10"/>
      <c r="AC69" s="11"/>
    </row>
    <row r="70" spans="1:29" ht="15.6" customHeight="1" thickTop="1">
      <c r="A70" s="1432"/>
      <c r="B70" s="9"/>
      <c r="C70" s="7"/>
      <c r="D70" s="10"/>
      <c r="E70" s="10"/>
      <c r="F70" s="10"/>
      <c r="G70" s="10"/>
      <c r="H70" s="10"/>
      <c r="I70" s="10"/>
      <c r="J70" s="10"/>
      <c r="K70" s="10"/>
      <c r="L70" s="10"/>
      <c r="M70" s="10"/>
      <c r="N70" s="11"/>
      <c r="O70" s="3"/>
      <c r="P70" s="1432"/>
      <c r="Q70" s="9"/>
      <c r="R70" s="10"/>
      <c r="S70" s="10"/>
      <c r="T70" s="10"/>
      <c r="U70" s="10"/>
      <c r="V70" s="10"/>
      <c r="W70" s="10"/>
      <c r="X70" s="10"/>
      <c r="Y70" s="10"/>
      <c r="Z70" s="10"/>
      <c r="AA70" s="10"/>
      <c r="AB70" s="10"/>
      <c r="AC70" s="11"/>
    </row>
    <row r="71" spans="1:29" ht="15.6" customHeight="1">
      <c r="A71" s="1432"/>
      <c r="B71" s="9"/>
      <c r="C71" s="7" t="s">
        <v>929</v>
      </c>
      <c r="D71" s="10"/>
      <c r="E71" s="10"/>
      <c r="F71" s="10"/>
      <c r="G71" s="10"/>
      <c r="H71" s="10"/>
      <c r="I71" s="10"/>
      <c r="J71" s="10"/>
      <c r="K71" s="10"/>
      <c r="L71" s="10"/>
      <c r="M71" s="10"/>
      <c r="N71" s="11"/>
      <c r="O71" s="3"/>
      <c r="P71" s="1432"/>
      <c r="Q71" s="9"/>
      <c r="R71" s="10"/>
      <c r="S71" s="10"/>
      <c r="T71" s="10"/>
      <c r="U71" s="10"/>
      <c r="V71" s="10"/>
      <c r="W71" s="10"/>
      <c r="X71" s="10"/>
      <c r="Y71" s="10"/>
      <c r="Z71" s="10"/>
      <c r="AA71" s="10"/>
      <c r="AB71" s="10"/>
      <c r="AC71" s="11"/>
    </row>
    <row r="72" spans="1:29" ht="15.6" customHeight="1">
      <c r="A72" s="1432"/>
      <c r="B72" s="9"/>
      <c r="C72" s="7" t="s">
        <v>930</v>
      </c>
      <c r="D72" s="10"/>
      <c r="E72" s="10"/>
      <c r="F72" s="10"/>
      <c r="G72" s="10"/>
      <c r="H72" s="10"/>
      <c r="I72" s="10"/>
      <c r="J72" s="10"/>
      <c r="K72" s="10"/>
      <c r="L72" s="10"/>
      <c r="M72" s="10"/>
      <c r="N72" s="11"/>
      <c r="O72" s="3"/>
      <c r="P72" s="1432"/>
      <c r="Q72" s="9"/>
      <c r="R72" s="10"/>
      <c r="S72" s="10"/>
      <c r="T72" s="10"/>
      <c r="U72" s="10"/>
      <c r="V72" s="10"/>
      <c r="W72" s="10"/>
      <c r="X72" s="10"/>
      <c r="Y72" s="10"/>
      <c r="Z72" s="10"/>
      <c r="AA72" s="10"/>
      <c r="AB72" s="10"/>
      <c r="AC72" s="11"/>
    </row>
    <row r="73" spans="1:29" ht="15.6" customHeight="1">
      <c r="A73" s="1432"/>
      <c r="B73" s="9"/>
      <c r="C73" s="7" t="s">
        <v>931</v>
      </c>
      <c r="D73" s="10"/>
      <c r="E73" s="10"/>
      <c r="F73" s="10"/>
      <c r="G73" s="10"/>
      <c r="H73" s="10"/>
      <c r="I73" s="10"/>
      <c r="J73" s="10"/>
      <c r="K73" s="10"/>
      <c r="L73" s="10"/>
      <c r="M73" s="10"/>
      <c r="N73" s="11"/>
      <c r="O73" s="3"/>
      <c r="P73" s="1432"/>
      <c r="Q73" s="9"/>
      <c r="R73" s="10"/>
      <c r="S73" s="10"/>
      <c r="T73" s="10"/>
      <c r="U73" s="10"/>
      <c r="V73" s="10"/>
      <c r="W73" s="10"/>
      <c r="X73" s="10"/>
      <c r="Y73" s="10"/>
      <c r="Z73" s="10"/>
      <c r="AA73" s="10"/>
      <c r="AB73" s="10"/>
      <c r="AC73" s="11"/>
    </row>
    <row r="74" spans="1:29" ht="15.6" customHeight="1">
      <c r="A74" s="1432"/>
      <c r="B74" s="9"/>
      <c r="C74" s="7" t="s">
        <v>932</v>
      </c>
      <c r="D74" s="10"/>
      <c r="E74" s="10"/>
      <c r="F74" s="10"/>
      <c r="G74" s="10"/>
      <c r="H74" s="10"/>
      <c r="I74" s="10"/>
      <c r="J74" s="10"/>
      <c r="K74" s="10"/>
      <c r="L74" s="10"/>
      <c r="M74" s="10"/>
      <c r="N74" s="11"/>
      <c r="O74" s="3"/>
      <c r="P74" s="1432"/>
      <c r="Q74" s="9"/>
      <c r="R74" s="10"/>
      <c r="S74" s="10"/>
      <c r="T74" s="10"/>
      <c r="U74" s="10"/>
      <c r="V74" s="10"/>
      <c r="W74" s="10"/>
      <c r="X74" s="10"/>
      <c r="Y74" s="10"/>
      <c r="Z74" s="10"/>
      <c r="AA74" s="10"/>
      <c r="AB74" s="10"/>
      <c r="AC74" s="11"/>
    </row>
    <row r="75" spans="1:29" ht="15.6" customHeight="1">
      <c r="A75" s="1432"/>
      <c r="B75" s="9"/>
      <c r="C75" s="1859" t="s">
        <v>933</v>
      </c>
      <c r="D75" s="1859"/>
      <c r="E75" s="1859"/>
      <c r="F75" s="1859"/>
      <c r="G75" s="1859"/>
      <c r="H75" s="1859"/>
      <c r="I75" s="1859"/>
      <c r="J75" s="1859"/>
      <c r="K75" s="1859"/>
      <c r="L75" s="1859"/>
      <c r="M75" s="1859"/>
      <c r="N75" s="1860"/>
      <c r="O75" s="3"/>
      <c r="P75" s="1432"/>
      <c r="Q75" s="9"/>
      <c r="R75" s="10"/>
      <c r="S75" s="10"/>
      <c r="T75" s="10"/>
      <c r="U75" s="10"/>
      <c r="V75" s="10"/>
      <c r="W75" s="10"/>
      <c r="X75" s="10"/>
      <c r="Y75" s="10"/>
      <c r="Z75" s="10"/>
      <c r="AA75" s="10"/>
      <c r="AB75" s="10"/>
      <c r="AC75" s="11"/>
    </row>
    <row r="76" spans="1:29" ht="15.6" customHeight="1">
      <c r="A76" s="1432"/>
      <c r="B76" s="9"/>
      <c r="C76" s="1859"/>
      <c r="D76" s="1859"/>
      <c r="E76" s="1859"/>
      <c r="F76" s="1859"/>
      <c r="G76" s="1859"/>
      <c r="H76" s="1859"/>
      <c r="I76" s="1859"/>
      <c r="J76" s="1859"/>
      <c r="K76" s="1859"/>
      <c r="L76" s="1859"/>
      <c r="M76" s="1859"/>
      <c r="N76" s="1860"/>
      <c r="O76" s="3"/>
      <c r="P76" s="1432"/>
      <c r="Q76" s="9"/>
      <c r="R76" s="10"/>
      <c r="S76" s="10"/>
      <c r="T76" s="10"/>
      <c r="U76" s="10"/>
      <c r="V76" s="10"/>
      <c r="W76" s="10"/>
      <c r="X76" s="10"/>
      <c r="Y76" s="10"/>
      <c r="Z76" s="10"/>
      <c r="AA76" s="10"/>
      <c r="AB76" s="10"/>
      <c r="AC76" s="11"/>
    </row>
    <row r="77" spans="1:29" ht="15.6" customHeight="1" thickBot="1">
      <c r="A77" s="1432"/>
      <c r="B77" s="9"/>
      <c r="C77" s="7"/>
      <c r="D77" s="10"/>
      <c r="E77" s="10"/>
      <c r="F77" s="10"/>
      <c r="G77" s="10"/>
      <c r="H77" s="10"/>
      <c r="I77" s="10"/>
      <c r="J77" s="10"/>
      <c r="K77" s="10"/>
      <c r="L77" s="10"/>
      <c r="M77" s="10"/>
      <c r="N77" s="11"/>
      <c r="O77" s="3"/>
      <c r="P77" s="1432"/>
      <c r="Q77" s="9"/>
      <c r="R77" s="10"/>
      <c r="S77" s="10"/>
      <c r="T77" s="10"/>
      <c r="U77" s="10"/>
      <c r="V77" s="10"/>
      <c r="W77" s="10"/>
      <c r="X77" s="10"/>
      <c r="Y77" s="10"/>
      <c r="Z77" s="10"/>
      <c r="AA77" s="10"/>
      <c r="AB77" s="10"/>
      <c r="AC77" s="11"/>
    </row>
    <row r="78" spans="1:29" ht="15.6" customHeight="1" thickTop="1">
      <c r="A78" s="1432"/>
      <c r="B78" s="9"/>
      <c r="C78" s="1862" t="s">
        <v>934</v>
      </c>
      <c r="D78" s="1863"/>
      <c r="E78" s="1863"/>
      <c r="F78" s="1864"/>
      <c r="G78" s="10"/>
      <c r="H78" s="10"/>
      <c r="I78" s="10"/>
      <c r="J78" s="10"/>
      <c r="K78" s="10"/>
      <c r="L78" s="10"/>
      <c r="M78" s="10"/>
      <c r="N78" s="11"/>
      <c r="O78" s="3"/>
      <c r="P78" s="1432"/>
      <c r="Q78" s="9"/>
      <c r="R78" s="10"/>
      <c r="S78" s="10"/>
      <c r="T78" s="10"/>
      <c r="U78" s="10"/>
      <c r="V78" s="10"/>
      <c r="W78" s="10"/>
      <c r="X78" s="10"/>
      <c r="Y78" s="10"/>
      <c r="Z78" s="10"/>
      <c r="AA78" s="10"/>
      <c r="AB78" s="10"/>
      <c r="AC78" s="11"/>
    </row>
    <row r="79" spans="1:29" ht="15.6" customHeight="1" thickBot="1">
      <c r="A79" s="1432"/>
      <c r="B79" s="9"/>
      <c r="C79" s="1865"/>
      <c r="D79" s="1866"/>
      <c r="E79" s="1866"/>
      <c r="F79" s="1867"/>
      <c r="G79" s="10"/>
      <c r="H79" s="10"/>
      <c r="I79" s="10"/>
      <c r="J79" s="10"/>
      <c r="K79" s="10"/>
      <c r="L79" s="10"/>
      <c r="M79" s="10"/>
      <c r="N79" s="11"/>
      <c r="O79" s="3"/>
      <c r="P79" s="1432"/>
      <c r="Q79" s="9"/>
      <c r="R79" s="10"/>
      <c r="S79" s="10"/>
      <c r="T79" s="10"/>
      <c r="U79" s="10"/>
      <c r="V79" s="10"/>
      <c r="W79" s="10"/>
      <c r="X79" s="10"/>
      <c r="Y79" s="10"/>
      <c r="Z79" s="10"/>
      <c r="AA79" s="10"/>
      <c r="AB79" s="10"/>
      <c r="AC79" s="11"/>
    </row>
    <row r="80" spans="1:29" ht="15.6" customHeight="1" thickTop="1">
      <c r="A80" s="1432"/>
      <c r="B80" s="9"/>
      <c r="C80" s="7"/>
      <c r="D80" s="10"/>
      <c r="E80" s="10"/>
      <c r="F80" s="10"/>
      <c r="G80" s="10"/>
      <c r="H80" s="10"/>
      <c r="I80" s="10"/>
      <c r="J80" s="10"/>
      <c r="K80" s="10"/>
      <c r="L80" s="10"/>
      <c r="M80" s="10"/>
      <c r="N80" s="11"/>
      <c r="O80" s="3"/>
      <c r="P80" s="1432"/>
      <c r="Q80" s="9"/>
      <c r="R80" s="10"/>
      <c r="S80" s="10"/>
      <c r="T80" s="10"/>
      <c r="U80" s="10"/>
      <c r="V80" s="10"/>
      <c r="W80" s="10"/>
      <c r="X80" s="10"/>
      <c r="Y80" s="10"/>
      <c r="Z80" s="10"/>
      <c r="AA80" s="10"/>
      <c r="AB80" s="10"/>
      <c r="AC80" s="11"/>
    </row>
    <row r="81" spans="1:29" ht="15.6" customHeight="1">
      <c r="A81" s="1432"/>
      <c r="B81" s="9"/>
      <c r="C81" s="1873" t="s">
        <v>935</v>
      </c>
      <c r="D81" s="1873"/>
      <c r="E81" s="1873"/>
      <c r="F81" s="1873"/>
      <c r="G81" s="1873"/>
      <c r="H81" s="1873"/>
      <c r="I81" s="1873"/>
      <c r="J81" s="1873"/>
      <c r="K81" s="1873"/>
      <c r="L81" s="1873"/>
      <c r="M81" s="1873"/>
      <c r="N81" s="1619"/>
      <c r="O81" s="3"/>
      <c r="P81" s="1432"/>
      <c r="Q81" s="9"/>
      <c r="R81" s="10"/>
      <c r="S81" s="10"/>
      <c r="T81" s="10"/>
      <c r="U81" s="10"/>
      <c r="V81" s="10"/>
      <c r="W81" s="10"/>
      <c r="X81" s="10"/>
      <c r="Y81" s="10"/>
      <c r="Z81" s="10"/>
      <c r="AA81" s="10"/>
      <c r="AB81" s="10"/>
      <c r="AC81" s="11"/>
    </row>
    <row r="82" spans="1:29" ht="15.6" customHeight="1">
      <c r="A82" s="1432"/>
      <c r="B82" s="9"/>
      <c r="C82" s="1873"/>
      <c r="D82" s="1873"/>
      <c r="E82" s="1873"/>
      <c r="F82" s="1873"/>
      <c r="G82" s="1873"/>
      <c r="H82" s="1873"/>
      <c r="I82" s="1873"/>
      <c r="J82" s="1873"/>
      <c r="K82" s="1873"/>
      <c r="L82" s="1873"/>
      <c r="M82" s="1873"/>
      <c r="N82" s="1619"/>
      <c r="O82" s="3"/>
      <c r="P82" s="1432"/>
      <c r="Q82" s="9"/>
      <c r="R82" s="10"/>
      <c r="S82" s="10"/>
      <c r="T82" s="10"/>
      <c r="U82" s="10"/>
      <c r="V82" s="10"/>
      <c r="W82" s="10"/>
      <c r="X82" s="10"/>
      <c r="Y82" s="10"/>
      <c r="Z82" s="10"/>
      <c r="AA82" s="10"/>
      <c r="AB82" s="10"/>
      <c r="AC82" s="11"/>
    </row>
    <row r="83" spans="1:29" ht="15.6" customHeight="1" thickBot="1">
      <c r="A83" s="1432"/>
      <c r="B83" s="9"/>
      <c r="C83" s="7"/>
      <c r="D83" s="10"/>
      <c r="E83" s="10"/>
      <c r="F83" s="10"/>
      <c r="G83" s="10"/>
      <c r="H83" s="10"/>
      <c r="I83" s="10"/>
      <c r="J83" s="10"/>
      <c r="K83" s="10"/>
      <c r="L83" s="10"/>
      <c r="M83" s="10"/>
      <c r="N83" s="11"/>
      <c r="O83" s="3"/>
      <c r="P83" s="1432"/>
      <c r="Q83" s="9"/>
      <c r="R83" s="10"/>
      <c r="S83" s="10"/>
      <c r="T83" s="10"/>
      <c r="U83" s="10"/>
      <c r="V83" s="10"/>
      <c r="W83" s="10"/>
      <c r="X83" s="10"/>
      <c r="Y83" s="10"/>
      <c r="Z83" s="10"/>
      <c r="AA83" s="10"/>
      <c r="AB83" s="10"/>
      <c r="AC83" s="11"/>
    </row>
    <row r="84" spans="1:29" ht="15.6" customHeight="1" thickTop="1">
      <c r="A84" s="1432"/>
      <c r="B84" s="9"/>
      <c r="C84" s="1862" t="s">
        <v>936</v>
      </c>
      <c r="D84" s="1863"/>
      <c r="E84" s="1863"/>
      <c r="F84" s="1864"/>
      <c r="G84" s="10"/>
      <c r="H84" s="10"/>
      <c r="I84" s="10"/>
      <c r="J84" s="10"/>
      <c r="K84" s="10"/>
      <c r="L84" s="10"/>
      <c r="M84" s="10"/>
      <c r="N84" s="11"/>
      <c r="O84" s="3"/>
      <c r="P84" s="1432"/>
      <c r="Q84" s="9"/>
      <c r="R84" s="10"/>
      <c r="S84" s="10"/>
      <c r="T84" s="10"/>
      <c r="U84" s="10"/>
      <c r="V84" s="10"/>
      <c r="W84" s="10"/>
      <c r="X84" s="10"/>
      <c r="Y84" s="10"/>
      <c r="Z84" s="10"/>
      <c r="AA84" s="10"/>
      <c r="AB84" s="10"/>
      <c r="AC84" s="11"/>
    </row>
    <row r="85" spans="1:29" ht="15.6" customHeight="1" thickBot="1">
      <c r="A85" s="1432"/>
      <c r="B85" s="9"/>
      <c r="C85" s="1865"/>
      <c r="D85" s="1866"/>
      <c r="E85" s="1866"/>
      <c r="F85" s="1867"/>
      <c r="G85" s="10"/>
      <c r="H85" s="10"/>
      <c r="I85" s="10"/>
      <c r="J85" s="10"/>
      <c r="K85" s="10"/>
      <c r="L85" s="10"/>
      <c r="M85" s="10"/>
      <c r="N85" s="11"/>
      <c r="O85" s="3"/>
      <c r="P85" s="1432"/>
      <c r="Q85" s="9"/>
      <c r="R85" s="10"/>
      <c r="S85" s="10"/>
      <c r="T85" s="10"/>
      <c r="U85" s="10"/>
      <c r="V85" s="10"/>
      <c r="W85" s="10"/>
      <c r="X85" s="10"/>
      <c r="Y85" s="10"/>
      <c r="Z85" s="10"/>
      <c r="AA85" s="10"/>
      <c r="AB85" s="10"/>
      <c r="AC85" s="11"/>
    </row>
    <row r="86" spans="1:29" ht="15.6" customHeight="1" thickTop="1">
      <c r="A86" s="1432"/>
      <c r="B86" s="9"/>
      <c r="C86" s="10"/>
      <c r="D86" s="10"/>
      <c r="E86" s="10"/>
      <c r="F86" s="10"/>
      <c r="G86" s="10"/>
      <c r="H86" s="10"/>
      <c r="I86" s="10"/>
      <c r="J86" s="10"/>
      <c r="K86" s="10"/>
      <c r="L86" s="10"/>
      <c r="M86" s="10"/>
      <c r="N86" s="11"/>
      <c r="O86" s="3"/>
      <c r="P86" s="1432"/>
      <c r="Q86" s="9"/>
      <c r="R86" s="10"/>
      <c r="S86" s="10"/>
      <c r="T86" s="10"/>
      <c r="U86" s="10"/>
      <c r="V86" s="10"/>
      <c r="W86" s="10"/>
      <c r="X86" s="10"/>
      <c r="Y86" s="10"/>
      <c r="Z86" s="10"/>
      <c r="AA86" s="10"/>
      <c r="AB86" s="10"/>
      <c r="AC86" s="11"/>
    </row>
    <row r="87" spans="1:29" ht="15.6" customHeight="1">
      <c r="A87" s="1432"/>
      <c r="B87" s="9"/>
      <c r="C87" s="7" t="s">
        <v>940</v>
      </c>
      <c r="D87" s="10"/>
      <c r="E87" s="10"/>
      <c r="F87" s="10"/>
      <c r="G87" s="10"/>
      <c r="H87" s="10"/>
      <c r="I87" s="10"/>
      <c r="J87" s="10"/>
      <c r="K87" s="10"/>
      <c r="L87" s="10"/>
      <c r="M87" s="10"/>
      <c r="N87" s="11"/>
      <c r="O87" s="3"/>
      <c r="P87" s="1432"/>
      <c r="Q87" s="9"/>
      <c r="R87" s="10"/>
      <c r="S87" s="10"/>
      <c r="T87" s="10"/>
      <c r="U87" s="10"/>
      <c r="V87" s="10"/>
      <c r="W87" s="10"/>
      <c r="X87" s="10"/>
      <c r="Y87" s="10"/>
      <c r="Z87" s="10"/>
      <c r="AA87" s="10"/>
      <c r="AB87" s="10"/>
      <c r="AC87" s="11"/>
    </row>
    <row r="88" spans="1:29" ht="15.6" customHeight="1">
      <c r="A88" s="1432"/>
      <c r="B88" s="9"/>
      <c r="C88" s="7" t="s">
        <v>941</v>
      </c>
      <c r="D88" s="10"/>
      <c r="E88" s="10"/>
      <c r="F88" s="10"/>
      <c r="G88" s="10"/>
      <c r="H88" s="10"/>
      <c r="I88" s="10"/>
      <c r="J88" s="10"/>
      <c r="K88" s="10"/>
      <c r="L88" s="10"/>
      <c r="M88" s="10"/>
      <c r="N88" s="11"/>
      <c r="O88" s="3"/>
      <c r="P88" s="1432"/>
      <c r="Q88" s="9"/>
      <c r="R88" s="10"/>
      <c r="S88" s="10"/>
      <c r="T88" s="10"/>
      <c r="U88" s="10"/>
      <c r="V88" s="10"/>
      <c r="W88" s="10"/>
      <c r="X88" s="10"/>
      <c r="Y88" s="10"/>
      <c r="Z88" s="10"/>
      <c r="AA88" s="10"/>
      <c r="AB88" s="10"/>
      <c r="AC88" s="11"/>
    </row>
    <row r="89" spans="1:29" ht="15.6" customHeight="1">
      <c r="A89" s="1432"/>
      <c r="B89" s="9"/>
      <c r="C89" s="7" t="s">
        <v>937</v>
      </c>
      <c r="D89" s="10"/>
      <c r="E89" s="10"/>
      <c r="F89" s="10"/>
      <c r="G89" s="10"/>
      <c r="H89" s="10"/>
      <c r="I89" s="10"/>
      <c r="J89" s="10"/>
      <c r="K89" s="10"/>
      <c r="L89" s="10"/>
      <c r="M89" s="10"/>
      <c r="N89" s="11"/>
      <c r="O89" s="3"/>
      <c r="P89" s="1432"/>
      <c r="Q89" s="9"/>
      <c r="R89" s="10"/>
      <c r="S89" s="10"/>
      <c r="T89" s="10"/>
      <c r="U89" s="10"/>
      <c r="V89" s="10"/>
      <c r="W89" s="10"/>
      <c r="X89" s="10"/>
      <c r="Y89" s="10"/>
      <c r="Z89" s="10"/>
      <c r="AA89" s="10"/>
      <c r="AB89" s="10"/>
      <c r="AC89" s="11"/>
    </row>
    <row r="90" spans="1:29" ht="15.6" customHeight="1">
      <c r="A90" s="1432"/>
      <c r="B90" s="9"/>
      <c r="C90" s="7" t="s">
        <v>938</v>
      </c>
      <c r="D90" s="10"/>
      <c r="E90" s="10"/>
      <c r="F90" s="10"/>
      <c r="G90" s="10"/>
      <c r="H90" s="10"/>
      <c r="I90" s="10"/>
      <c r="J90" s="10"/>
      <c r="K90" s="10"/>
      <c r="L90" s="10"/>
      <c r="M90" s="10"/>
      <c r="N90" s="11"/>
      <c r="O90" s="3"/>
      <c r="P90" s="1432"/>
      <c r="Q90" s="9"/>
      <c r="R90" s="10"/>
      <c r="S90" s="10"/>
      <c r="T90" s="10"/>
      <c r="U90" s="10"/>
      <c r="V90" s="10"/>
      <c r="W90" s="10"/>
      <c r="X90" s="10"/>
      <c r="Y90" s="10"/>
      <c r="Z90" s="10"/>
      <c r="AA90" s="10"/>
      <c r="AB90" s="10"/>
      <c r="AC90" s="11"/>
    </row>
    <row r="91" spans="1:29" ht="15.6" customHeight="1">
      <c r="A91" s="1432"/>
      <c r="B91" s="9"/>
      <c r="C91" s="7" t="s">
        <v>939</v>
      </c>
      <c r="D91" s="10"/>
      <c r="E91" s="10"/>
      <c r="F91" s="10"/>
      <c r="G91" s="10"/>
      <c r="H91" s="10"/>
      <c r="I91" s="10"/>
      <c r="J91" s="10"/>
      <c r="K91" s="10"/>
      <c r="L91" s="10"/>
      <c r="M91" s="10"/>
      <c r="N91" s="11"/>
      <c r="O91" s="3"/>
      <c r="P91" s="1432"/>
      <c r="Q91" s="9"/>
      <c r="R91" s="10"/>
      <c r="S91" s="10"/>
      <c r="T91" s="10"/>
      <c r="U91" s="10"/>
      <c r="V91" s="10"/>
      <c r="W91" s="10"/>
      <c r="X91" s="10"/>
      <c r="Y91" s="10"/>
      <c r="Z91" s="10"/>
      <c r="AA91" s="10"/>
      <c r="AB91" s="10"/>
      <c r="AC91" s="11"/>
    </row>
    <row r="92" spans="1:29" ht="15.6" customHeight="1" thickBot="1">
      <c r="A92" s="1432"/>
      <c r="B92" s="9"/>
      <c r="C92" s="7"/>
      <c r="D92" s="10"/>
      <c r="E92" s="10"/>
      <c r="F92" s="10"/>
      <c r="G92" s="10"/>
      <c r="H92" s="10"/>
      <c r="I92" s="10"/>
      <c r="J92" s="10"/>
      <c r="K92" s="10"/>
      <c r="L92" s="10"/>
      <c r="M92" s="10"/>
      <c r="N92" s="11"/>
      <c r="O92" s="3"/>
      <c r="P92" s="1432"/>
      <c r="Q92" s="9"/>
      <c r="R92" s="10"/>
      <c r="S92" s="10"/>
      <c r="T92" s="10"/>
      <c r="U92" s="10"/>
      <c r="V92" s="10"/>
      <c r="W92" s="10"/>
      <c r="X92" s="10"/>
      <c r="Y92" s="10"/>
      <c r="Z92" s="10"/>
      <c r="AA92" s="10"/>
      <c r="AB92" s="10"/>
      <c r="AC92" s="11"/>
    </row>
    <row r="93" spans="1:29" ht="15.6" customHeight="1" thickTop="1">
      <c r="A93" s="1432"/>
      <c r="B93" s="9"/>
      <c r="C93" s="1862" t="s">
        <v>942</v>
      </c>
      <c r="D93" s="1863"/>
      <c r="E93" s="1863"/>
      <c r="F93" s="1864"/>
      <c r="G93" s="10"/>
      <c r="H93" s="10"/>
      <c r="I93" s="10"/>
      <c r="J93" s="10"/>
      <c r="K93" s="10"/>
      <c r="L93" s="10"/>
      <c r="M93" s="10"/>
      <c r="N93" s="11"/>
      <c r="O93" s="3"/>
      <c r="P93" s="1432"/>
      <c r="Q93" s="9"/>
      <c r="R93" s="10"/>
      <c r="S93" s="10"/>
      <c r="T93" s="10"/>
      <c r="U93" s="10"/>
      <c r="V93" s="10"/>
      <c r="W93" s="10"/>
      <c r="X93" s="10"/>
      <c r="Y93" s="10"/>
      <c r="Z93" s="10"/>
      <c r="AA93" s="10"/>
      <c r="AB93" s="10"/>
      <c r="AC93" s="11"/>
    </row>
    <row r="94" spans="1:29" ht="15.6" customHeight="1" thickBot="1">
      <c r="A94" s="1432"/>
      <c r="B94" s="9"/>
      <c r="C94" s="1865"/>
      <c r="D94" s="1866"/>
      <c r="E94" s="1866"/>
      <c r="F94" s="1867"/>
      <c r="G94" s="10"/>
      <c r="H94" s="10"/>
      <c r="I94" s="10"/>
      <c r="J94" s="10"/>
      <c r="K94" s="10"/>
      <c r="L94" s="10"/>
      <c r="M94" s="10"/>
      <c r="N94" s="11"/>
      <c r="O94" s="3"/>
      <c r="P94" s="1432"/>
      <c r="Q94" s="9"/>
      <c r="R94" s="10"/>
      <c r="S94" s="10"/>
      <c r="T94" s="10"/>
      <c r="U94" s="10"/>
      <c r="V94" s="10"/>
      <c r="W94" s="10"/>
      <c r="X94" s="10"/>
      <c r="Y94" s="10"/>
      <c r="Z94" s="10"/>
      <c r="AA94" s="10"/>
      <c r="AB94" s="10"/>
      <c r="AC94" s="11"/>
    </row>
    <row r="95" spans="1:29" ht="15.6" customHeight="1" thickTop="1">
      <c r="A95" s="1432"/>
      <c r="B95" s="9"/>
      <c r="C95" s="7"/>
      <c r="D95" s="10"/>
      <c r="E95" s="10"/>
      <c r="F95" s="10"/>
      <c r="G95" s="10"/>
      <c r="H95" s="10"/>
      <c r="I95" s="10"/>
      <c r="J95" s="10"/>
      <c r="K95" s="10"/>
      <c r="L95" s="10"/>
      <c r="M95" s="10"/>
      <c r="N95" s="11"/>
      <c r="O95" s="3"/>
      <c r="P95" s="1432"/>
      <c r="Q95" s="9"/>
      <c r="R95" s="10"/>
      <c r="S95" s="10"/>
      <c r="T95" s="10"/>
      <c r="U95" s="10"/>
      <c r="V95" s="10"/>
      <c r="W95" s="10"/>
      <c r="X95" s="10"/>
      <c r="Y95" s="10"/>
      <c r="Z95" s="10"/>
      <c r="AA95" s="10"/>
      <c r="AB95" s="10"/>
      <c r="AC95" s="11"/>
    </row>
    <row r="96" spans="1:29" ht="15.6" customHeight="1">
      <c r="A96" s="1432"/>
      <c r="B96" s="9"/>
      <c r="C96" s="1859" t="s">
        <v>943</v>
      </c>
      <c r="D96" s="1859"/>
      <c r="E96" s="1859"/>
      <c r="F96" s="1859"/>
      <c r="G96" s="1859"/>
      <c r="H96" s="1859"/>
      <c r="I96" s="1859"/>
      <c r="J96" s="1859"/>
      <c r="K96" s="1859"/>
      <c r="L96" s="1859"/>
      <c r="M96" s="1859"/>
      <c r="N96" s="1860"/>
      <c r="O96" s="3"/>
      <c r="P96" s="1432"/>
      <c r="Q96" s="9"/>
      <c r="R96" s="10"/>
      <c r="S96" s="10"/>
      <c r="T96" s="10"/>
      <c r="U96" s="10"/>
      <c r="V96" s="10"/>
      <c r="W96" s="10"/>
      <c r="X96" s="10"/>
      <c r="Y96" s="10"/>
      <c r="Z96" s="10"/>
      <c r="AA96" s="10"/>
      <c r="AB96" s="10"/>
      <c r="AC96" s="11"/>
    </row>
    <row r="97" spans="1:29" ht="15.6" customHeight="1">
      <c r="A97" s="1432"/>
      <c r="B97" s="9"/>
      <c r="C97" s="1859"/>
      <c r="D97" s="1859"/>
      <c r="E97" s="1859"/>
      <c r="F97" s="1859"/>
      <c r="G97" s="1859"/>
      <c r="H97" s="1859"/>
      <c r="I97" s="1859"/>
      <c r="J97" s="1859"/>
      <c r="K97" s="1859"/>
      <c r="L97" s="1859"/>
      <c r="M97" s="1859"/>
      <c r="N97" s="1860"/>
      <c r="O97" s="3"/>
      <c r="P97" s="1432"/>
      <c r="Q97" s="9"/>
      <c r="R97" s="10"/>
      <c r="S97" s="10"/>
      <c r="T97" s="10"/>
      <c r="U97" s="10"/>
      <c r="V97" s="10"/>
      <c r="W97" s="10"/>
      <c r="X97" s="10"/>
      <c r="Y97" s="10"/>
      <c r="Z97" s="10"/>
      <c r="AA97" s="10"/>
      <c r="AB97" s="10"/>
      <c r="AC97" s="11"/>
    </row>
    <row r="98" spans="1:29" ht="15.6" customHeight="1">
      <c r="A98" s="1432"/>
      <c r="B98" s="9"/>
      <c r="C98" s="7" t="s">
        <v>944</v>
      </c>
      <c r="D98" s="10"/>
      <c r="E98" s="10"/>
      <c r="F98" s="10"/>
      <c r="G98" s="10"/>
      <c r="H98" s="10"/>
      <c r="I98" s="10"/>
      <c r="J98" s="10"/>
      <c r="K98" s="10"/>
      <c r="L98" s="10"/>
      <c r="M98" s="10"/>
      <c r="N98" s="11"/>
      <c r="O98" s="3"/>
      <c r="P98" s="1432"/>
      <c r="Q98" s="9"/>
      <c r="R98" s="10"/>
      <c r="S98" s="10"/>
      <c r="T98" s="10"/>
      <c r="U98" s="10"/>
      <c r="V98" s="10"/>
      <c r="W98" s="10"/>
      <c r="X98" s="10"/>
      <c r="Y98" s="10"/>
      <c r="Z98" s="10"/>
      <c r="AA98" s="10"/>
      <c r="AB98" s="10"/>
      <c r="AC98" s="11"/>
    </row>
    <row r="99" spans="1:29" ht="15.6" customHeight="1">
      <c r="A99" s="1432"/>
      <c r="B99" s="9"/>
      <c r="C99" s="776" t="s">
        <v>945</v>
      </c>
      <c r="D99" s="10"/>
      <c r="E99" s="10"/>
      <c r="F99" s="10"/>
      <c r="G99" s="10"/>
      <c r="H99" s="10"/>
      <c r="I99" s="10"/>
      <c r="J99" s="10"/>
      <c r="K99" s="10"/>
      <c r="L99" s="10"/>
      <c r="M99" s="10"/>
      <c r="N99" s="11"/>
      <c r="O99" s="3"/>
      <c r="P99" s="1432"/>
      <c r="Q99" s="9"/>
      <c r="R99" s="10"/>
      <c r="S99" s="10"/>
      <c r="T99" s="10"/>
      <c r="U99" s="10"/>
      <c r="V99" s="10"/>
      <c r="W99" s="10"/>
      <c r="X99" s="10"/>
      <c r="Y99" s="10"/>
      <c r="Z99" s="10"/>
      <c r="AA99" s="10"/>
      <c r="AB99" s="10"/>
      <c r="AC99" s="11"/>
    </row>
    <row r="100" spans="1:29" ht="15.6" customHeight="1">
      <c r="A100" s="1432"/>
      <c r="B100" s="9"/>
      <c r="C100" s="776" t="s">
        <v>946</v>
      </c>
      <c r="D100" s="10"/>
      <c r="E100" s="10"/>
      <c r="F100" s="10"/>
      <c r="G100" s="10"/>
      <c r="H100" s="10"/>
      <c r="I100" s="10"/>
      <c r="J100" s="10"/>
      <c r="K100" s="10"/>
      <c r="L100" s="10"/>
      <c r="M100" s="10"/>
      <c r="N100" s="11"/>
      <c r="O100" s="3"/>
      <c r="P100" s="1432"/>
      <c r="Q100" s="9"/>
      <c r="R100" s="10"/>
      <c r="S100" s="10"/>
      <c r="T100" s="10"/>
      <c r="U100" s="10"/>
      <c r="V100" s="10"/>
      <c r="W100" s="10"/>
      <c r="X100" s="10"/>
      <c r="Y100" s="10"/>
      <c r="Z100" s="10"/>
      <c r="AA100" s="10"/>
      <c r="AB100" s="10"/>
      <c r="AC100" s="11"/>
    </row>
    <row r="101" spans="1:29" ht="15.6" customHeight="1">
      <c r="A101" s="1432"/>
      <c r="B101" s="9"/>
      <c r="C101" s="774" t="s">
        <v>947</v>
      </c>
      <c r="D101" s="10"/>
      <c r="E101" s="10"/>
      <c r="F101" s="10"/>
      <c r="G101" s="10"/>
      <c r="H101" s="10"/>
      <c r="I101" s="10"/>
      <c r="J101" s="10"/>
      <c r="K101" s="10"/>
      <c r="L101" s="10"/>
      <c r="M101" s="10"/>
      <c r="N101" s="11"/>
      <c r="O101" s="3"/>
      <c r="P101" s="1432"/>
      <c r="Q101" s="9"/>
      <c r="R101" s="10"/>
      <c r="S101" s="10"/>
      <c r="T101" s="10"/>
      <c r="U101" s="10"/>
      <c r="V101" s="10"/>
      <c r="W101" s="10"/>
      <c r="X101" s="10"/>
      <c r="Y101" s="10"/>
      <c r="Z101" s="10"/>
      <c r="AA101" s="10"/>
      <c r="AB101" s="10"/>
      <c r="AC101" s="11"/>
    </row>
    <row r="102" spans="1:29" ht="15.6" customHeight="1">
      <c r="A102" s="1432"/>
      <c r="B102" s="9"/>
      <c r="C102" s="7"/>
      <c r="D102" s="10"/>
      <c r="E102" s="10"/>
      <c r="F102" s="10"/>
      <c r="G102" s="10"/>
      <c r="H102" s="10"/>
      <c r="I102" s="10"/>
      <c r="J102" s="10"/>
      <c r="K102" s="10"/>
      <c r="L102" s="10"/>
      <c r="M102" s="10"/>
      <c r="N102" s="11"/>
      <c r="O102" s="3"/>
      <c r="P102" s="1432"/>
      <c r="Q102" s="9"/>
      <c r="R102" s="10"/>
      <c r="S102" s="10"/>
      <c r="T102" s="10"/>
      <c r="U102" s="10"/>
      <c r="V102" s="10"/>
      <c r="W102" s="10"/>
      <c r="X102" s="10"/>
      <c r="Y102" s="10"/>
      <c r="Z102" s="10"/>
      <c r="AA102" s="10"/>
      <c r="AB102" s="10"/>
      <c r="AC102" s="11"/>
    </row>
    <row r="103" spans="1:29" ht="15.6" customHeight="1">
      <c r="A103" s="1432"/>
      <c r="B103" s="764"/>
      <c r="C103" s="241"/>
      <c r="D103" s="241"/>
      <c r="E103" s="241"/>
      <c r="F103" s="241"/>
      <c r="G103" s="1861" t="s">
        <v>5</v>
      </c>
      <c r="H103" s="1861"/>
      <c r="I103" s="241"/>
      <c r="J103" s="241"/>
      <c r="K103" s="241"/>
      <c r="L103" s="241"/>
      <c r="M103" s="241"/>
      <c r="N103" s="674"/>
      <c r="O103" s="3"/>
      <c r="P103" s="1432"/>
      <c r="Q103" s="1439" t="s">
        <v>1391</v>
      </c>
      <c r="R103" s="1428"/>
      <c r="S103" s="1428"/>
      <c r="T103" s="1428"/>
      <c r="U103" s="1428"/>
      <c r="V103" s="1428"/>
      <c r="W103" s="1428"/>
      <c r="X103" s="1428"/>
      <c r="Y103" s="1428"/>
      <c r="Z103" s="1428"/>
      <c r="AA103" s="1428"/>
      <c r="AB103" s="991"/>
      <c r="AC103" s="11"/>
    </row>
    <row r="104" spans="1:29" ht="15.6" customHeight="1">
      <c r="A104" s="1432"/>
      <c r="B104" s="9"/>
      <c r="C104" s="10"/>
      <c r="D104" s="10"/>
      <c r="E104" s="447" t="s">
        <v>146</v>
      </c>
      <c r="F104" s="619" t="s">
        <v>4</v>
      </c>
      <c r="G104" s="1414">
        <v>0.5</v>
      </c>
      <c r="H104" s="1414"/>
      <c r="I104" s="10"/>
      <c r="J104" s="10"/>
      <c r="K104" s="10"/>
      <c r="L104" s="10"/>
      <c r="M104" s="10"/>
      <c r="N104" s="11"/>
      <c r="O104" s="3"/>
      <c r="P104" s="1432"/>
      <c r="Q104" s="1439"/>
      <c r="R104" s="1428"/>
      <c r="S104" s="1428"/>
      <c r="T104" s="1428"/>
      <c r="U104" s="1428"/>
      <c r="V104" s="1428"/>
      <c r="W104" s="1428"/>
      <c r="X104" s="1428"/>
      <c r="Y104" s="1428"/>
      <c r="Z104" s="1428"/>
      <c r="AA104" s="1428"/>
      <c r="AB104" s="869" t="s">
        <v>5</v>
      </c>
      <c r="AC104" s="11"/>
    </row>
    <row r="105" spans="1:29" ht="15.6" customHeight="1">
      <c r="A105" s="1432"/>
      <c r="B105" s="9"/>
      <c r="C105" s="612" t="s">
        <v>6</v>
      </c>
      <c r="D105" s="99" t="s">
        <v>861</v>
      </c>
      <c r="E105" s="10"/>
      <c r="F105" s="10"/>
      <c r="G105" s="114"/>
      <c r="H105" s="109"/>
      <c r="I105" s="1412" t="s">
        <v>7</v>
      </c>
      <c r="J105" s="1412"/>
      <c r="K105" s="1412"/>
      <c r="L105" s="1412"/>
      <c r="M105" s="1412"/>
      <c r="N105" s="1413"/>
      <c r="O105" s="3"/>
      <c r="P105" s="1432"/>
      <c r="Q105" s="1439"/>
      <c r="R105" s="1428"/>
      <c r="S105" s="1428"/>
      <c r="T105" s="1428"/>
      <c r="U105" s="1428"/>
      <c r="V105" s="1428"/>
      <c r="W105" s="1428"/>
      <c r="X105" s="1428"/>
      <c r="Y105" s="1428"/>
      <c r="Z105" s="1428"/>
      <c r="AA105" s="1428"/>
      <c r="AB105" s="991"/>
      <c r="AC105" s="11"/>
    </row>
    <row r="106" spans="1:29" ht="15.6" customHeight="1">
      <c r="A106" s="1432"/>
      <c r="B106" s="9"/>
      <c r="C106" s="617">
        <v>2.75</v>
      </c>
      <c r="D106" s="14" t="s">
        <v>44</v>
      </c>
      <c r="E106" s="14"/>
      <c r="F106" s="14"/>
      <c r="G106" s="1409">
        <f>(C106/C109)*G104</f>
        <v>0.35714285714285715</v>
      </c>
      <c r="H106" s="1409"/>
      <c r="I106" s="768"/>
      <c r="J106" s="768"/>
      <c r="K106" s="768"/>
      <c r="L106" s="768"/>
      <c r="M106" s="768"/>
      <c r="N106" s="777"/>
      <c r="O106" s="3"/>
      <c r="P106" s="1432"/>
      <c r="Q106" s="1440" t="s">
        <v>1374</v>
      </c>
      <c r="R106" s="1441"/>
      <c r="S106" s="1441"/>
      <c r="T106" s="1441"/>
      <c r="U106" s="1441"/>
      <c r="V106" s="1441"/>
      <c r="W106" s="1441"/>
      <c r="X106" s="1441"/>
      <c r="Y106" s="1441"/>
      <c r="Z106" s="1441"/>
      <c r="AA106" s="1441"/>
      <c r="AB106" s="876" t="s">
        <v>6</v>
      </c>
      <c r="AC106" s="11"/>
    </row>
    <row r="107" spans="1:29" ht="15.6" customHeight="1">
      <c r="A107" s="1432"/>
      <c r="B107" s="9"/>
      <c r="C107" s="617">
        <v>1.1000000000000001</v>
      </c>
      <c r="D107" s="14" t="s">
        <v>73</v>
      </c>
      <c r="E107" s="15"/>
      <c r="F107" s="16"/>
      <c r="G107" s="1409">
        <f>(C107/C109)*G104</f>
        <v>0.14285714285714288</v>
      </c>
      <c r="H107" s="1409"/>
      <c r="I107" s="72"/>
      <c r="J107" s="72"/>
      <c r="K107" s="72"/>
      <c r="L107" s="72"/>
      <c r="M107" s="72"/>
      <c r="N107" s="778"/>
      <c r="O107" s="3"/>
      <c r="P107" s="1432"/>
      <c r="Q107" s="1440"/>
      <c r="R107" s="1441"/>
      <c r="S107" s="1441"/>
      <c r="T107" s="1441"/>
      <c r="U107" s="1441"/>
      <c r="V107" s="1441"/>
      <c r="W107" s="1441"/>
      <c r="X107" s="1441"/>
      <c r="Y107" s="1441"/>
      <c r="Z107" s="1441"/>
      <c r="AA107" s="1441"/>
      <c r="AB107" s="991"/>
      <c r="AC107" s="11"/>
    </row>
    <row r="108" spans="1:29" ht="15.6" customHeight="1">
      <c r="A108" s="1432"/>
      <c r="B108" s="9"/>
      <c r="C108" s="14"/>
      <c r="D108" s="14"/>
      <c r="E108" s="15"/>
      <c r="F108" s="16"/>
      <c r="G108" s="609"/>
      <c r="H108" s="609"/>
      <c r="I108" s="766"/>
      <c r="J108" s="15"/>
      <c r="K108" s="755"/>
      <c r="L108" s="755"/>
      <c r="M108" s="755"/>
      <c r="N108" s="756"/>
      <c r="O108" s="3"/>
      <c r="P108" s="1432"/>
      <c r="Q108" s="9"/>
      <c r="R108" s="10"/>
      <c r="S108" s="10"/>
      <c r="T108" s="10"/>
      <c r="U108" s="10"/>
      <c r="V108" s="10"/>
      <c r="W108" s="10"/>
      <c r="X108" s="10"/>
      <c r="Y108" s="10"/>
      <c r="Z108" s="10"/>
      <c r="AA108" s="10"/>
      <c r="AB108" s="10"/>
      <c r="AC108" s="11"/>
    </row>
    <row r="109" spans="1:29" ht="15.6" customHeight="1">
      <c r="A109" s="1432"/>
      <c r="B109" s="9"/>
      <c r="C109" s="613">
        <f>SUM(C106:C108)</f>
        <v>3.85</v>
      </c>
      <c r="D109" s="1453" t="s">
        <v>8</v>
      </c>
      <c r="E109" s="1453"/>
      <c r="F109" s="1453"/>
      <c r="G109" s="1454">
        <f>SUM(G106:G108)</f>
        <v>0.5</v>
      </c>
      <c r="H109" s="1454">
        <f>SUM(H106:H108)</f>
        <v>0</v>
      </c>
      <c r="I109" s="766"/>
      <c r="J109" s="15"/>
      <c r="K109" s="755"/>
      <c r="L109" s="755"/>
      <c r="M109" s="755"/>
      <c r="N109" s="756"/>
      <c r="O109" s="3"/>
      <c r="P109" s="1432"/>
      <c r="Q109" s="9"/>
      <c r="R109" s="10"/>
      <c r="S109" s="10"/>
      <c r="T109" s="10"/>
      <c r="U109" s="10"/>
      <c r="V109" s="10"/>
      <c r="W109" s="10"/>
      <c r="X109" s="10"/>
      <c r="Y109" s="10"/>
      <c r="Z109" s="10"/>
      <c r="AA109" s="10"/>
      <c r="AB109" s="10"/>
      <c r="AC109" s="11"/>
    </row>
    <row r="110" spans="1:29" ht="15.6" customHeight="1" thickBot="1">
      <c r="A110" s="1432"/>
      <c r="B110" s="9"/>
      <c r="C110" s="613"/>
      <c r="D110" s="610"/>
      <c r="E110" s="610"/>
      <c r="F110" s="610"/>
      <c r="G110" s="611"/>
      <c r="H110" s="611"/>
      <c r="I110" s="766"/>
      <c r="J110" s="15"/>
      <c r="K110" s="755"/>
      <c r="L110" s="755"/>
      <c r="M110" s="755"/>
      <c r="N110" s="756"/>
      <c r="O110" s="3"/>
      <c r="P110" s="1432"/>
      <c r="Q110" s="9"/>
      <c r="R110" s="10"/>
      <c r="S110" s="10"/>
      <c r="T110" s="10"/>
      <c r="U110" s="10"/>
      <c r="V110" s="10"/>
      <c r="W110" s="10"/>
      <c r="X110" s="10"/>
      <c r="Y110" s="10"/>
      <c r="Z110" s="10"/>
      <c r="AA110" s="10"/>
      <c r="AB110" s="10"/>
      <c r="AC110" s="11"/>
    </row>
    <row r="111" spans="1:29" ht="15.6" customHeight="1">
      <c r="A111" s="1432"/>
      <c r="B111" s="23" t="s">
        <v>6</v>
      </c>
      <c r="C111" s="24" t="s">
        <v>10</v>
      </c>
      <c r="D111" s="25"/>
      <c r="E111" s="25"/>
      <c r="F111" s="25"/>
      <c r="G111" s="25"/>
      <c r="H111" s="25"/>
      <c r="I111" s="25"/>
      <c r="J111" s="25"/>
      <c r="K111" s="25"/>
      <c r="L111" s="25"/>
      <c r="M111" s="25"/>
      <c r="N111" s="26"/>
      <c r="O111" s="3"/>
      <c r="P111" s="1432"/>
      <c r="Q111" s="9"/>
      <c r="R111" s="10"/>
      <c r="S111" s="10"/>
      <c r="T111" s="10"/>
      <c r="U111" s="10"/>
      <c r="V111" s="10"/>
      <c r="W111" s="10"/>
      <c r="X111" s="10"/>
      <c r="Y111" s="10"/>
      <c r="Z111" s="10"/>
      <c r="AA111" s="10"/>
      <c r="AB111" s="10"/>
      <c r="AC111" s="11"/>
    </row>
    <row r="112" spans="1:29" ht="15.6" customHeight="1">
      <c r="A112" s="1432"/>
      <c r="B112" s="317" t="s">
        <v>5</v>
      </c>
      <c r="C112" s="765" t="s">
        <v>11</v>
      </c>
      <c r="D112" s="567"/>
      <c r="E112" s="567"/>
      <c r="F112" s="567"/>
      <c r="G112" s="567"/>
      <c r="H112" s="567"/>
      <c r="I112" s="567"/>
      <c r="J112" s="567"/>
      <c r="K112" s="567"/>
      <c r="L112" s="567"/>
      <c r="M112" s="568"/>
      <c r="N112" s="569"/>
      <c r="O112" s="3"/>
      <c r="P112" s="1432"/>
      <c r="Q112" s="9"/>
      <c r="R112" s="10"/>
      <c r="S112" s="10"/>
      <c r="T112" s="10"/>
      <c r="U112" s="10"/>
      <c r="V112" s="10"/>
      <c r="W112" s="10"/>
      <c r="X112" s="10"/>
      <c r="Y112" s="10"/>
      <c r="Z112" s="10"/>
      <c r="AA112" s="10"/>
      <c r="AB112" s="10"/>
      <c r="AC112" s="11"/>
    </row>
    <row r="113" spans="1:29" ht="15.6" customHeight="1">
      <c r="A113" s="1432"/>
      <c r="B113" s="9"/>
      <c r="C113" s="7"/>
      <c r="D113" s="10"/>
      <c r="E113" s="10"/>
      <c r="F113" s="10"/>
      <c r="G113" s="10"/>
      <c r="H113" s="10"/>
      <c r="I113" s="10"/>
      <c r="J113" s="10"/>
      <c r="K113" s="10"/>
      <c r="L113" s="10"/>
      <c r="M113" s="10"/>
      <c r="N113" s="11"/>
      <c r="O113" s="3"/>
      <c r="P113" s="1432"/>
      <c r="Q113" s="9"/>
      <c r="R113" s="10"/>
      <c r="S113" s="10"/>
      <c r="T113" s="10"/>
      <c r="U113" s="10"/>
      <c r="V113" s="10"/>
      <c r="W113" s="10"/>
      <c r="X113" s="10"/>
      <c r="Y113" s="10"/>
      <c r="Z113" s="10"/>
      <c r="AA113" s="10"/>
      <c r="AB113" s="10"/>
      <c r="AC113" s="11"/>
    </row>
    <row r="114" spans="1:29" ht="15.6" customHeight="1">
      <c r="A114" s="1432"/>
      <c r="B114" s="9"/>
      <c r="C114" s="1859" t="s">
        <v>948</v>
      </c>
      <c r="D114" s="1859"/>
      <c r="E114" s="1859"/>
      <c r="F114" s="1859"/>
      <c r="G114" s="1859"/>
      <c r="H114" s="1859"/>
      <c r="I114" s="1859"/>
      <c r="J114" s="1859"/>
      <c r="K114" s="1859"/>
      <c r="L114" s="1859"/>
      <c r="M114" s="1859"/>
      <c r="N114" s="1860"/>
      <c r="O114" s="3"/>
      <c r="P114" s="1432"/>
      <c r="Q114" s="9"/>
      <c r="R114" s="10"/>
      <c r="S114" s="10"/>
      <c r="T114" s="10"/>
      <c r="U114" s="10"/>
      <c r="V114" s="10"/>
      <c r="W114" s="10"/>
      <c r="X114" s="10"/>
      <c r="Y114" s="10"/>
      <c r="Z114" s="10"/>
      <c r="AA114" s="10"/>
      <c r="AB114" s="10"/>
      <c r="AC114" s="11"/>
    </row>
    <row r="115" spans="1:29" ht="15.6" customHeight="1">
      <c r="A115" s="1432"/>
      <c r="B115" s="9"/>
      <c r="C115" s="1859"/>
      <c r="D115" s="1859"/>
      <c r="E115" s="1859"/>
      <c r="F115" s="1859"/>
      <c r="G115" s="1859"/>
      <c r="H115" s="1859"/>
      <c r="I115" s="1859"/>
      <c r="J115" s="1859"/>
      <c r="K115" s="1859"/>
      <c r="L115" s="1859"/>
      <c r="M115" s="1859"/>
      <c r="N115" s="1860"/>
      <c r="O115" s="3"/>
      <c r="P115" s="1432"/>
      <c r="Q115" s="9"/>
      <c r="R115" s="10"/>
      <c r="S115" s="10"/>
      <c r="T115" s="10"/>
      <c r="U115" s="10"/>
      <c r="V115" s="10"/>
      <c r="W115" s="10"/>
      <c r="X115" s="10"/>
      <c r="Y115" s="10"/>
      <c r="Z115" s="10"/>
      <c r="AA115" s="10"/>
      <c r="AB115" s="10"/>
      <c r="AC115" s="11"/>
    </row>
    <row r="116" spans="1:29" ht="15.6" customHeight="1">
      <c r="A116" s="1432"/>
      <c r="B116" s="9"/>
      <c r="C116" s="7" t="s">
        <v>949</v>
      </c>
      <c r="D116" s="10"/>
      <c r="E116" s="10"/>
      <c r="F116" s="10"/>
      <c r="G116" s="10"/>
      <c r="H116" s="10"/>
      <c r="I116" s="10"/>
      <c r="J116" s="10"/>
      <c r="K116" s="10"/>
      <c r="L116" s="10"/>
      <c r="M116" s="10"/>
      <c r="N116" s="11"/>
      <c r="O116" s="3"/>
      <c r="P116" s="1432"/>
      <c r="Q116" s="9"/>
      <c r="R116" s="10"/>
      <c r="S116" s="10"/>
      <c r="T116" s="10"/>
      <c r="U116" s="10"/>
      <c r="V116" s="10"/>
      <c r="W116" s="10"/>
      <c r="X116" s="10"/>
      <c r="Y116" s="10"/>
      <c r="Z116" s="10"/>
      <c r="AA116" s="10"/>
      <c r="AB116" s="10"/>
      <c r="AC116" s="11"/>
    </row>
    <row r="117" spans="1:29" ht="15.6" customHeight="1">
      <c r="A117" s="1432"/>
      <c r="B117" s="9"/>
      <c r="C117" s="7"/>
      <c r="D117" s="10"/>
      <c r="E117" s="10"/>
      <c r="F117" s="10"/>
      <c r="G117" s="10"/>
      <c r="H117" s="10"/>
      <c r="I117" s="10"/>
      <c r="J117" s="10"/>
      <c r="K117" s="10"/>
      <c r="L117" s="10"/>
      <c r="M117" s="10"/>
      <c r="N117" s="11"/>
      <c r="O117" s="3"/>
      <c r="P117" s="1432"/>
      <c r="Q117" s="9"/>
      <c r="R117" s="10"/>
      <c r="S117" s="10"/>
      <c r="T117" s="10"/>
      <c r="U117" s="10"/>
      <c r="V117" s="10"/>
      <c r="W117" s="10"/>
      <c r="X117" s="10"/>
      <c r="Y117" s="10"/>
      <c r="Z117" s="10"/>
      <c r="AA117" s="10"/>
      <c r="AB117" s="10"/>
      <c r="AC117" s="11"/>
    </row>
    <row r="118" spans="1:29" ht="15.6" customHeight="1">
      <c r="A118" s="1432"/>
      <c r="B118" s="9"/>
      <c r="C118" s="388" t="s">
        <v>950</v>
      </c>
      <c r="D118" s="10"/>
      <c r="E118" s="10"/>
      <c r="F118" s="10"/>
      <c r="G118" s="10"/>
      <c r="H118" s="10"/>
      <c r="I118" s="10"/>
      <c r="J118" s="10"/>
      <c r="K118" s="10"/>
      <c r="L118" s="10"/>
      <c r="M118" s="10"/>
      <c r="N118" s="11"/>
      <c r="O118" s="3"/>
      <c r="P118" s="1432"/>
      <c r="Q118" s="9"/>
      <c r="R118" s="10"/>
      <c r="S118" s="10"/>
      <c r="T118" s="10"/>
      <c r="U118" s="10"/>
      <c r="V118" s="10"/>
      <c r="W118" s="10"/>
      <c r="X118" s="10"/>
      <c r="Y118" s="10"/>
      <c r="Z118" s="10"/>
      <c r="AA118" s="10"/>
      <c r="AB118" s="10"/>
      <c r="AC118" s="11"/>
    </row>
    <row r="119" spans="1:29" ht="15.6" customHeight="1">
      <c r="A119" s="1432"/>
      <c r="B119" s="9"/>
      <c r="C119" s="7" t="s">
        <v>951</v>
      </c>
      <c r="D119" s="10"/>
      <c r="E119" s="10"/>
      <c r="F119" s="10"/>
      <c r="G119" s="10"/>
      <c r="H119" s="10"/>
      <c r="I119" s="10"/>
      <c r="J119" s="10"/>
      <c r="K119" s="10"/>
      <c r="L119" s="10"/>
      <c r="M119" s="10"/>
      <c r="N119" s="11"/>
      <c r="O119" s="3"/>
      <c r="P119" s="1432"/>
      <c r="Q119" s="9"/>
      <c r="R119" s="10"/>
      <c r="S119" s="10"/>
      <c r="T119" s="10"/>
      <c r="U119" s="10"/>
      <c r="V119" s="10"/>
      <c r="W119" s="10"/>
      <c r="X119" s="10"/>
      <c r="Y119" s="10"/>
      <c r="Z119" s="10"/>
      <c r="AA119" s="10"/>
      <c r="AB119" s="10"/>
      <c r="AC119" s="11"/>
    </row>
    <row r="120" spans="1:29" ht="15.6" customHeight="1">
      <c r="A120" s="1432"/>
      <c r="B120" s="9"/>
      <c r="C120" s="7" t="s">
        <v>952</v>
      </c>
      <c r="D120" s="10"/>
      <c r="E120" s="10"/>
      <c r="F120" s="10"/>
      <c r="G120" s="10"/>
      <c r="H120" s="10"/>
      <c r="I120" s="10"/>
      <c r="J120" s="10"/>
      <c r="K120" s="10"/>
      <c r="L120" s="10"/>
      <c r="M120" s="10"/>
      <c r="N120" s="11"/>
      <c r="O120" s="3"/>
      <c r="P120" s="1432"/>
      <c r="Q120" s="9"/>
      <c r="R120" s="10"/>
      <c r="S120" s="10"/>
      <c r="T120" s="10"/>
      <c r="U120" s="10"/>
      <c r="V120" s="10"/>
      <c r="W120" s="10"/>
      <c r="X120" s="10"/>
      <c r="Y120" s="10"/>
      <c r="Z120" s="10"/>
      <c r="AA120" s="10"/>
      <c r="AB120" s="10"/>
      <c r="AC120" s="11"/>
    </row>
    <row r="121" spans="1:29" ht="15.6" customHeight="1">
      <c r="A121" s="1432"/>
      <c r="B121" s="9"/>
      <c r="C121" s="7" t="s">
        <v>953</v>
      </c>
      <c r="D121" s="10"/>
      <c r="E121" s="10"/>
      <c r="F121" s="10"/>
      <c r="G121" s="10"/>
      <c r="H121" s="10"/>
      <c r="I121" s="10"/>
      <c r="J121" s="10"/>
      <c r="K121" s="10"/>
      <c r="L121" s="10"/>
      <c r="M121" s="10"/>
      <c r="N121" s="11"/>
      <c r="O121" s="3"/>
      <c r="P121" s="1432"/>
      <c r="Q121" s="9"/>
      <c r="R121" s="10"/>
      <c r="S121" s="10"/>
      <c r="T121" s="10"/>
      <c r="U121" s="10"/>
      <c r="V121" s="10"/>
      <c r="W121" s="10"/>
      <c r="X121" s="10"/>
      <c r="Y121" s="10"/>
      <c r="Z121" s="10"/>
      <c r="AA121" s="10"/>
      <c r="AB121" s="10"/>
      <c r="AC121" s="11"/>
    </row>
    <row r="122" spans="1:29" ht="15.6" customHeight="1">
      <c r="A122" s="1432"/>
      <c r="B122" s="9"/>
      <c r="D122" s="10"/>
      <c r="E122" s="10"/>
      <c r="F122" s="10"/>
      <c r="G122" s="10"/>
      <c r="H122" s="10"/>
      <c r="I122" s="10"/>
      <c r="J122" s="10"/>
      <c r="K122" s="10"/>
      <c r="L122" s="10"/>
      <c r="M122" s="10"/>
      <c r="N122" s="11"/>
      <c r="O122" s="3"/>
      <c r="P122" s="1432"/>
      <c r="Q122" s="1016" t="s">
        <v>1418</v>
      </c>
      <c r="R122" s="10"/>
      <c r="S122" s="10"/>
      <c r="T122" s="10"/>
      <c r="U122" s="10"/>
      <c r="V122" s="10"/>
      <c r="W122" s="10"/>
      <c r="X122" s="10"/>
      <c r="Y122" s="10"/>
      <c r="Z122" s="10"/>
      <c r="AA122" s="10"/>
      <c r="AB122" s="10"/>
      <c r="AC122" s="11"/>
    </row>
    <row r="123" spans="1:29" ht="15.6" customHeight="1" thickBot="1">
      <c r="A123" s="1432"/>
      <c r="B123" s="9"/>
      <c r="C123" s="7" t="s">
        <v>954</v>
      </c>
      <c r="D123" s="10"/>
      <c r="E123" s="10"/>
      <c r="F123" s="10"/>
      <c r="G123" s="10"/>
      <c r="H123" s="10"/>
      <c r="I123" s="10"/>
      <c r="J123" s="10"/>
      <c r="K123" s="10"/>
      <c r="L123" s="10"/>
      <c r="M123" s="10"/>
      <c r="N123" s="11"/>
      <c r="O123" s="3"/>
      <c r="P123" s="1432"/>
      <c r="Q123" s="992" t="str">
        <f ca="1">CELL("nomfichier",P119)</f>
        <v>D:\1 UPRT SITE WEB\uprt.fr\ff-mickael-rabeau\[ff-mr-patisserie-N°3-complet.xlsx]le Sucre</v>
      </c>
      <c r="R123" s="10"/>
      <c r="S123" s="10"/>
      <c r="T123" s="10"/>
      <c r="U123" s="10"/>
      <c r="V123" s="10"/>
      <c r="W123" s="10"/>
      <c r="X123" s="10"/>
      <c r="Y123" s="10"/>
      <c r="Z123" s="10"/>
      <c r="AA123" s="10"/>
      <c r="AB123" s="10"/>
      <c r="AC123" s="11"/>
    </row>
    <row r="124" spans="1:29" ht="15.6" customHeight="1">
      <c r="A124" s="1432"/>
      <c r="B124" s="9"/>
      <c r="C124" s="7" t="s">
        <v>955</v>
      </c>
      <c r="D124" s="10"/>
      <c r="E124" s="10"/>
      <c r="F124" s="10"/>
      <c r="G124" s="10"/>
      <c r="H124" s="10"/>
      <c r="I124" s="10"/>
      <c r="J124" s="10"/>
      <c r="K124" s="10"/>
      <c r="L124" s="10"/>
      <c r="M124" s="10"/>
      <c r="N124" s="11"/>
      <c r="O124" s="3"/>
      <c r="P124" s="1432"/>
      <c r="Q124" s="938"/>
      <c r="R124" s="939"/>
      <c r="S124" s="939"/>
      <c r="T124" s="939"/>
      <c r="U124" s="25"/>
      <c r="V124" s="25"/>
      <c r="W124" s="25"/>
      <c r="X124" s="25"/>
      <c r="Y124" s="25"/>
      <c r="Z124" s="25"/>
      <c r="AA124" s="25"/>
      <c r="AB124" s="25"/>
      <c r="AC124" s="26"/>
    </row>
    <row r="125" spans="1:29" ht="15.6" customHeight="1">
      <c r="A125" s="1432"/>
      <c r="B125" s="9"/>
      <c r="C125" s="7"/>
      <c r="D125" s="10"/>
      <c r="E125" s="10"/>
      <c r="F125" s="10"/>
      <c r="G125" s="10"/>
      <c r="H125" s="10"/>
      <c r="I125" s="10"/>
      <c r="J125" s="10"/>
      <c r="K125" s="10"/>
      <c r="L125" s="10"/>
      <c r="M125" s="10"/>
      <c r="N125" s="11"/>
      <c r="O125" s="3"/>
      <c r="P125" s="1432"/>
      <c r="Q125" s="9"/>
      <c r="R125" s="10" t="s">
        <v>9</v>
      </c>
      <c r="S125" s="932" t="s">
        <v>177</v>
      </c>
      <c r="T125" s="10"/>
      <c r="U125" s="10"/>
      <c r="V125" s="1429" t="s">
        <v>179</v>
      </c>
      <c r="W125" s="1429"/>
      <c r="X125" s="1429"/>
      <c r="Y125" s="1429"/>
      <c r="Z125" s="1429"/>
      <c r="AA125" s="1429"/>
      <c r="AB125" s="1429"/>
      <c r="AC125" s="1430"/>
    </row>
    <row r="126" spans="1:29" ht="15.6" customHeight="1">
      <c r="A126" s="1432"/>
      <c r="B126" s="9"/>
      <c r="C126" s="10"/>
      <c r="D126" s="10"/>
      <c r="E126" s="10"/>
      <c r="F126" s="10"/>
      <c r="G126" s="10"/>
      <c r="H126" s="10"/>
      <c r="I126" s="10"/>
      <c r="J126" s="10"/>
      <c r="K126" s="10"/>
      <c r="L126" s="10"/>
      <c r="M126" s="10"/>
      <c r="N126" s="11"/>
      <c r="P126" s="1432"/>
      <c r="Q126" s="10"/>
      <c r="R126" s="10"/>
      <c r="S126" s="10"/>
      <c r="T126" s="10"/>
      <c r="U126" s="10"/>
      <c r="V126" s="931"/>
      <c r="W126" s="931" t="s">
        <v>178</v>
      </c>
      <c r="X126" s="931"/>
      <c r="Y126" s="931"/>
      <c r="Z126" s="931"/>
      <c r="AA126" s="931"/>
      <c r="AB126" s="931"/>
      <c r="AC126" s="933"/>
    </row>
    <row r="127" spans="1:29" ht="15" customHeight="1">
      <c r="A127" s="1432"/>
      <c r="B127" s="1433" t="s">
        <v>1412</v>
      </c>
      <c r="C127" s="1434"/>
      <c r="D127" s="1434"/>
      <c r="E127" s="1434"/>
      <c r="F127" s="1434"/>
      <c r="G127" s="1434"/>
      <c r="H127" s="1434"/>
      <c r="I127" s="1434"/>
      <c r="J127" s="1434"/>
      <c r="K127" s="1434"/>
      <c r="L127" s="1434"/>
      <c r="M127" s="1434"/>
      <c r="N127" s="1435"/>
      <c r="P127" s="1432"/>
      <c r="Q127" s="1433" t="s">
        <v>1412</v>
      </c>
      <c r="R127" s="1434"/>
      <c r="S127" s="1434"/>
      <c r="T127" s="1434"/>
      <c r="U127" s="1434"/>
      <c r="V127" s="1434"/>
      <c r="W127" s="1434"/>
      <c r="X127" s="1434"/>
      <c r="Y127" s="1434"/>
      <c r="Z127" s="1434"/>
      <c r="AA127" s="1434"/>
      <c r="AB127" s="1434"/>
      <c r="AC127" s="1435"/>
    </row>
    <row r="128" spans="1:29" ht="15.75" thickBot="1">
      <c r="A128" s="1432"/>
      <c r="B128" s="1436"/>
      <c r="C128" s="1437"/>
      <c r="D128" s="1437"/>
      <c r="E128" s="1437"/>
      <c r="F128" s="1437"/>
      <c r="G128" s="1437"/>
      <c r="H128" s="1437"/>
      <c r="I128" s="1437"/>
      <c r="J128" s="1437"/>
      <c r="K128" s="1437"/>
      <c r="L128" s="1437"/>
      <c r="M128" s="1437"/>
      <c r="N128" s="1438"/>
      <c r="P128" s="1432"/>
      <c r="Q128" s="1436"/>
      <c r="R128" s="1437"/>
      <c r="S128" s="1437"/>
      <c r="T128" s="1437"/>
      <c r="U128" s="1437"/>
      <c r="V128" s="1437"/>
      <c r="W128" s="1437"/>
      <c r="X128" s="1437"/>
      <c r="Y128" s="1437"/>
      <c r="Z128" s="1437"/>
      <c r="AA128" s="1437"/>
      <c r="AB128" s="1437"/>
      <c r="AC128" s="1438"/>
    </row>
    <row r="130" spans="1:29" ht="15" customHeight="1" thickBot="1">
      <c r="A130" s="8" t="s">
        <v>3</v>
      </c>
      <c r="B130" s="1431" t="str">
        <f>B131</f>
        <v>Les températures de cuissons du sucre</v>
      </c>
      <c r="C130" s="1431"/>
      <c r="D130" s="1431"/>
      <c r="E130" s="1431"/>
      <c r="F130" s="1431"/>
      <c r="G130" s="1431"/>
      <c r="H130" s="1431"/>
      <c r="I130" s="1431"/>
      <c r="J130" s="1431"/>
      <c r="K130" s="1431"/>
      <c r="L130" s="1431"/>
      <c r="M130" s="1431"/>
      <c r="N130" s="1431"/>
      <c r="P130" s="8" t="s">
        <v>3</v>
      </c>
      <c r="Q130" s="1431" t="str">
        <f>Q131</f>
        <v>Les températures de cuissons du sucre</v>
      </c>
      <c r="R130" s="1431"/>
      <c r="S130" s="1431"/>
      <c r="T130" s="1431"/>
      <c r="U130" s="1431"/>
      <c r="V130" s="1431"/>
      <c r="W130" s="1431"/>
      <c r="X130" s="1431"/>
      <c r="Y130" s="1431"/>
      <c r="Z130" s="1431"/>
      <c r="AA130" s="1431"/>
      <c r="AB130" s="1431"/>
      <c r="AC130" s="1431"/>
    </row>
    <row r="131" spans="1:29" ht="15" customHeight="1">
      <c r="A131" s="1797" t="str">
        <f>B131</f>
        <v>Les températures de cuissons du sucre</v>
      </c>
      <c r="B131" s="1399" t="s">
        <v>1547</v>
      </c>
      <c r="C131" s="1400"/>
      <c r="D131" s="1400"/>
      <c r="E131" s="1400"/>
      <c r="F131" s="1400"/>
      <c r="G131" s="1400"/>
      <c r="H131" s="1400"/>
      <c r="I131" s="1400"/>
      <c r="J131" s="1400"/>
      <c r="K131" s="1400"/>
      <c r="L131" s="1400"/>
      <c r="M131" s="1400"/>
      <c r="N131" s="1401"/>
      <c r="P131" s="1797" t="str">
        <f>Q131</f>
        <v>Les températures de cuissons du sucre</v>
      </c>
      <c r="Q131" s="1399" t="s">
        <v>1547</v>
      </c>
      <c r="R131" s="1400"/>
      <c r="S131" s="1400"/>
      <c r="T131" s="1400"/>
      <c r="U131" s="1400"/>
      <c r="V131" s="1400"/>
      <c r="W131" s="1400"/>
      <c r="X131" s="1400"/>
      <c r="Y131" s="1400"/>
      <c r="Z131" s="1400"/>
      <c r="AA131" s="1400"/>
      <c r="AB131" s="1400"/>
      <c r="AC131" s="1401"/>
    </row>
    <row r="132" spans="1:29" ht="15" customHeight="1">
      <c r="A132" s="1797"/>
      <c r="B132" s="1387"/>
      <c r="C132" s="1388"/>
      <c r="D132" s="1388"/>
      <c r="E132" s="1388"/>
      <c r="F132" s="1388"/>
      <c r="G132" s="1388"/>
      <c r="H132" s="1388"/>
      <c r="I132" s="1388"/>
      <c r="J132" s="1388"/>
      <c r="K132" s="1388"/>
      <c r="L132" s="1388"/>
      <c r="M132" s="1388"/>
      <c r="N132" s="1389"/>
      <c r="P132" s="1797"/>
      <c r="Q132" s="1387"/>
      <c r="R132" s="1388"/>
      <c r="S132" s="1388"/>
      <c r="T132" s="1388"/>
      <c r="U132" s="1388"/>
      <c r="V132" s="1388"/>
      <c r="W132" s="1388"/>
      <c r="X132" s="1388"/>
      <c r="Y132" s="1388"/>
      <c r="Z132" s="1388"/>
      <c r="AA132" s="1388"/>
      <c r="AB132" s="1388"/>
      <c r="AC132" s="1389"/>
    </row>
    <row r="133" spans="1:29" ht="15" customHeight="1">
      <c r="A133" s="1797"/>
      <c r="B133" s="1416" t="s">
        <v>19</v>
      </c>
      <c r="C133" s="1417"/>
      <c r="D133" s="1417"/>
      <c r="E133" s="1417"/>
      <c r="F133" s="1417"/>
      <c r="G133" s="1417"/>
      <c r="H133" s="1417"/>
      <c r="I133" s="1417"/>
      <c r="J133" s="1417"/>
      <c r="K133" s="1417"/>
      <c r="L133" s="1417"/>
      <c r="M133" s="1417"/>
      <c r="N133" s="1418"/>
      <c r="P133" s="1797"/>
      <c r="Q133" s="1416" t="s">
        <v>19</v>
      </c>
      <c r="R133" s="1417"/>
      <c r="S133" s="1417"/>
      <c r="T133" s="1417"/>
      <c r="U133" s="1417"/>
      <c r="V133" s="1417"/>
      <c r="W133" s="1417"/>
      <c r="X133" s="1417"/>
      <c r="Y133" s="1417"/>
      <c r="Z133" s="1417"/>
      <c r="AA133" s="1417"/>
      <c r="AB133" s="1417"/>
      <c r="AC133" s="1418"/>
    </row>
    <row r="134" spans="1:29" ht="15" customHeight="1" thickBot="1">
      <c r="A134" s="1797"/>
      <c r="B134" s="1419"/>
      <c r="C134" s="1577"/>
      <c r="D134" s="1577"/>
      <c r="E134" s="1577"/>
      <c r="F134" s="1577"/>
      <c r="G134" s="1577"/>
      <c r="H134" s="1577"/>
      <c r="I134" s="1577"/>
      <c r="J134" s="1577"/>
      <c r="K134" s="1577"/>
      <c r="L134" s="1577"/>
      <c r="M134" s="1577"/>
      <c r="N134" s="1421"/>
      <c r="P134" s="1797"/>
      <c r="Q134" s="1419"/>
      <c r="R134" s="1577"/>
      <c r="S134" s="1577"/>
      <c r="T134" s="1577"/>
      <c r="U134" s="1577"/>
      <c r="V134" s="1577"/>
      <c r="W134" s="1577"/>
      <c r="X134" s="1577"/>
      <c r="Y134" s="1577"/>
      <c r="Z134" s="1577"/>
      <c r="AA134" s="1577"/>
      <c r="AB134" s="1577"/>
      <c r="AC134" s="1421"/>
    </row>
    <row r="135" spans="1:29" ht="15" customHeight="1">
      <c r="A135" s="1797"/>
      <c r="B135" s="1840" t="s">
        <v>956</v>
      </c>
      <c r="C135" s="1824"/>
      <c r="D135" s="1849" t="s">
        <v>957</v>
      </c>
      <c r="E135" s="1823" t="s">
        <v>958</v>
      </c>
      <c r="F135" s="1824"/>
      <c r="G135" s="1824"/>
      <c r="H135" s="1824"/>
      <c r="I135" s="1824"/>
      <c r="J135" s="1823" t="s">
        <v>959</v>
      </c>
      <c r="K135" s="1824"/>
      <c r="L135" s="1856"/>
      <c r="M135" s="1851" t="s">
        <v>960</v>
      </c>
      <c r="N135" s="1852"/>
      <c r="P135" s="1797"/>
      <c r="Q135" s="1424" t="s">
        <v>144</v>
      </c>
      <c r="R135" s="1403"/>
      <c r="S135" s="1403"/>
      <c r="T135" s="1403"/>
      <c r="U135" s="1403"/>
      <c r="V135" s="1403"/>
      <c r="W135" s="1403"/>
      <c r="X135" s="1403"/>
      <c r="Y135" s="1403"/>
      <c r="Z135" s="1403"/>
      <c r="AA135" s="1403"/>
      <c r="AB135" s="1403"/>
      <c r="AC135" s="1425"/>
    </row>
    <row r="136" spans="1:29" ht="15" customHeight="1" thickBot="1">
      <c r="A136" s="1797"/>
      <c r="B136" s="1841"/>
      <c r="C136" s="1825"/>
      <c r="D136" s="1813"/>
      <c r="E136" s="1808"/>
      <c r="F136" s="1825"/>
      <c r="G136" s="1825"/>
      <c r="H136" s="1825"/>
      <c r="I136" s="1825"/>
      <c r="J136" s="1808"/>
      <c r="K136" s="1825"/>
      <c r="L136" s="1845"/>
      <c r="M136" s="1853" t="s">
        <v>961</v>
      </c>
      <c r="N136" s="1818"/>
      <c r="P136" s="1797"/>
      <c r="Q136" s="1426"/>
      <c r="R136" s="1406"/>
      <c r="S136" s="1406"/>
      <c r="T136" s="1406"/>
      <c r="U136" s="1406"/>
      <c r="V136" s="1406"/>
      <c r="W136" s="1406"/>
      <c r="X136" s="1406"/>
      <c r="Y136" s="1406"/>
      <c r="Z136" s="1406"/>
      <c r="AA136" s="1406"/>
      <c r="AB136" s="1406"/>
      <c r="AC136" s="1427"/>
    </row>
    <row r="137" spans="1:29" ht="15.75" customHeight="1" thickBot="1">
      <c r="A137" s="1797"/>
      <c r="B137" s="1842"/>
      <c r="C137" s="1827"/>
      <c r="D137" s="1850"/>
      <c r="E137" s="1826"/>
      <c r="F137" s="1827"/>
      <c r="G137" s="1827"/>
      <c r="H137" s="1827"/>
      <c r="I137" s="1827"/>
      <c r="J137" s="1826"/>
      <c r="K137" s="1827"/>
      <c r="L137" s="1857"/>
      <c r="M137" s="1854" t="s">
        <v>962</v>
      </c>
      <c r="N137" s="1855"/>
      <c r="P137" s="1797"/>
      <c r="Q137" s="9"/>
      <c r="R137" s="10"/>
      <c r="S137" s="10"/>
      <c r="T137" s="10"/>
      <c r="U137" s="10"/>
      <c r="V137" s="10"/>
      <c r="W137" s="10"/>
      <c r="X137" s="10"/>
      <c r="Y137" s="10"/>
      <c r="Z137" s="10"/>
      <c r="AA137" s="10"/>
      <c r="AB137" s="10"/>
      <c r="AC137" s="11"/>
    </row>
    <row r="138" spans="1:29" ht="15" customHeight="1">
      <c r="A138" s="1797"/>
      <c r="B138" s="1832" t="s">
        <v>963</v>
      </c>
      <c r="C138" s="1814"/>
      <c r="D138" s="1814" t="s">
        <v>964</v>
      </c>
      <c r="E138" s="1828" t="s">
        <v>965</v>
      </c>
      <c r="F138" s="1828"/>
      <c r="G138" s="1828"/>
      <c r="H138" s="1828"/>
      <c r="I138" s="1828"/>
      <c r="J138" s="1838" t="s">
        <v>966</v>
      </c>
      <c r="K138" s="1838"/>
      <c r="L138" s="1838"/>
      <c r="M138" s="1814" t="s">
        <v>881</v>
      </c>
      <c r="N138" s="1858"/>
      <c r="P138" s="1797"/>
      <c r="Q138" s="9"/>
      <c r="R138" s="10"/>
      <c r="S138" s="10"/>
      <c r="T138" s="10"/>
      <c r="U138" s="10"/>
      <c r="V138" s="10"/>
      <c r="W138" s="10"/>
      <c r="X138" s="10"/>
      <c r="Y138" s="10"/>
      <c r="Z138" s="10"/>
      <c r="AA138" s="10"/>
      <c r="AB138" s="10"/>
      <c r="AC138" s="11"/>
    </row>
    <row r="139" spans="1:29">
      <c r="A139" s="1797"/>
      <c r="B139" s="1829"/>
      <c r="C139" s="1830"/>
      <c r="D139" s="1830"/>
      <c r="E139" s="1803"/>
      <c r="F139" s="1803"/>
      <c r="G139" s="1803"/>
      <c r="H139" s="1803"/>
      <c r="I139" s="1803"/>
      <c r="J139" s="1805"/>
      <c r="K139" s="1805"/>
      <c r="L139" s="1805"/>
      <c r="M139" s="1830"/>
      <c r="N139" s="1831"/>
      <c r="P139" s="1797"/>
      <c r="Q139" s="9"/>
      <c r="R139" s="10"/>
      <c r="S139" s="10"/>
      <c r="T139" s="10"/>
      <c r="U139" s="10"/>
      <c r="V139" s="10"/>
      <c r="W139" s="10"/>
      <c r="X139" s="10"/>
      <c r="Y139" s="10"/>
      <c r="Z139" s="10"/>
      <c r="AA139" s="10"/>
      <c r="AB139" s="10"/>
      <c r="AC139" s="11"/>
    </row>
    <row r="140" spans="1:29" ht="15" customHeight="1">
      <c r="A140" s="1797"/>
      <c r="B140" s="1829"/>
      <c r="C140" s="1830"/>
      <c r="D140" s="1830"/>
      <c r="E140" s="1803"/>
      <c r="F140" s="1803"/>
      <c r="G140" s="1803"/>
      <c r="H140" s="1803"/>
      <c r="I140" s="1803"/>
      <c r="J140" s="1805"/>
      <c r="K140" s="1805"/>
      <c r="L140" s="1805"/>
      <c r="M140" s="1830"/>
      <c r="N140" s="1831"/>
      <c r="P140" s="1797"/>
      <c r="Q140" s="9"/>
      <c r="R140" s="10"/>
      <c r="S140" s="10"/>
      <c r="T140" s="10"/>
      <c r="U140" s="10"/>
      <c r="V140" s="10"/>
      <c r="W140" s="10"/>
      <c r="X140" s="10"/>
      <c r="Y140" s="10"/>
      <c r="Z140" s="10"/>
      <c r="AA140" s="10"/>
      <c r="AB140" s="10"/>
      <c r="AC140" s="11"/>
    </row>
    <row r="141" spans="1:29" ht="15" customHeight="1">
      <c r="A141" s="1797"/>
      <c r="B141" s="1829" t="s">
        <v>967</v>
      </c>
      <c r="C141" s="1830"/>
      <c r="D141" s="1830" t="s">
        <v>297</v>
      </c>
      <c r="E141" s="1803" t="s">
        <v>968</v>
      </c>
      <c r="F141" s="1803"/>
      <c r="G141" s="1803"/>
      <c r="H141" s="1803"/>
      <c r="I141" s="1803"/>
      <c r="J141" s="1805" t="s">
        <v>969</v>
      </c>
      <c r="K141" s="1805"/>
      <c r="L141" s="1805"/>
      <c r="M141" s="1830" t="s">
        <v>970</v>
      </c>
      <c r="N141" s="1831"/>
      <c r="P141" s="1797"/>
      <c r="Q141" s="9"/>
      <c r="R141" s="10"/>
      <c r="S141" s="10"/>
      <c r="T141" s="10"/>
      <c r="U141" s="10"/>
      <c r="V141" s="10"/>
      <c r="W141" s="10"/>
      <c r="X141" s="10"/>
      <c r="Y141" s="10"/>
      <c r="Z141" s="10"/>
      <c r="AA141" s="10"/>
      <c r="AB141" s="10"/>
      <c r="AC141" s="11"/>
    </row>
    <row r="142" spans="1:29">
      <c r="A142" s="1797"/>
      <c r="B142" s="1829"/>
      <c r="C142" s="1830"/>
      <c r="D142" s="1830"/>
      <c r="E142" s="1803"/>
      <c r="F142" s="1803"/>
      <c r="G142" s="1803"/>
      <c r="H142" s="1803"/>
      <c r="I142" s="1803"/>
      <c r="J142" s="1805"/>
      <c r="K142" s="1805"/>
      <c r="L142" s="1805"/>
      <c r="M142" s="1830"/>
      <c r="N142" s="1831"/>
      <c r="P142" s="1797"/>
      <c r="Q142" s="9"/>
      <c r="R142" s="10"/>
      <c r="S142" s="10"/>
      <c r="T142" s="10"/>
      <c r="U142" s="10"/>
      <c r="V142" s="10"/>
      <c r="W142" s="10"/>
      <c r="X142" s="10"/>
      <c r="Y142" s="10"/>
      <c r="Z142" s="10"/>
      <c r="AA142" s="10"/>
      <c r="AB142" s="10"/>
      <c r="AC142" s="11"/>
    </row>
    <row r="143" spans="1:29">
      <c r="A143" s="1797"/>
      <c r="B143" s="1829"/>
      <c r="C143" s="1830"/>
      <c r="D143" s="1830"/>
      <c r="E143" s="1803"/>
      <c r="F143" s="1803"/>
      <c r="G143" s="1803"/>
      <c r="H143" s="1803"/>
      <c r="I143" s="1803"/>
      <c r="J143" s="1805"/>
      <c r="K143" s="1805"/>
      <c r="L143" s="1805"/>
      <c r="M143" s="1830"/>
      <c r="N143" s="1831"/>
      <c r="P143" s="1797"/>
      <c r="Q143" s="9"/>
      <c r="R143" s="10"/>
      <c r="S143" s="10"/>
      <c r="T143" s="10"/>
      <c r="U143" s="10"/>
      <c r="V143" s="10"/>
      <c r="W143" s="10"/>
      <c r="X143" s="10"/>
      <c r="Y143" s="10"/>
      <c r="Z143" s="10"/>
      <c r="AA143" s="10"/>
      <c r="AB143" s="10"/>
      <c r="AC143" s="11"/>
    </row>
    <row r="144" spans="1:29" ht="15" customHeight="1">
      <c r="A144" s="1797"/>
      <c r="B144" s="1829" t="s">
        <v>971</v>
      </c>
      <c r="C144" s="1830"/>
      <c r="D144" s="1812" t="s">
        <v>1027</v>
      </c>
      <c r="E144" s="1803" t="s">
        <v>1025</v>
      </c>
      <c r="F144" s="1803"/>
      <c r="G144" s="1803"/>
      <c r="H144" s="1803"/>
      <c r="I144" s="1803"/>
      <c r="J144" s="1836" t="s">
        <v>972</v>
      </c>
      <c r="K144" s="1836"/>
      <c r="L144" s="1836"/>
      <c r="M144" s="1830" t="s">
        <v>973</v>
      </c>
      <c r="N144" s="1831"/>
      <c r="P144" s="1797"/>
      <c r="Q144" s="9"/>
      <c r="R144" s="10"/>
      <c r="S144" s="10"/>
      <c r="T144" s="10"/>
      <c r="U144" s="10"/>
      <c r="V144" s="10"/>
      <c r="W144" s="10"/>
      <c r="X144" s="10"/>
      <c r="Y144" s="10"/>
      <c r="Z144" s="10"/>
      <c r="AA144" s="10"/>
      <c r="AB144" s="10"/>
      <c r="AC144" s="11"/>
    </row>
    <row r="145" spans="1:29" ht="15" customHeight="1">
      <c r="A145" s="1797"/>
      <c r="B145" s="1829"/>
      <c r="C145" s="1830"/>
      <c r="D145" s="1813"/>
      <c r="E145" s="1803"/>
      <c r="F145" s="1803"/>
      <c r="G145" s="1803"/>
      <c r="H145" s="1803"/>
      <c r="I145" s="1803"/>
      <c r="J145" s="1837" t="s">
        <v>974</v>
      </c>
      <c r="K145" s="1837"/>
      <c r="L145" s="1837"/>
      <c r="M145" s="1830"/>
      <c r="N145" s="1831"/>
      <c r="P145" s="1797"/>
      <c r="Q145" s="9"/>
      <c r="R145" s="10"/>
      <c r="S145" s="10"/>
      <c r="T145" s="10"/>
      <c r="U145" s="10"/>
      <c r="V145" s="10"/>
      <c r="W145" s="10"/>
      <c r="X145" s="10"/>
      <c r="Y145" s="10"/>
      <c r="Z145" s="10"/>
      <c r="AA145" s="10"/>
      <c r="AB145" s="10"/>
      <c r="AC145" s="11"/>
    </row>
    <row r="146" spans="1:29" ht="15" customHeight="1">
      <c r="A146" s="1797"/>
      <c r="B146" s="1829"/>
      <c r="C146" s="1830"/>
      <c r="D146" s="1813"/>
      <c r="E146" s="1803"/>
      <c r="F146" s="1803"/>
      <c r="G146" s="1803"/>
      <c r="H146" s="1803"/>
      <c r="I146" s="1803"/>
      <c r="J146" s="1837" t="s">
        <v>975</v>
      </c>
      <c r="K146" s="1837"/>
      <c r="L146" s="1837"/>
      <c r="M146" s="1830"/>
      <c r="N146" s="1831"/>
      <c r="P146" s="1797"/>
      <c r="Q146" s="9"/>
      <c r="R146" s="10"/>
      <c r="S146" s="10"/>
      <c r="T146" s="10"/>
      <c r="U146" s="10"/>
      <c r="V146" s="10"/>
      <c r="W146" s="10"/>
      <c r="X146" s="10"/>
      <c r="Y146" s="10"/>
      <c r="Z146" s="10"/>
      <c r="AA146" s="10"/>
      <c r="AB146" s="10"/>
      <c r="AC146" s="11"/>
    </row>
    <row r="147" spans="1:29" ht="15" customHeight="1">
      <c r="A147" s="1797"/>
      <c r="B147" s="1829"/>
      <c r="C147" s="1830"/>
      <c r="D147" s="1814"/>
      <c r="E147" s="1803"/>
      <c r="F147" s="1803"/>
      <c r="G147" s="1803"/>
      <c r="H147" s="1803"/>
      <c r="I147" s="1803"/>
      <c r="J147" s="1838" t="s">
        <v>976</v>
      </c>
      <c r="K147" s="1838"/>
      <c r="L147" s="1838"/>
      <c r="M147" s="1830"/>
      <c r="N147" s="1831"/>
      <c r="P147" s="1797"/>
      <c r="Q147" s="9"/>
      <c r="R147" s="10"/>
      <c r="S147" s="10"/>
      <c r="T147" s="10"/>
      <c r="U147" s="10"/>
      <c r="V147" s="10"/>
      <c r="W147" s="10"/>
      <c r="X147" s="10"/>
      <c r="Y147" s="10"/>
      <c r="Z147" s="10"/>
      <c r="AA147" s="10"/>
      <c r="AB147" s="10"/>
      <c r="AC147" s="11"/>
    </row>
    <row r="148" spans="1:29" ht="15" customHeight="1">
      <c r="A148" s="1797"/>
      <c r="B148" s="1843" t="s">
        <v>977</v>
      </c>
      <c r="C148" s="1844"/>
      <c r="D148" s="1812" t="s">
        <v>978</v>
      </c>
      <c r="E148" s="1803" t="s">
        <v>979</v>
      </c>
      <c r="F148" s="1803"/>
      <c r="G148" s="1803"/>
      <c r="H148" s="1803"/>
      <c r="I148" s="1803"/>
      <c r="J148" s="1805" t="s">
        <v>980</v>
      </c>
      <c r="K148" s="1805"/>
      <c r="L148" s="1805"/>
      <c r="M148" s="1806" t="s">
        <v>981</v>
      </c>
      <c r="N148" s="1807"/>
      <c r="P148" s="1797"/>
      <c r="Q148" s="9"/>
      <c r="R148" s="10"/>
      <c r="S148" s="10"/>
      <c r="T148" s="10"/>
      <c r="U148" s="10"/>
      <c r="V148" s="10"/>
      <c r="W148" s="10"/>
      <c r="X148" s="10"/>
      <c r="Y148" s="10"/>
      <c r="Z148" s="10"/>
      <c r="AA148" s="10"/>
      <c r="AB148" s="10"/>
      <c r="AC148" s="11"/>
    </row>
    <row r="149" spans="1:29">
      <c r="A149" s="1797"/>
      <c r="B149" s="1841"/>
      <c r="C149" s="1845"/>
      <c r="D149" s="1813"/>
      <c r="E149" s="1803"/>
      <c r="F149" s="1803"/>
      <c r="G149" s="1803"/>
      <c r="H149" s="1803"/>
      <c r="I149" s="1803"/>
      <c r="J149" s="1805"/>
      <c r="K149" s="1805"/>
      <c r="L149" s="1805"/>
      <c r="M149" s="1808"/>
      <c r="N149" s="1809"/>
      <c r="P149" s="1797"/>
      <c r="Q149" s="9"/>
      <c r="R149" s="10"/>
      <c r="S149" s="10"/>
      <c r="T149" s="10"/>
      <c r="U149" s="10"/>
      <c r="V149" s="10"/>
      <c r="W149" s="10"/>
      <c r="X149" s="10"/>
      <c r="Y149" s="10"/>
      <c r="Z149" s="10"/>
      <c r="AA149" s="10"/>
      <c r="AB149" s="10"/>
      <c r="AC149" s="11"/>
    </row>
    <row r="150" spans="1:29">
      <c r="A150" s="1797"/>
      <c r="B150" s="1846"/>
      <c r="C150" s="1847"/>
      <c r="D150" s="1814"/>
      <c r="E150" s="1803"/>
      <c r="F150" s="1803"/>
      <c r="G150" s="1803"/>
      <c r="H150" s="1803"/>
      <c r="I150" s="1803"/>
      <c r="J150" s="1805"/>
      <c r="K150" s="1805"/>
      <c r="L150" s="1805"/>
      <c r="M150" s="1810"/>
      <c r="N150" s="1811"/>
      <c r="P150" s="1797"/>
      <c r="Q150" s="9"/>
      <c r="R150" s="10"/>
      <c r="S150" s="10"/>
      <c r="T150" s="10"/>
      <c r="U150" s="10"/>
      <c r="V150" s="10"/>
      <c r="W150" s="10"/>
      <c r="X150" s="10"/>
      <c r="Y150" s="10"/>
      <c r="Z150" s="10"/>
      <c r="AA150" s="10"/>
      <c r="AB150" s="10"/>
      <c r="AC150" s="11"/>
    </row>
    <row r="151" spans="1:29" ht="15" customHeight="1">
      <c r="A151" s="1797"/>
      <c r="B151" s="1829" t="s">
        <v>982</v>
      </c>
      <c r="C151" s="1830"/>
      <c r="D151" s="1830" t="s">
        <v>1019</v>
      </c>
      <c r="E151" s="1803" t="s">
        <v>1018</v>
      </c>
      <c r="F151" s="1803"/>
      <c r="G151" s="1803"/>
      <c r="H151" s="1803"/>
      <c r="I151" s="1803"/>
      <c r="J151" s="1836" t="s">
        <v>972</v>
      </c>
      <c r="K151" s="1836"/>
      <c r="L151" s="1836"/>
      <c r="M151" s="1830" t="s">
        <v>983</v>
      </c>
      <c r="N151" s="1831"/>
      <c r="P151" s="1797"/>
      <c r="Q151" s="9"/>
      <c r="R151" s="10"/>
      <c r="S151" s="10"/>
      <c r="T151" s="10"/>
      <c r="U151" s="10"/>
      <c r="V151" s="10"/>
      <c r="W151" s="10"/>
      <c r="X151" s="10"/>
      <c r="Y151" s="10"/>
      <c r="Z151" s="10"/>
      <c r="AA151" s="10"/>
      <c r="AB151" s="10"/>
      <c r="AC151" s="11"/>
    </row>
    <row r="152" spans="1:29" ht="15" customHeight="1">
      <c r="A152" s="1797"/>
      <c r="B152" s="1829"/>
      <c r="C152" s="1830"/>
      <c r="D152" s="1830"/>
      <c r="E152" s="1803"/>
      <c r="F152" s="1803"/>
      <c r="G152" s="1803"/>
      <c r="H152" s="1803"/>
      <c r="I152" s="1803"/>
      <c r="J152" s="1837" t="s">
        <v>984</v>
      </c>
      <c r="K152" s="1837"/>
      <c r="L152" s="1837"/>
      <c r="M152" s="1830"/>
      <c r="N152" s="1831"/>
      <c r="P152" s="1797"/>
      <c r="Q152" s="9"/>
      <c r="R152" s="10"/>
      <c r="S152" s="10"/>
      <c r="T152" s="10"/>
      <c r="U152" s="10"/>
      <c r="V152" s="10"/>
      <c r="W152" s="10"/>
      <c r="X152" s="10"/>
      <c r="Y152" s="10"/>
      <c r="Z152" s="10"/>
      <c r="AA152" s="10"/>
      <c r="AB152" s="10"/>
      <c r="AC152" s="11"/>
    </row>
    <row r="153" spans="1:29" ht="15" customHeight="1">
      <c r="A153" s="1797"/>
      <c r="B153" s="1829"/>
      <c r="C153" s="1830"/>
      <c r="D153" s="1830"/>
      <c r="E153" s="1803"/>
      <c r="F153" s="1803"/>
      <c r="G153" s="1803"/>
      <c r="H153" s="1803"/>
      <c r="I153" s="1803"/>
      <c r="J153" s="1838" t="s">
        <v>985</v>
      </c>
      <c r="K153" s="1838"/>
      <c r="L153" s="1838"/>
      <c r="M153" s="1830"/>
      <c r="N153" s="1831"/>
      <c r="P153" s="1797"/>
      <c r="Q153" s="9"/>
      <c r="R153" s="10"/>
      <c r="S153" s="10"/>
      <c r="T153" s="10"/>
      <c r="U153" s="10"/>
      <c r="V153" s="10"/>
      <c r="W153" s="10"/>
      <c r="X153" s="10"/>
      <c r="Y153" s="10"/>
      <c r="Z153" s="10"/>
      <c r="AA153" s="10"/>
      <c r="AB153" s="10"/>
      <c r="AC153" s="11"/>
    </row>
    <row r="154" spans="1:29" ht="15" customHeight="1">
      <c r="A154" s="1797"/>
      <c r="B154" s="1829" t="s">
        <v>986</v>
      </c>
      <c r="C154" s="1830"/>
      <c r="D154" s="1830" t="s">
        <v>1021</v>
      </c>
      <c r="E154" s="1803" t="s">
        <v>1020</v>
      </c>
      <c r="F154" s="1803"/>
      <c r="G154" s="1803"/>
      <c r="H154" s="1803"/>
      <c r="I154" s="1803"/>
      <c r="J154" s="1836" t="s">
        <v>987</v>
      </c>
      <c r="K154" s="1836"/>
      <c r="L154" s="1836"/>
      <c r="M154" s="1830" t="s">
        <v>988</v>
      </c>
      <c r="N154" s="1831"/>
      <c r="P154" s="1797"/>
      <c r="Q154" s="9"/>
      <c r="R154" s="10"/>
      <c r="S154" s="10"/>
      <c r="T154" s="10"/>
      <c r="U154" s="10"/>
      <c r="V154" s="10"/>
      <c r="W154" s="10"/>
      <c r="X154" s="10"/>
      <c r="Y154" s="10"/>
      <c r="Z154" s="10"/>
      <c r="AA154" s="10"/>
      <c r="AB154" s="10"/>
      <c r="AC154" s="11"/>
    </row>
    <row r="155" spans="1:29">
      <c r="A155" s="1797"/>
      <c r="B155" s="1829"/>
      <c r="C155" s="1830"/>
      <c r="D155" s="1830"/>
      <c r="E155" s="1803"/>
      <c r="F155" s="1803"/>
      <c r="G155" s="1803"/>
      <c r="H155" s="1803"/>
      <c r="I155" s="1803"/>
      <c r="J155" s="1837" t="s">
        <v>989</v>
      </c>
      <c r="K155" s="1837"/>
      <c r="L155" s="1837"/>
      <c r="M155" s="1830"/>
      <c r="N155" s="1831"/>
      <c r="P155" s="1797"/>
      <c r="Q155" s="9"/>
      <c r="R155" s="10"/>
      <c r="S155" s="10"/>
      <c r="T155" s="10"/>
      <c r="U155" s="10"/>
      <c r="V155" s="10"/>
      <c r="W155" s="10"/>
      <c r="X155" s="10"/>
      <c r="Y155" s="10"/>
      <c r="Z155" s="10"/>
      <c r="AA155" s="10"/>
      <c r="AB155" s="10"/>
      <c r="AC155" s="11"/>
    </row>
    <row r="156" spans="1:29" ht="15" customHeight="1">
      <c r="A156" s="1797"/>
      <c r="B156" s="1829"/>
      <c r="C156" s="1830"/>
      <c r="D156" s="1830"/>
      <c r="E156" s="1803"/>
      <c r="F156" s="1803"/>
      <c r="G156" s="1803"/>
      <c r="H156" s="1803"/>
      <c r="I156" s="1803"/>
      <c r="J156" s="1838" t="s">
        <v>990</v>
      </c>
      <c r="K156" s="1838"/>
      <c r="L156" s="1838"/>
      <c r="M156" s="1830"/>
      <c r="N156" s="1831"/>
      <c r="P156" s="1797"/>
      <c r="Q156" s="9"/>
      <c r="R156" s="10"/>
      <c r="S156" s="10"/>
      <c r="T156" s="10"/>
      <c r="U156" s="10"/>
      <c r="V156" s="10"/>
      <c r="W156" s="10"/>
      <c r="X156" s="10"/>
      <c r="Y156" s="10"/>
      <c r="Z156" s="10"/>
      <c r="AA156" s="10"/>
      <c r="AB156" s="10"/>
      <c r="AC156" s="11"/>
    </row>
    <row r="157" spans="1:29" ht="30" customHeight="1">
      <c r="A157" s="1797"/>
      <c r="B157" s="1843" t="s">
        <v>991</v>
      </c>
      <c r="C157" s="1844"/>
      <c r="D157" s="1812" t="s">
        <v>1028</v>
      </c>
      <c r="E157" s="1803" t="s">
        <v>1026</v>
      </c>
      <c r="F157" s="1803"/>
      <c r="G157" s="1803"/>
      <c r="H157" s="1803"/>
      <c r="I157" s="1803"/>
      <c r="J157" s="1836" t="s">
        <v>992</v>
      </c>
      <c r="K157" s="1836"/>
      <c r="L157" s="1836"/>
      <c r="M157" s="1834" t="s">
        <v>445</v>
      </c>
      <c r="N157" s="1835"/>
      <c r="P157" s="1797"/>
      <c r="Q157" s="9"/>
      <c r="R157" s="10"/>
      <c r="S157" s="10"/>
      <c r="T157" s="10"/>
      <c r="U157" s="10"/>
      <c r="V157" s="10"/>
      <c r="W157" s="10"/>
      <c r="X157" s="10"/>
      <c r="Y157" s="10"/>
      <c r="Z157" s="10"/>
      <c r="AA157" s="10"/>
      <c r="AB157" s="10"/>
      <c r="AC157" s="11"/>
    </row>
    <row r="158" spans="1:29" ht="15" customHeight="1">
      <c r="A158" s="1797"/>
      <c r="B158" s="1841"/>
      <c r="C158" s="1845"/>
      <c r="D158" s="1813"/>
      <c r="E158" s="1803"/>
      <c r="F158" s="1803"/>
      <c r="G158" s="1803"/>
      <c r="H158" s="1803"/>
      <c r="I158" s="1803"/>
      <c r="J158" s="1837" t="s">
        <v>993</v>
      </c>
      <c r="K158" s="1837"/>
      <c r="L158" s="1837"/>
      <c r="M158" s="1834"/>
      <c r="N158" s="1835"/>
      <c r="P158" s="1797"/>
      <c r="Q158" s="9"/>
      <c r="R158" s="10"/>
      <c r="S158" s="10"/>
      <c r="T158" s="10"/>
      <c r="U158" s="10"/>
      <c r="V158" s="10"/>
      <c r="W158" s="10"/>
      <c r="X158" s="10"/>
      <c r="Y158" s="10"/>
      <c r="Z158" s="10"/>
      <c r="AA158" s="10"/>
      <c r="AB158" s="10"/>
      <c r="AC158" s="11"/>
    </row>
    <row r="159" spans="1:29" ht="15" customHeight="1">
      <c r="A159" s="1797"/>
      <c r="B159" s="1841"/>
      <c r="C159" s="1845"/>
      <c r="D159" s="1813"/>
      <c r="E159" s="1803"/>
      <c r="F159" s="1803"/>
      <c r="G159" s="1803"/>
      <c r="H159" s="1803"/>
      <c r="I159" s="1803"/>
      <c r="J159" s="1837" t="s">
        <v>994</v>
      </c>
      <c r="K159" s="1837"/>
      <c r="L159" s="1837"/>
      <c r="M159" s="1834"/>
      <c r="N159" s="1835"/>
      <c r="P159" s="1797"/>
      <c r="Q159" s="9"/>
      <c r="R159" s="10"/>
      <c r="S159" s="10"/>
      <c r="T159" s="10"/>
      <c r="U159" s="10"/>
      <c r="V159" s="10"/>
      <c r="W159" s="10"/>
      <c r="X159" s="10"/>
      <c r="Y159" s="10"/>
      <c r="Z159" s="10"/>
      <c r="AA159" s="10"/>
      <c r="AB159" s="10"/>
      <c r="AC159" s="11"/>
    </row>
    <row r="160" spans="1:29" ht="15" customHeight="1">
      <c r="A160" s="1797"/>
      <c r="B160" s="1846"/>
      <c r="C160" s="1847"/>
      <c r="D160" s="1814"/>
      <c r="E160" s="1803"/>
      <c r="F160" s="1803"/>
      <c r="G160" s="1803"/>
      <c r="H160" s="1803"/>
      <c r="I160" s="1803"/>
      <c r="J160" s="1838" t="s">
        <v>995</v>
      </c>
      <c r="K160" s="1838"/>
      <c r="L160" s="1838"/>
      <c r="M160" s="1834"/>
      <c r="N160" s="1835"/>
      <c r="P160" s="1797"/>
      <c r="Q160" s="9"/>
      <c r="R160" s="10"/>
      <c r="S160" s="10"/>
      <c r="T160" s="10"/>
      <c r="U160" s="10"/>
      <c r="V160" s="10"/>
      <c r="W160" s="10"/>
      <c r="X160" s="10"/>
      <c r="Y160" s="10"/>
      <c r="Z160" s="10"/>
      <c r="AA160" s="10"/>
      <c r="AB160" s="10"/>
      <c r="AC160" s="11"/>
    </row>
    <row r="161" spans="1:29" ht="15" customHeight="1">
      <c r="A161" s="1797"/>
      <c r="B161" s="1829" t="s">
        <v>996</v>
      </c>
      <c r="C161" s="1830"/>
      <c r="D161" s="1830" t="s">
        <v>997</v>
      </c>
      <c r="E161" s="1803" t="s">
        <v>1022</v>
      </c>
      <c r="F161" s="1803"/>
      <c r="G161" s="1803"/>
      <c r="H161" s="1803"/>
      <c r="I161" s="1803"/>
      <c r="J161" s="1836" t="s">
        <v>998</v>
      </c>
      <c r="K161" s="1836"/>
      <c r="L161" s="1836"/>
      <c r="M161" s="1815" t="s">
        <v>1031</v>
      </c>
      <c r="N161" s="1816"/>
      <c r="P161" s="1797"/>
      <c r="Q161" s="9"/>
      <c r="R161" s="10"/>
      <c r="S161" s="10"/>
      <c r="T161" s="10"/>
      <c r="U161" s="10"/>
      <c r="V161" s="10"/>
      <c r="W161" s="10"/>
      <c r="X161" s="10"/>
      <c r="Y161" s="10"/>
      <c r="Z161" s="10"/>
      <c r="AA161" s="10"/>
      <c r="AB161" s="10"/>
      <c r="AC161" s="11"/>
    </row>
    <row r="162" spans="1:29" ht="15" customHeight="1">
      <c r="A162" s="1797"/>
      <c r="B162" s="1829"/>
      <c r="C162" s="1830"/>
      <c r="D162" s="1830"/>
      <c r="E162" s="1803"/>
      <c r="F162" s="1803"/>
      <c r="G162" s="1803"/>
      <c r="H162" s="1803"/>
      <c r="I162" s="1803"/>
      <c r="J162" s="1837" t="s">
        <v>999</v>
      </c>
      <c r="K162" s="1837"/>
      <c r="L162" s="1837"/>
      <c r="M162" s="1817"/>
      <c r="N162" s="1818"/>
      <c r="P162" s="1797"/>
      <c r="Q162" s="9"/>
      <c r="R162" s="10"/>
      <c r="S162" s="10"/>
      <c r="T162" s="10"/>
      <c r="U162" s="10"/>
      <c r="V162" s="10"/>
      <c r="W162" s="10"/>
      <c r="X162" s="10"/>
      <c r="Y162" s="10"/>
      <c r="Z162" s="10"/>
      <c r="AA162" s="10"/>
      <c r="AB162" s="10"/>
      <c r="AC162" s="11"/>
    </row>
    <row r="163" spans="1:29" ht="15" customHeight="1">
      <c r="A163" s="1797"/>
      <c r="B163" s="1829"/>
      <c r="C163" s="1830"/>
      <c r="D163" s="1830"/>
      <c r="E163" s="1803"/>
      <c r="F163" s="1803"/>
      <c r="G163" s="1803"/>
      <c r="H163" s="1803"/>
      <c r="I163" s="1803"/>
      <c r="J163" s="1837" t="s">
        <v>1000</v>
      </c>
      <c r="K163" s="1837"/>
      <c r="L163" s="1837"/>
      <c r="M163" s="1817"/>
      <c r="N163" s="1818"/>
      <c r="P163" s="1797"/>
      <c r="Q163" s="9"/>
      <c r="R163" s="10"/>
      <c r="S163" s="10"/>
      <c r="T163" s="10"/>
      <c r="U163" s="10"/>
      <c r="V163" s="10"/>
      <c r="W163" s="10"/>
      <c r="X163" s="10"/>
      <c r="Y163" s="10"/>
      <c r="Z163" s="10"/>
      <c r="AA163" s="10"/>
      <c r="AB163" s="10"/>
      <c r="AC163" s="11"/>
    </row>
    <row r="164" spans="1:29" ht="15" customHeight="1">
      <c r="A164" s="1797"/>
      <c r="B164" s="1829"/>
      <c r="C164" s="1830"/>
      <c r="D164" s="1830"/>
      <c r="E164" s="1803"/>
      <c r="F164" s="1803"/>
      <c r="G164" s="1803"/>
      <c r="H164" s="1803"/>
      <c r="I164" s="1803"/>
      <c r="J164" s="1838" t="s">
        <v>1001</v>
      </c>
      <c r="K164" s="1838"/>
      <c r="L164" s="1838"/>
      <c r="M164" s="1821"/>
      <c r="N164" s="1822"/>
      <c r="P164" s="1797"/>
      <c r="Q164" s="9"/>
      <c r="R164" s="10"/>
      <c r="S164" s="10"/>
      <c r="T164" s="10"/>
      <c r="U164" s="10"/>
      <c r="V164" s="10"/>
      <c r="W164" s="10"/>
      <c r="X164" s="10"/>
      <c r="Y164" s="10"/>
      <c r="Z164" s="10"/>
      <c r="AA164" s="10"/>
      <c r="AB164" s="10"/>
      <c r="AC164" s="11"/>
    </row>
    <row r="165" spans="1:29" ht="15" customHeight="1">
      <c r="A165" s="1797"/>
      <c r="B165" s="1829" t="s">
        <v>1002</v>
      </c>
      <c r="C165" s="1830"/>
      <c r="D165" s="1830" t="s">
        <v>1003</v>
      </c>
      <c r="E165" s="1803" t="s">
        <v>1004</v>
      </c>
      <c r="F165" s="1803"/>
      <c r="G165" s="1803"/>
      <c r="H165" s="1803"/>
      <c r="I165" s="1803"/>
      <c r="J165" s="1836" t="s">
        <v>1005</v>
      </c>
      <c r="K165" s="1836"/>
      <c r="L165" s="1836"/>
      <c r="M165" s="1815" t="s">
        <v>1030</v>
      </c>
      <c r="N165" s="1816"/>
      <c r="P165" s="1797"/>
      <c r="Q165" s="9"/>
      <c r="R165" s="10"/>
      <c r="S165" s="10"/>
      <c r="T165" s="10"/>
      <c r="U165" s="10"/>
      <c r="V165" s="10"/>
      <c r="W165" s="10"/>
      <c r="X165" s="10"/>
      <c r="Y165" s="10"/>
      <c r="Z165" s="10"/>
      <c r="AA165" s="10"/>
      <c r="AB165" s="10"/>
      <c r="AC165" s="11"/>
    </row>
    <row r="166" spans="1:29">
      <c r="A166" s="1797"/>
      <c r="B166" s="1829"/>
      <c r="C166" s="1830"/>
      <c r="D166" s="1830"/>
      <c r="E166" s="1803"/>
      <c r="F166" s="1803"/>
      <c r="G166" s="1803"/>
      <c r="H166" s="1803"/>
      <c r="I166" s="1803"/>
      <c r="J166" s="1837"/>
      <c r="K166" s="1837"/>
      <c r="L166" s="1837"/>
      <c r="M166" s="1817"/>
      <c r="N166" s="1818"/>
      <c r="P166" s="1797"/>
      <c r="Q166" s="9"/>
      <c r="R166" s="10"/>
      <c r="S166" s="10"/>
      <c r="T166" s="10"/>
      <c r="U166" s="10"/>
      <c r="V166" s="10"/>
      <c r="W166" s="10"/>
      <c r="X166" s="10"/>
      <c r="Y166" s="10"/>
      <c r="Z166" s="10"/>
      <c r="AA166" s="10"/>
      <c r="AB166" s="10"/>
      <c r="AC166" s="11"/>
    </row>
    <row r="167" spans="1:29" ht="15" customHeight="1">
      <c r="A167" s="1797"/>
      <c r="B167" s="1829"/>
      <c r="C167" s="1830"/>
      <c r="D167" s="1830"/>
      <c r="E167" s="1803"/>
      <c r="F167" s="1803"/>
      <c r="G167" s="1803"/>
      <c r="H167" s="1803"/>
      <c r="I167" s="1803"/>
      <c r="J167" s="1837" t="s">
        <v>1006</v>
      </c>
      <c r="K167" s="1837"/>
      <c r="L167" s="1837"/>
      <c r="M167" s="1817"/>
      <c r="N167" s="1818"/>
      <c r="P167" s="1797"/>
      <c r="Q167" s="9"/>
      <c r="R167" s="10"/>
      <c r="S167" s="10"/>
      <c r="T167" s="10"/>
      <c r="U167" s="10"/>
      <c r="V167" s="10"/>
      <c r="W167" s="10"/>
      <c r="X167" s="10"/>
      <c r="Y167" s="10"/>
      <c r="Z167" s="10"/>
      <c r="AA167" s="10"/>
      <c r="AB167" s="10"/>
      <c r="AC167" s="11"/>
    </row>
    <row r="168" spans="1:29" ht="15" customHeight="1">
      <c r="A168" s="1797"/>
      <c r="B168" s="1829"/>
      <c r="C168" s="1830"/>
      <c r="D168" s="1830"/>
      <c r="E168" s="1803"/>
      <c r="F168" s="1803"/>
      <c r="G168" s="1803"/>
      <c r="H168" s="1803"/>
      <c r="I168" s="1803"/>
      <c r="J168" s="1838" t="s">
        <v>1007</v>
      </c>
      <c r="K168" s="1838"/>
      <c r="L168" s="1838"/>
      <c r="M168" s="1821"/>
      <c r="N168" s="1822"/>
      <c r="P168" s="1797"/>
      <c r="Q168" s="9"/>
      <c r="R168" s="10"/>
      <c r="S168" s="10"/>
      <c r="T168" s="10"/>
      <c r="U168" s="10"/>
      <c r="V168" s="10"/>
      <c r="W168" s="10"/>
      <c r="X168" s="10"/>
      <c r="Y168" s="10"/>
      <c r="Z168" s="10"/>
      <c r="AA168" s="10"/>
      <c r="AB168" s="10"/>
      <c r="AC168" s="11"/>
    </row>
    <row r="169" spans="1:29" ht="15" customHeight="1">
      <c r="A169" s="1797"/>
      <c r="B169" s="1829" t="s">
        <v>1008</v>
      </c>
      <c r="C169" s="1830"/>
      <c r="D169" s="1830" t="s">
        <v>1009</v>
      </c>
      <c r="E169" s="1803" t="s">
        <v>1010</v>
      </c>
      <c r="F169" s="1803"/>
      <c r="G169" s="1803"/>
      <c r="H169" s="1803"/>
      <c r="I169" s="1803"/>
      <c r="J169" s="1836" t="s">
        <v>1011</v>
      </c>
      <c r="K169" s="1836"/>
      <c r="L169" s="1836"/>
      <c r="M169" s="1815" t="s">
        <v>1030</v>
      </c>
      <c r="N169" s="1816"/>
      <c r="P169" s="1797"/>
      <c r="Q169" s="9"/>
      <c r="R169" s="10"/>
      <c r="S169" s="10"/>
      <c r="T169" s="10"/>
      <c r="U169" s="10"/>
      <c r="V169" s="10"/>
      <c r="W169" s="10"/>
      <c r="X169" s="10"/>
      <c r="Y169" s="10"/>
      <c r="Z169" s="10"/>
      <c r="AA169" s="10"/>
      <c r="AB169" s="10"/>
      <c r="AC169" s="11"/>
    </row>
    <row r="170" spans="1:29">
      <c r="A170" s="1797"/>
      <c r="B170" s="1829"/>
      <c r="C170" s="1830"/>
      <c r="D170" s="1830"/>
      <c r="E170" s="1803"/>
      <c r="F170" s="1803"/>
      <c r="G170" s="1803"/>
      <c r="H170" s="1803"/>
      <c r="I170" s="1803"/>
      <c r="J170" s="1837" t="s">
        <v>242</v>
      </c>
      <c r="K170" s="1837"/>
      <c r="L170" s="1837"/>
      <c r="M170" s="1817"/>
      <c r="N170" s="1818"/>
      <c r="P170" s="1797"/>
      <c r="Q170" s="1016" t="s">
        <v>1418</v>
      </c>
      <c r="R170" s="10"/>
      <c r="S170" s="10"/>
      <c r="T170" s="10"/>
      <c r="U170" s="10"/>
      <c r="V170" s="10"/>
      <c r="W170" s="10"/>
      <c r="X170" s="10"/>
      <c r="Y170" s="10"/>
      <c r="Z170" s="10"/>
      <c r="AA170" s="10"/>
      <c r="AB170" s="10"/>
      <c r="AC170" s="11"/>
    </row>
    <row r="171" spans="1:29" ht="15" customHeight="1" thickBot="1">
      <c r="A171" s="1797"/>
      <c r="B171" s="1829"/>
      <c r="C171" s="1830"/>
      <c r="D171" s="1830"/>
      <c r="E171" s="1803"/>
      <c r="F171" s="1803"/>
      <c r="G171" s="1803"/>
      <c r="H171" s="1803"/>
      <c r="I171" s="1803"/>
      <c r="J171" s="1838" t="s">
        <v>1012</v>
      </c>
      <c r="K171" s="1838"/>
      <c r="L171" s="1838"/>
      <c r="M171" s="1821"/>
      <c r="N171" s="1822"/>
      <c r="P171" s="1797"/>
      <c r="Q171" s="1042" t="str">
        <f ca="1">CELL("nomfichier",P167)</f>
        <v>D:\1 UPRT SITE WEB\uprt.fr\ff-mickael-rabeau\[ff-mr-patisserie-N°3-complet.xlsx]le Sucre</v>
      </c>
      <c r="R171" s="10"/>
      <c r="S171" s="10"/>
      <c r="T171" s="10"/>
      <c r="U171" s="10"/>
      <c r="V171" s="10"/>
      <c r="W171" s="10"/>
      <c r="X171" s="10"/>
      <c r="Y171" s="10"/>
      <c r="Z171" s="10"/>
      <c r="AA171" s="10"/>
      <c r="AB171" s="10"/>
      <c r="AC171" s="11"/>
    </row>
    <row r="172" spans="1:29" ht="15" customHeight="1">
      <c r="A172" s="1797"/>
      <c r="B172" s="1829" t="s">
        <v>1013</v>
      </c>
      <c r="C172" s="1830"/>
      <c r="D172" s="1830" t="s">
        <v>1023</v>
      </c>
      <c r="E172" s="1803" t="s">
        <v>1024</v>
      </c>
      <c r="F172" s="1803"/>
      <c r="G172" s="1803"/>
      <c r="H172" s="1803"/>
      <c r="I172" s="1803"/>
      <c r="J172" s="1836" t="s">
        <v>1014</v>
      </c>
      <c r="K172" s="1836"/>
      <c r="L172" s="1836"/>
      <c r="M172" s="1815" t="s">
        <v>1029</v>
      </c>
      <c r="N172" s="1816"/>
      <c r="P172" s="1797"/>
      <c r="Q172" s="938"/>
      <c r="R172" s="939"/>
      <c r="S172" s="939"/>
      <c r="T172" s="939"/>
      <c r="U172" s="25"/>
      <c r="V172" s="25"/>
      <c r="W172" s="25"/>
      <c r="X172" s="25"/>
      <c r="Y172" s="25"/>
      <c r="Z172" s="25"/>
      <c r="AA172" s="25"/>
      <c r="AB172" s="25"/>
      <c r="AC172" s="26"/>
    </row>
    <row r="173" spans="1:29" ht="15" customHeight="1">
      <c r="A173" s="1797"/>
      <c r="B173" s="1829"/>
      <c r="C173" s="1830"/>
      <c r="D173" s="1830"/>
      <c r="E173" s="1803"/>
      <c r="F173" s="1803"/>
      <c r="G173" s="1803"/>
      <c r="H173" s="1803"/>
      <c r="I173" s="1803"/>
      <c r="J173" s="1837" t="s">
        <v>1015</v>
      </c>
      <c r="K173" s="1837"/>
      <c r="L173" s="1837"/>
      <c r="M173" s="1817"/>
      <c r="N173" s="1818"/>
      <c r="P173" s="1797"/>
      <c r="Q173" s="9"/>
      <c r="R173" s="10" t="s">
        <v>9</v>
      </c>
      <c r="S173" s="932" t="s">
        <v>177</v>
      </c>
      <c r="T173" s="10"/>
      <c r="U173" s="10"/>
      <c r="V173" s="1429" t="s">
        <v>179</v>
      </c>
      <c r="W173" s="1429"/>
      <c r="X173" s="1429"/>
      <c r="Y173" s="1429"/>
      <c r="Z173" s="1429"/>
      <c r="AA173" s="1429"/>
      <c r="AB173" s="1429"/>
      <c r="AC173" s="1430"/>
    </row>
    <row r="174" spans="1:29" ht="15.75" customHeight="1">
      <c r="A174" s="1797"/>
      <c r="B174" s="1829"/>
      <c r="C174" s="1830"/>
      <c r="D174" s="1830"/>
      <c r="E174" s="1803"/>
      <c r="F174" s="1803"/>
      <c r="G174" s="1803"/>
      <c r="H174" s="1803"/>
      <c r="I174" s="1803"/>
      <c r="J174" s="1837" t="s">
        <v>1016</v>
      </c>
      <c r="K174" s="1837"/>
      <c r="L174" s="1837"/>
      <c r="M174" s="1817"/>
      <c r="N174" s="1818"/>
      <c r="P174" s="1797"/>
      <c r="Q174" s="9"/>
      <c r="R174" s="10"/>
      <c r="S174" s="10"/>
      <c r="T174" s="10"/>
      <c r="U174" s="10"/>
      <c r="V174" s="931"/>
      <c r="W174" s="931" t="s">
        <v>178</v>
      </c>
      <c r="X174" s="931"/>
      <c r="Y174" s="931"/>
      <c r="Z174" s="931"/>
      <c r="AA174" s="931"/>
      <c r="AB174" s="931"/>
      <c r="AC174" s="933"/>
    </row>
    <row r="175" spans="1:29" ht="15" customHeight="1">
      <c r="A175" s="1797"/>
      <c r="B175" s="1829"/>
      <c r="C175" s="1830"/>
      <c r="D175" s="1830"/>
      <c r="E175" s="1803"/>
      <c r="F175" s="1803"/>
      <c r="G175" s="1803"/>
      <c r="H175" s="1803"/>
      <c r="I175" s="1803"/>
      <c r="J175" s="1837" t="s">
        <v>545</v>
      </c>
      <c r="K175" s="1837"/>
      <c r="L175" s="1837"/>
      <c r="M175" s="1817"/>
      <c r="N175" s="1818"/>
      <c r="P175" s="1797"/>
      <c r="Q175" s="1433" t="s">
        <v>1412</v>
      </c>
      <c r="R175" s="1434"/>
      <c r="S175" s="1434"/>
      <c r="T175" s="1434"/>
      <c r="U175" s="1434"/>
      <c r="V175" s="1434"/>
      <c r="W175" s="1434"/>
      <c r="X175" s="1434"/>
      <c r="Y175" s="1434"/>
      <c r="Z175" s="1434"/>
      <c r="AA175" s="1434"/>
      <c r="AB175" s="1434"/>
      <c r="AC175" s="1435"/>
    </row>
    <row r="176" spans="1:29" ht="15.75" customHeight="1" thickBot="1">
      <c r="A176" s="1797"/>
      <c r="B176" s="1839"/>
      <c r="C176" s="1833"/>
      <c r="D176" s="1833"/>
      <c r="E176" s="1804"/>
      <c r="F176" s="1804"/>
      <c r="G176" s="1804"/>
      <c r="H176" s="1804"/>
      <c r="I176" s="1804"/>
      <c r="J176" s="1848" t="s">
        <v>1017</v>
      </c>
      <c r="K176" s="1848"/>
      <c r="L176" s="1848"/>
      <c r="M176" s="1819"/>
      <c r="N176" s="1820"/>
      <c r="P176" s="1797"/>
      <c r="Q176" s="1436"/>
      <c r="R176" s="1437"/>
      <c r="S176" s="1437"/>
      <c r="T176" s="1437"/>
      <c r="U176" s="1437"/>
      <c r="V176" s="1437"/>
      <c r="W176" s="1437"/>
      <c r="X176" s="1437"/>
      <c r="Y176" s="1437"/>
      <c r="Z176" s="1437"/>
      <c r="AA176" s="1437"/>
      <c r="AB176" s="1437"/>
      <c r="AC176" s="1438"/>
    </row>
    <row r="178" spans="1:29" ht="15.75" thickBot="1">
      <c r="A178" s="8" t="s">
        <v>3</v>
      </c>
      <c r="B178" s="1431" t="str">
        <f>B179</f>
        <v>Teneur en saccharose des solutions sucrées à diverses densités ou indices de réfraction.</v>
      </c>
      <c r="C178" s="1431"/>
      <c r="D178" s="1431"/>
      <c r="E178" s="1431"/>
      <c r="F178" s="1431"/>
      <c r="G178" s="1431"/>
      <c r="H178" s="1431"/>
      <c r="I178" s="1431"/>
      <c r="J178" s="1431"/>
      <c r="K178" s="1431"/>
      <c r="L178" s="1431"/>
      <c r="M178" s="1431"/>
      <c r="N178" s="1431"/>
      <c r="P178" s="8" t="s">
        <v>3</v>
      </c>
      <c r="Q178" s="1683" t="str">
        <f>Q179</f>
        <v>Teneur en saccharose des solutions sucrées à diverses densités ou indices de réfraction.</v>
      </c>
      <c r="R178" s="1683"/>
      <c r="S178" s="1683"/>
      <c r="T178" s="1683"/>
      <c r="U178" s="1683"/>
      <c r="V178" s="1683"/>
      <c r="W178" s="1683"/>
      <c r="X178" s="1683"/>
      <c r="Y178" s="1683"/>
      <c r="Z178" s="1683"/>
      <c r="AA178" s="1683"/>
      <c r="AB178" s="1683"/>
      <c r="AC178" s="1683"/>
    </row>
    <row r="179" spans="1:29" ht="15" customHeight="1">
      <c r="A179" s="1797" t="str">
        <f>B179</f>
        <v>Teneur en saccharose des solutions sucrées à diverses densités ou indices de réfraction.</v>
      </c>
      <c r="B179" s="1399" t="s">
        <v>1033</v>
      </c>
      <c r="C179" s="1400"/>
      <c r="D179" s="1400"/>
      <c r="E179" s="1400"/>
      <c r="F179" s="1400"/>
      <c r="G179" s="1400"/>
      <c r="H179" s="1400"/>
      <c r="I179" s="1400"/>
      <c r="J179" s="1400"/>
      <c r="K179" s="1400"/>
      <c r="L179" s="1400"/>
      <c r="M179" s="1400"/>
      <c r="N179" s="1401"/>
      <c r="P179" s="1797" t="str">
        <f>Q179</f>
        <v>Teneur en saccharose des solutions sucrées à diverses densités ou indices de réfraction.</v>
      </c>
      <c r="Q179" s="1399" t="s">
        <v>1033</v>
      </c>
      <c r="R179" s="1400"/>
      <c r="S179" s="1400"/>
      <c r="T179" s="1400"/>
      <c r="U179" s="1400"/>
      <c r="V179" s="1400"/>
      <c r="W179" s="1400"/>
      <c r="X179" s="1400"/>
      <c r="Y179" s="1400"/>
      <c r="Z179" s="1400"/>
      <c r="AA179" s="1400"/>
      <c r="AB179" s="1400"/>
      <c r="AC179" s="1401"/>
    </row>
    <row r="180" spans="1:29" ht="15" customHeight="1">
      <c r="A180" s="1797"/>
      <c r="B180" s="1387"/>
      <c r="C180" s="1388"/>
      <c r="D180" s="1388"/>
      <c r="E180" s="1388"/>
      <c r="F180" s="1388"/>
      <c r="G180" s="1388"/>
      <c r="H180" s="1388"/>
      <c r="I180" s="1388"/>
      <c r="J180" s="1388"/>
      <c r="K180" s="1388"/>
      <c r="L180" s="1388"/>
      <c r="M180" s="1388"/>
      <c r="N180" s="1389"/>
      <c r="P180" s="1797"/>
      <c r="Q180" s="1387"/>
      <c r="R180" s="1388"/>
      <c r="S180" s="1388"/>
      <c r="T180" s="1388"/>
      <c r="U180" s="1388"/>
      <c r="V180" s="1388"/>
      <c r="W180" s="1388"/>
      <c r="X180" s="1388"/>
      <c r="Y180" s="1388"/>
      <c r="Z180" s="1388"/>
      <c r="AA180" s="1388"/>
      <c r="AB180" s="1388"/>
      <c r="AC180" s="1389"/>
    </row>
    <row r="181" spans="1:29" ht="15" customHeight="1">
      <c r="A181" s="1797"/>
      <c r="B181" s="1416" t="s">
        <v>19</v>
      </c>
      <c r="C181" s="1417"/>
      <c r="D181" s="1417"/>
      <c r="E181" s="1417"/>
      <c r="F181" s="1417"/>
      <c r="G181" s="1417"/>
      <c r="H181" s="1417"/>
      <c r="I181" s="1417"/>
      <c r="J181" s="1417"/>
      <c r="K181" s="1417"/>
      <c r="L181" s="1417"/>
      <c r="M181" s="1417"/>
      <c r="N181" s="1418"/>
      <c r="P181" s="1797"/>
      <c r="Q181" s="1416" t="s">
        <v>19</v>
      </c>
      <c r="R181" s="1417"/>
      <c r="S181" s="1417"/>
      <c r="T181" s="1417"/>
      <c r="U181" s="1417"/>
      <c r="V181" s="1417"/>
      <c r="W181" s="1417"/>
      <c r="X181" s="1417"/>
      <c r="Y181" s="1417"/>
      <c r="Z181" s="1417"/>
      <c r="AA181" s="1417"/>
      <c r="AB181" s="1417"/>
      <c r="AC181" s="1418"/>
    </row>
    <row r="182" spans="1:29" ht="15" customHeight="1" thickBot="1">
      <c r="A182" s="1797"/>
      <c r="B182" s="1419"/>
      <c r="C182" s="1577"/>
      <c r="D182" s="1577"/>
      <c r="E182" s="1577"/>
      <c r="F182" s="1577"/>
      <c r="G182" s="1577"/>
      <c r="H182" s="1577"/>
      <c r="I182" s="1577"/>
      <c r="J182" s="1577"/>
      <c r="K182" s="1577"/>
      <c r="L182" s="1577"/>
      <c r="M182" s="1577"/>
      <c r="N182" s="1421"/>
      <c r="P182" s="1797"/>
      <c r="Q182" s="1419"/>
      <c r="R182" s="1577"/>
      <c r="S182" s="1577"/>
      <c r="T182" s="1577"/>
      <c r="U182" s="1577"/>
      <c r="V182" s="1577"/>
      <c r="W182" s="1577"/>
      <c r="X182" s="1577"/>
      <c r="Y182" s="1577"/>
      <c r="Z182" s="1577"/>
      <c r="AA182" s="1577"/>
      <c r="AB182" s="1577"/>
      <c r="AC182" s="1421"/>
    </row>
    <row r="183" spans="1:29" ht="15.75" thickBot="1">
      <c r="A183" s="1797"/>
      <c r="B183" s="297"/>
      <c r="C183" s="15"/>
      <c r="D183" s="15"/>
      <c r="E183" s="15"/>
      <c r="F183" s="15"/>
      <c r="G183" s="15"/>
      <c r="H183" s="15"/>
      <c r="I183" s="15"/>
      <c r="J183" s="15"/>
      <c r="K183" s="15"/>
      <c r="L183" s="15"/>
      <c r="M183" s="15"/>
      <c r="N183" s="110"/>
      <c r="P183" s="1797"/>
      <c r="Q183" s="1424" t="s">
        <v>144</v>
      </c>
      <c r="R183" s="1403"/>
      <c r="S183" s="1403"/>
      <c r="T183" s="1403"/>
      <c r="U183" s="1403"/>
      <c r="V183" s="1403"/>
      <c r="W183" s="1403"/>
      <c r="X183" s="1403"/>
      <c r="Y183" s="1403"/>
      <c r="Z183" s="1403"/>
      <c r="AA183" s="1403"/>
      <c r="AB183" s="1403"/>
      <c r="AC183" s="1425"/>
    </row>
    <row r="184" spans="1:29" ht="15" customHeight="1" thickBot="1">
      <c r="A184" s="1797"/>
      <c r="B184" s="297"/>
      <c r="C184" s="1798" t="s">
        <v>1128</v>
      </c>
      <c r="D184" s="1798" t="s">
        <v>1126</v>
      </c>
      <c r="E184" s="1798" t="s">
        <v>1127</v>
      </c>
      <c r="F184" s="669"/>
      <c r="G184" s="1798" t="s">
        <v>1128</v>
      </c>
      <c r="H184" s="1798" t="s">
        <v>1126</v>
      </c>
      <c r="I184" s="1798" t="s">
        <v>1127</v>
      </c>
      <c r="J184" s="781"/>
      <c r="K184" s="1798" t="s">
        <v>1128</v>
      </c>
      <c r="L184" s="1798" t="s">
        <v>1126</v>
      </c>
      <c r="M184" s="1798" t="s">
        <v>1127</v>
      </c>
      <c r="N184" s="110"/>
      <c r="P184" s="1797"/>
      <c r="Q184" s="1426"/>
      <c r="R184" s="1406"/>
      <c r="S184" s="1406"/>
      <c r="T184" s="1406"/>
      <c r="U184" s="1406"/>
      <c r="V184" s="1406"/>
      <c r="W184" s="1406"/>
      <c r="X184" s="1406"/>
      <c r="Y184" s="1406"/>
      <c r="Z184" s="1406"/>
      <c r="AA184" s="1406"/>
      <c r="AB184" s="1406"/>
      <c r="AC184" s="1427"/>
    </row>
    <row r="185" spans="1:29" ht="15.75" customHeight="1">
      <c r="A185" s="1797"/>
      <c r="B185" s="297"/>
      <c r="C185" s="1799"/>
      <c r="D185" s="1799"/>
      <c r="E185" s="1799"/>
      <c r="F185" s="669"/>
      <c r="G185" s="1799"/>
      <c r="H185" s="1799"/>
      <c r="I185" s="1799"/>
      <c r="J185" s="781"/>
      <c r="K185" s="1799"/>
      <c r="L185" s="1799"/>
      <c r="M185" s="1799"/>
      <c r="N185" s="110"/>
      <c r="P185" s="1797"/>
      <c r="Q185" s="9"/>
      <c r="R185" s="10"/>
      <c r="S185" s="10"/>
      <c r="T185" s="10"/>
      <c r="U185" s="10"/>
      <c r="V185" s="10"/>
      <c r="W185" s="10"/>
      <c r="X185" s="10"/>
      <c r="Y185" s="10"/>
      <c r="Z185" s="10"/>
      <c r="AA185" s="10"/>
      <c r="AB185" s="10"/>
      <c r="AC185" s="11"/>
    </row>
    <row r="186" spans="1:29">
      <c r="A186" s="1797"/>
      <c r="B186" s="297"/>
      <c r="C186" s="1799"/>
      <c r="D186" s="1799"/>
      <c r="E186" s="1799"/>
      <c r="F186" s="669"/>
      <c r="G186" s="1799"/>
      <c r="H186" s="1799"/>
      <c r="I186" s="1799"/>
      <c r="J186" s="781"/>
      <c r="K186" s="1799"/>
      <c r="L186" s="1799"/>
      <c r="M186" s="1799"/>
      <c r="N186" s="110"/>
      <c r="P186" s="1797"/>
      <c r="Q186" s="9"/>
      <c r="R186" s="10"/>
      <c r="S186" s="10"/>
      <c r="T186" s="10"/>
      <c r="U186" s="10"/>
      <c r="V186" s="10"/>
      <c r="W186" s="10"/>
      <c r="X186" s="10"/>
      <c r="Y186" s="10"/>
      <c r="Z186" s="10"/>
      <c r="AA186" s="10"/>
      <c r="AB186" s="10"/>
      <c r="AC186" s="11"/>
    </row>
    <row r="187" spans="1:29">
      <c r="A187" s="1797"/>
      <c r="B187" s="297"/>
      <c r="C187" s="1799"/>
      <c r="D187" s="1799"/>
      <c r="E187" s="1799"/>
      <c r="F187" s="669"/>
      <c r="G187" s="1799"/>
      <c r="H187" s="1799"/>
      <c r="I187" s="1799"/>
      <c r="J187" s="781"/>
      <c r="K187" s="1799"/>
      <c r="L187" s="1799"/>
      <c r="M187" s="1799"/>
      <c r="N187" s="110"/>
      <c r="P187" s="1797"/>
      <c r="Q187" s="9"/>
      <c r="R187" s="10"/>
      <c r="S187" s="10"/>
      <c r="T187" s="10"/>
      <c r="U187" s="10"/>
      <c r="V187" s="10"/>
      <c r="W187" s="10"/>
      <c r="X187" s="10"/>
      <c r="Y187" s="10"/>
      <c r="Z187" s="10"/>
      <c r="AA187" s="10"/>
      <c r="AB187" s="10"/>
      <c r="AC187" s="11"/>
    </row>
    <row r="188" spans="1:29" ht="15.75" thickBot="1">
      <c r="A188" s="1797"/>
      <c r="B188" s="297"/>
      <c r="C188" s="1800"/>
      <c r="D188" s="1800"/>
      <c r="E188" s="1800"/>
      <c r="F188" s="669"/>
      <c r="G188" s="1800"/>
      <c r="H188" s="1800"/>
      <c r="I188" s="1800"/>
      <c r="J188" s="781"/>
      <c r="K188" s="1800"/>
      <c r="L188" s="1800"/>
      <c r="M188" s="1800"/>
      <c r="N188" s="110"/>
      <c r="P188" s="1797"/>
      <c r="Q188" s="9"/>
      <c r="R188" s="10"/>
      <c r="S188" s="10"/>
      <c r="T188" s="10"/>
      <c r="U188" s="10"/>
      <c r="V188" s="10"/>
      <c r="W188" s="10"/>
      <c r="X188" s="10"/>
      <c r="Y188" s="10"/>
      <c r="Z188" s="10"/>
      <c r="AA188" s="10"/>
      <c r="AB188" s="10"/>
      <c r="AC188" s="11"/>
    </row>
    <row r="189" spans="1:29">
      <c r="A189" s="1797"/>
      <c r="B189" s="297"/>
      <c r="C189" s="779" t="s">
        <v>1034</v>
      </c>
      <c r="D189" s="779">
        <v>1</v>
      </c>
      <c r="E189" s="779" t="s">
        <v>1035</v>
      </c>
      <c r="F189" s="15"/>
      <c r="G189" s="779" t="s">
        <v>1071</v>
      </c>
      <c r="H189" s="779">
        <v>32</v>
      </c>
      <c r="I189" s="779" t="s">
        <v>1072</v>
      </c>
      <c r="J189" s="15"/>
      <c r="K189" s="779" t="s">
        <v>1099</v>
      </c>
      <c r="L189" s="779">
        <v>62</v>
      </c>
      <c r="M189" s="779" t="s">
        <v>1100</v>
      </c>
      <c r="N189" s="110"/>
      <c r="P189" s="1797"/>
      <c r="Q189" s="9"/>
      <c r="R189" s="10"/>
      <c r="S189" s="10"/>
      <c r="T189" s="10"/>
      <c r="U189" s="10"/>
      <c r="V189" s="10"/>
      <c r="W189" s="10"/>
      <c r="X189" s="10"/>
      <c r="Y189" s="10"/>
      <c r="Z189" s="10"/>
      <c r="AA189" s="10"/>
      <c r="AB189" s="10"/>
      <c r="AC189" s="11"/>
    </row>
    <row r="190" spans="1:29">
      <c r="A190" s="1797"/>
      <c r="B190" s="297"/>
      <c r="C190" s="779" t="s">
        <v>1036</v>
      </c>
      <c r="D190" s="779">
        <v>2</v>
      </c>
      <c r="E190" s="779" t="s">
        <v>1037</v>
      </c>
      <c r="F190" s="15"/>
      <c r="G190" s="779" t="s">
        <v>1073</v>
      </c>
      <c r="H190" s="779">
        <v>34</v>
      </c>
      <c r="I190" s="779" t="s">
        <v>1074</v>
      </c>
      <c r="J190" s="15"/>
      <c r="K190" s="779" t="s">
        <v>1101</v>
      </c>
      <c r="L190" s="779">
        <v>64</v>
      </c>
      <c r="M190" s="779" t="s">
        <v>1102</v>
      </c>
      <c r="N190" s="110"/>
      <c r="P190" s="1797"/>
      <c r="Q190" s="9"/>
      <c r="R190" s="10"/>
      <c r="S190" s="10"/>
      <c r="T190" s="10"/>
      <c r="U190" s="10"/>
      <c r="V190" s="10"/>
      <c r="W190" s="10"/>
      <c r="X190" s="10"/>
      <c r="Y190" s="10"/>
      <c r="Z190" s="10"/>
      <c r="AA190" s="10"/>
      <c r="AB190" s="10"/>
      <c r="AC190" s="11"/>
    </row>
    <row r="191" spans="1:29">
      <c r="A191" s="1797"/>
      <c r="B191" s="297"/>
      <c r="C191" s="779" t="s">
        <v>1038</v>
      </c>
      <c r="D191" s="779">
        <v>3</v>
      </c>
      <c r="E191" s="779" t="s">
        <v>1039</v>
      </c>
      <c r="F191" s="15"/>
      <c r="G191" s="779" t="s">
        <v>1075</v>
      </c>
      <c r="H191" s="779">
        <v>36</v>
      </c>
      <c r="I191" s="779" t="s">
        <v>1076</v>
      </c>
      <c r="J191" s="15"/>
      <c r="K191" s="779" t="s">
        <v>1103</v>
      </c>
      <c r="L191" s="779">
        <v>66</v>
      </c>
      <c r="M191" s="779">
        <v>87.44</v>
      </c>
      <c r="N191" s="110"/>
      <c r="P191" s="1797"/>
      <c r="Q191" s="9"/>
      <c r="R191" s="10"/>
      <c r="S191" s="10"/>
      <c r="T191" s="10"/>
      <c r="U191" s="10"/>
      <c r="V191" s="10"/>
      <c r="W191" s="10"/>
      <c r="X191" s="10"/>
      <c r="Y191" s="10"/>
      <c r="Z191" s="10"/>
      <c r="AA191" s="10"/>
      <c r="AB191" s="10"/>
      <c r="AC191" s="11"/>
    </row>
    <row r="192" spans="1:29">
      <c r="A192" s="1797"/>
      <c r="B192" s="297"/>
      <c r="C192" s="779" t="s">
        <v>1040</v>
      </c>
      <c r="D192" s="779">
        <v>4</v>
      </c>
      <c r="E192" s="779" t="s">
        <v>1041</v>
      </c>
      <c r="F192" s="15"/>
      <c r="G192" s="779" t="s">
        <v>1077</v>
      </c>
      <c r="H192" s="779">
        <v>38</v>
      </c>
      <c r="I192" s="779" t="s">
        <v>1078</v>
      </c>
      <c r="J192" s="15"/>
      <c r="K192" s="779" t="s">
        <v>1104</v>
      </c>
      <c r="L192" s="779">
        <v>68</v>
      </c>
      <c r="M192" s="779">
        <v>90.94</v>
      </c>
      <c r="N192" s="110"/>
      <c r="P192" s="1797"/>
      <c r="Q192" s="9"/>
      <c r="R192" s="10"/>
      <c r="S192" s="10"/>
      <c r="T192" s="10"/>
      <c r="U192" s="10"/>
      <c r="V192" s="10"/>
      <c r="W192" s="10"/>
      <c r="X192" s="10"/>
      <c r="Y192" s="10"/>
      <c r="Z192" s="10"/>
      <c r="AA192" s="10"/>
      <c r="AB192" s="10"/>
      <c r="AC192" s="11"/>
    </row>
    <row r="193" spans="1:29" ht="15.75" thickBot="1">
      <c r="A193" s="1797"/>
      <c r="B193" s="297"/>
      <c r="C193" s="780" t="s">
        <v>1042</v>
      </c>
      <c r="D193" s="780">
        <v>5</v>
      </c>
      <c r="E193" s="780" t="s">
        <v>1043</v>
      </c>
      <c r="F193" s="15"/>
      <c r="G193" s="780" t="s">
        <v>1079</v>
      </c>
      <c r="H193" s="780">
        <v>40</v>
      </c>
      <c r="I193" s="780" t="s">
        <v>1080</v>
      </c>
      <c r="J193" s="15"/>
      <c r="K193" s="780" t="s">
        <v>1105</v>
      </c>
      <c r="L193" s="780">
        <v>70</v>
      </c>
      <c r="M193" s="780">
        <v>94.48</v>
      </c>
      <c r="N193" s="110"/>
      <c r="P193" s="1797"/>
      <c r="Q193" s="9"/>
      <c r="R193" s="10"/>
      <c r="S193" s="10"/>
      <c r="T193" s="10"/>
      <c r="U193" s="10"/>
      <c r="V193" s="10"/>
      <c r="W193" s="10"/>
      <c r="X193" s="10"/>
      <c r="Y193" s="10"/>
      <c r="Z193" s="10"/>
      <c r="AA193" s="10"/>
      <c r="AB193" s="10"/>
      <c r="AC193" s="11"/>
    </row>
    <row r="194" spans="1:29">
      <c r="A194" s="1797"/>
      <c r="B194" s="297"/>
      <c r="C194" s="779" t="s">
        <v>1044</v>
      </c>
      <c r="D194" s="779">
        <v>6</v>
      </c>
      <c r="E194" s="779" t="s">
        <v>1045</v>
      </c>
      <c r="F194" s="15"/>
      <c r="G194" s="779" t="s">
        <v>1081</v>
      </c>
      <c r="H194" s="779">
        <v>42</v>
      </c>
      <c r="I194" s="779" t="s">
        <v>1082</v>
      </c>
      <c r="J194" s="15"/>
      <c r="K194" s="779" t="s">
        <v>1106</v>
      </c>
      <c r="L194" s="779">
        <v>72</v>
      </c>
      <c r="M194" s="779" t="s">
        <v>1107</v>
      </c>
      <c r="N194" s="110"/>
      <c r="P194" s="1797"/>
      <c r="Q194" s="9"/>
      <c r="R194" s="10"/>
      <c r="S194" s="10"/>
      <c r="T194" s="10"/>
      <c r="U194" s="10"/>
      <c r="V194" s="10"/>
      <c r="W194" s="10"/>
      <c r="X194" s="10"/>
      <c r="Y194" s="10"/>
      <c r="Z194" s="10"/>
      <c r="AA194" s="10"/>
      <c r="AB194" s="10"/>
      <c r="AC194" s="11"/>
    </row>
    <row r="195" spans="1:29">
      <c r="A195" s="1797"/>
      <c r="B195" s="297"/>
      <c r="C195" s="779" t="s">
        <v>1046</v>
      </c>
      <c r="D195" s="779">
        <v>7</v>
      </c>
      <c r="E195" s="779" t="s">
        <v>1047</v>
      </c>
      <c r="F195" s="15"/>
      <c r="G195" s="779" t="s">
        <v>1083</v>
      </c>
      <c r="H195" s="779">
        <v>44</v>
      </c>
      <c r="I195" s="779" t="s">
        <v>1084</v>
      </c>
      <c r="J195" s="15"/>
      <c r="K195" s="779" t="s">
        <v>1108</v>
      </c>
      <c r="L195" s="779">
        <v>74</v>
      </c>
      <c r="M195" s="779" t="s">
        <v>1109</v>
      </c>
      <c r="N195" s="110"/>
      <c r="P195" s="1797"/>
      <c r="Q195" s="9"/>
      <c r="R195" s="10"/>
      <c r="S195" s="10"/>
      <c r="T195" s="10"/>
      <c r="U195" s="10"/>
      <c r="V195" s="10"/>
      <c r="W195" s="10"/>
      <c r="X195" s="10"/>
      <c r="Y195" s="10"/>
      <c r="Z195" s="10"/>
      <c r="AA195" s="10"/>
      <c r="AB195" s="10"/>
      <c r="AC195" s="11"/>
    </row>
    <row r="196" spans="1:29">
      <c r="A196" s="1797"/>
      <c r="B196" s="297"/>
      <c r="C196" s="779" t="s">
        <v>1048</v>
      </c>
      <c r="D196" s="779">
        <v>8</v>
      </c>
      <c r="E196" s="779" t="s">
        <v>1049</v>
      </c>
      <c r="F196" s="15"/>
      <c r="G196" s="779" t="s">
        <v>1085</v>
      </c>
      <c r="H196" s="779">
        <v>46</v>
      </c>
      <c r="I196" s="779" t="s">
        <v>1086</v>
      </c>
      <c r="J196" s="15"/>
      <c r="K196" s="779" t="s">
        <v>1110</v>
      </c>
      <c r="L196" s="779">
        <v>76</v>
      </c>
      <c r="M196" s="779" t="s">
        <v>1111</v>
      </c>
      <c r="N196" s="110"/>
      <c r="P196" s="1797"/>
      <c r="Q196" s="9"/>
      <c r="R196" s="10"/>
      <c r="S196" s="10"/>
      <c r="T196" s="10"/>
      <c r="U196" s="10"/>
      <c r="V196" s="10"/>
      <c r="W196" s="10"/>
      <c r="X196" s="10"/>
      <c r="Y196" s="10"/>
      <c r="Z196" s="10"/>
      <c r="AA196" s="10"/>
      <c r="AB196" s="10"/>
      <c r="AC196" s="11"/>
    </row>
    <row r="197" spans="1:29">
      <c r="A197" s="1797"/>
      <c r="B197" s="297"/>
      <c r="C197" s="779" t="s">
        <v>1050</v>
      </c>
      <c r="D197" s="779">
        <v>9</v>
      </c>
      <c r="E197" s="779" t="s">
        <v>1051</v>
      </c>
      <c r="F197" s="15"/>
      <c r="G197" s="779" t="s">
        <v>1087</v>
      </c>
      <c r="H197" s="779">
        <v>48</v>
      </c>
      <c r="I197" s="779" t="s">
        <v>1088</v>
      </c>
      <c r="J197" s="15"/>
      <c r="K197" s="779" t="s">
        <v>1112</v>
      </c>
      <c r="L197" s="779">
        <v>78</v>
      </c>
      <c r="M197" s="779" t="s">
        <v>1113</v>
      </c>
      <c r="N197" s="110"/>
      <c r="P197" s="1797"/>
      <c r="Q197" s="9"/>
      <c r="R197" s="10"/>
      <c r="S197" s="10"/>
      <c r="T197" s="10"/>
      <c r="U197" s="10"/>
      <c r="V197" s="10"/>
      <c r="W197" s="10"/>
      <c r="X197" s="10"/>
      <c r="Y197" s="10"/>
      <c r="Z197" s="10"/>
      <c r="AA197" s="10"/>
      <c r="AB197" s="10"/>
      <c r="AC197" s="11"/>
    </row>
    <row r="198" spans="1:29" ht="15.75" thickBot="1">
      <c r="A198" s="1797"/>
      <c r="B198" s="297"/>
      <c r="C198" s="780" t="s">
        <v>1052</v>
      </c>
      <c r="D198" s="780">
        <v>10</v>
      </c>
      <c r="E198" s="780" t="s">
        <v>1053</v>
      </c>
      <c r="F198" s="15"/>
      <c r="G198" s="780" t="s">
        <v>1089</v>
      </c>
      <c r="H198" s="780">
        <v>50</v>
      </c>
      <c r="I198" s="780" t="s">
        <v>1090</v>
      </c>
      <c r="J198" s="15"/>
      <c r="K198" s="780" t="s">
        <v>1114</v>
      </c>
      <c r="L198" s="780">
        <v>80</v>
      </c>
      <c r="M198" s="780" t="s">
        <v>1115</v>
      </c>
      <c r="N198" s="110"/>
      <c r="P198" s="1797"/>
      <c r="Q198" s="9"/>
      <c r="R198" s="10"/>
      <c r="S198" s="10"/>
      <c r="T198" s="10"/>
      <c r="U198" s="10"/>
      <c r="V198" s="10"/>
      <c r="W198" s="10"/>
      <c r="X198" s="10"/>
      <c r="Y198" s="10"/>
      <c r="Z198" s="10"/>
      <c r="AA198" s="10"/>
      <c r="AB198" s="10"/>
      <c r="AC198" s="11"/>
    </row>
    <row r="199" spans="1:29" ht="18.75" customHeight="1">
      <c r="A199" s="1797"/>
      <c r="B199" s="297"/>
      <c r="C199" s="779" t="s">
        <v>1054</v>
      </c>
      <c r="D199" s="779">
        <v>12</v>
      </c>
      <c r="E199" s="779" t="s">
        <v>1055</v>
      </c>
      <c r="F199" s="15"/>
      <c r="G199" s="779" t="s">
        <v>1091</v>
      </c>
      <c r="H199" s="779">
        <v>52</v>
      </c>
      <c r="I199" s="779" t="s">
        <v>1092</v>
      </c>
      <c r="J199" s="15"/>
      <c r="K199" s="779" t="s">
        <v>1116</v>
      </c>
      <c r="L199" s="779">
        <v>82</v>
      </c>
      <c r="M199" s="779" t="s">
        <v>1117</v>
      </c>
      <c r="N199" s="110"/>
      <c r="P199" s="1797"/>
      <c r="Q199" s="9"/>
      <c r="R199" s="10"/>
      <c r="S199" s="10"/>
      <c r="T199" s="10"/>
      <c r="U199" s="10"/>
      <c r="V199" s="10"/>
      <c r="W199" s="10"/>
      <c r="X199" s="10"/>
      <c r="Y199" s="10"/>
      <c r="Z199" s="10"/>
      <c r="AA199" s="10"/>
      <c r="AB199" s="10"/>
      <c r="AC199" s="11"/>
    </row>
    <row r="200" spans="1:29" ht="15" customHeight="1">
      <c r="A200" s="1797"/>
      <c r="B200" s="297"/>
      <c r="C200" s="779" t="s">
        <v>1056</v>
      </c>
      <c r="D200" s="779">
        <v>14</v>
      </c>
      <c r="E200" s="779" t="s">
        <v>1057</v>
      </c>
      <c r="F200" s="15"/>
      <c r="G200" s="779" t="s">
        <v>1093</v>
      </c>
      <c r="H200" s="779">
        <v>54</v>
      </c>
      <c r="I200" s="779" t="s">
        <v>1094</v>
      </c>
      <c r="J200" s="15"/>
      <c r="K200" s="779" t="s">
        <v>1118</v>
      </c>
      <c r="L200" s="779">
        <v>84</v>
      </c>
      <c r="M200" s="779" t="s">
        <v>1119</v>
      </c>
      <c r="N200" s="110"/>
      <c r="P200" s="1797"/>
      <c r="Q200" s="9"/>
      <c r="R200" s="10"/>
      <c r="S200" s="10"/>
      <c r="T200" s="10"/>
      <c r="U200" s="10"/>
      <c r="V200" s="10"/>
      <c r="W200" s="10"/>
      <c r="X200" s="10"/>
      <c r="Y200" s="10"/>
      <c r="Z200" s="10"/>
      <c r="AA200" s="10"/>
      <c r="AB200" s="10"/>
      <c r="AC200" s="11"/>
    </row>
    <row r="201" spans="1:29">
      <c r="A201" s="1797"/>
      <c r="B201" s="297"/>
      <c r="C201" s="779" t="s">
        <v>1058</v>
      </c>
      <c r="D201" s="779">
        <v>16</v>
      </c>
      <c r="E201" s="779" t="s">
        <v>1059</v>
      </c>
      <c r="F201" s="15"/>
      <c r="G201" s="779" t="s">
        <v>1095</v>
      </c>
      <c r="H201" s="779">
        <v>56</v>
      </c>
      <c r="I201" s="779">
        <v>70.87</v>
      </c>
      <c r="J201" s="15"/>
      <c r="K201" s="779" t="s">
        <v>1120</v>
      </c>
      <c r="L201" s="779">
        <v>86</v>
      </c>
      <c r="M201" s="779" t="s">
        <v>1121</v>
      </c>
      <c r="N201" s="110"/>
      <c r="P201" s="1797"/>
      <c r="Q201" s="9"/>
      <c r="R201" s="10"/>
      <c r="S201" s="10"/>
      <c r="T201" s="10"/>
      <c r="U201" s="10"/>
      <c r="V201" s="10"/>
      <c r="W201" s="10"/>
      <c r="X201" s="10"/>
      <c r="Y201" s="10"/>
      <c r="Z201" s="10"/>
      <c r="AA201" s="10"/>
      <c r="AB201" s="10"/>
      <c r="AC201" s="11"/>
    </row>
    <row r="202" spans="1:29" ht="15" customHeight="1">
      <c r="A202" s="1797"/>
      <c r="B202" s="297"/>
      <c r="C202" s="779" t="s">
        <v>1060</v>
      </c>
      <c r="D202" s="779">
        <v>18</v>
      </c>
      <c r="E202" s="779" t="s">
        <v>1061</v>
      </c>
      <c r="F202" s="15"/>
      <c r="G202" s="779" t="s">
        <v>1096</v>
      </c>
      <c r="H202" s="779">
        <v>58</v>
      </c>
      <c r="I202" s="779" t="s">
        <v>1097</v>
      </c>
      <c r="J202" s="15"/>
      <c r="K202" s="779" t="s">
        <v>1122</v>
      </c>
      <c r="L202" s="779">
        <v>88</v>
      </c>
      <c r="M202" s="779" t="s">
        <v>1123</v>
      </c>
      <c r="N202" s="110"/>
      <c r="P202" s="1797"/>
      <c r="Q202" s="1439" t="s">
        <v>1512</v>
      </c>
      <c r="R202" s="1428"/>
      <c r="S202" s="1428"/>
      <c r="T202" s="1428"/>
      <c r="U202" s="1428"/>
      <c r="V202" s="1428"/>
      <c r="W202" s="1428"/>
      <c r="X202" s="1428"/>
      <c r="Y202" s="1428"/>
      <c r="Z202" s="1428"/>
      <c r="AA202" s="1428"/>
      <c r="AB202" s="991"/>
      <c r="AC202" s="11"/>
    </row>
    <row r="203" spans="1:29" ht="15.75" customHeight="1" thickBot="1">
      <c r="A203" s="1797"/>
      <c r="B203" s="297"/>
      <c r="C203" s="780" t="s">
        <v>1062</v>
      </c>
      <c r="D203" s="780">
        <v>20</v>
      </c>
      <c r="E203" s="780" t="s">
        <v>1063</v>
      </c>
      <c r="F203" s="15"/>
      <c r="G203" s="780" t="s">
        <v>1131</v>
      </c>
      <c r="H203" s="780">
        <v>60</v>
      </c>
      <c r="I203" s="780" t="s">
        <v>1098</v>
      </c>
      <c r="J203" s="15"/>
      <c r="K203" s="780" t="s">
        <v>1124</v>
      </c>
      <c r="L203" s="780">
        <v>90</v>
      </c>
      <c r="M203" s="780" t="s">
        <v>1125</v>
      </c>
      <c r="N203" s="110"/>
      <c r="P203" s="1797"/>
      <c r="Q203" s="1439"/>
      <c r="R203" s="1428"/>
      <c r="S203" s="1428"/>
      <c r="T203" s="1428"/>
      <c r="U203" s="1428"/>
      <c r="V203" s="1428"/>
      <c r="W203" s="1428"/>
      <c r="X203" s="1428"/>
      <c r="Y203" s="1428"/>
      <c r="Z203" s="1428"/>
      <c r="AA203" s="1428"/>
      <c r="AB203" s="869" t="s">
        <v>5</v>
      </c>
      <c r="AC203" s="11"/>
    </row>
    <row r="204" spans="1:29" ht="19.5" thickBot="1">
      <c r="A204" s="1797"/>
      <c r="B204" s="297"/>
      <c r="C204" s="779" t="s">
        <v>1064</v>
      </c>
      <c r="D204" s="779">
        <v>22</v>
      </c>
      <c r="E204" s="779" t="s">
        <v>1065</v>
      </c>
      <c r="F204" s="15"/>
      <c r="G204" s="15"/>
      <c r="H204" s="869" t="s">
        <v>5</v>
      </c>
      <c r="I204" s="15"/>
      <c r="J204" s="15"/>
      <c r="K204" s="15"/>
      <c r="L204" s="869" t="s">
        <v>5</v>
      </c>
      <c r="M204" s="15"/>
      <c r="N204" s="110"/>
      <c r="P204" s="1797"/>
      <c r="Q204" s="1439"/>
      <c r="R204" s="1428"/>
      <c r="S204" s="1428"/>
      <c r="T204" s="1428"/>
      <c r="U204" s="1428"/>
      <c r="V204" s="1428"/>
      <c r="W204" s="1428"/>
      <c r="X204" s="1428"/>
      <c r="Y204" s="1428"/>
      <c r="Z204" s="1428"/>
      <c r="AA204" s="1428"/>
      <c r="AB204" s="991"/>
      <c r="AC204" s="11"/>
    </row>
    <row r="205" spans="1:29" ht="15.75" customHeight="1">
      <c r="A205" s="1797"/>
      <c r="B205" s="297"/>
      <c r="C205" s="779" t="s">
        <v>1066</v>
      </c>
      <c r="D205" s="779">
        <v>24</v>
      </c>
      <c r="E205" s="779" t="s">
        <v>1067</v>
      </c>
      <c r="F205" s="15"/>
      <c r="G205" s="899" t="s">
        <v>388</v>
      </c>
      <c r="H205" s="900">
        <v>1</v>
      </c>
      <c r="I205" s="901" t="s">
        <v>389</v>
      </c>
      <c r="J205" s="902">
        <f>H205*1000</f>
        <v>1000</v>
      </c>
      <c r="K205" s="908" t="s">
        <v>1287</v>
      </c>
      <c r="L205" s="1801" t="s">
        <v>1288</v>
      </c>
      <c r="M205" s="1802"/>
      <c r="N205" s="110"/>
      <c r="P205" s="1797"/>
      <c r="Q205" s="9"/>
      <c r="R205" s="10"/>
      <c r="S205" s="10"/>
      <c r="T205" s="10"/>
      <c r="U205" s="10"/>
      <c r="V205" s="10"/>
      <c r="W205" s="10"/>
      <c r="X205" s="10"/>
      <c r="Y205" s="10"/>
      <c r="Z205" s="10"/>
      <c r="AA205" s="10"/>
      <c r="AB205" s="10"/>
      <c r="AC205" s="11"/>
    </row>
    <row r="206" spans="1:29" ht="17.25">
      <c r="A206" s="1797"/>
      <c r="B206" s="297"/>
      <c r="C206" s="779" t="s">
        <v>1068</v>
      </c>
      <c r="D206" s="779">
        <v>26</v>
      </c>
      <c r="E206" s="779" t="s">
        <v>1069</v>
      </c>
      <c r="F206" s="15"/>
      <c r="G206" s="903" t="s">
        <v>397</v>
      </c>
      <c r="H206" s="893">
        <v>1</v>
      </c>
      <c r="I206" s="860" t="s">
        <v>392</v>
      </c>
      <c r="J206" s="276">
        <f>(100/1)*H206</f>
        <v>100</v>
      </c>
      <c r="K206" s="894" t="s">
        <v>1287</v>
      </c>
      <c r="L206" s="287">
        <v>100</v>
      </c>
      <c r="M206" s="910" t="s">
        <v>1289</v>
      </c>
      <c r="N206" s="110"/>
      <c r="P206" s="1797"/>
      <c r="Q206" s="9"/>
      <c r="R206" s="10"/>
      <c r="S206" s="10"/>
      <c r="T206" s="10"/>
      <c r="U206" s="10"/>
      <c r="V206" s="10"/>
      <c r="W206" s="10"/>
      <c r="X206" s="10"/>
      <c r="Y206" s="10"/>
      <c r="Z206" s="10"/>
      <c r="AA206" s="10"/>
      <c r="AB206" s="10"/>
      <c r="AC206" s="11"/>
    </row>
    <row r="207" spans="1:29">
      <c r="A207" s="1797"/>
      <c r="B207" s="297"/>
      <c r="C207" s="779" t="s">
        <v>1129</v>
      </c>
      <c r="D207" s="779">
        <v>28</v>
      </c>
      <c r="E207" s="779">
        <v>31.33</v>
      </c>
      <c r="F207" s="15"/>
      <c r="G207" s="903" t="s">
        <v>399</v>
      </c>
      <c r="H207" s="893">
        <v>1</v>
      </c>
      <c r="I207" s="860" t="s">
        <v>394</v>
      </c>
      <c r="J207" s="276">
        <f>(10/1)*H207</f>
        <v>10</v>
      </c>
      <c r="K207" s="894" t="s">
        <v>1287</v>
      </c>
      <c r="L207" s="911">
        <f>(0.001/1)*L206</f>
        <v>0.1</v>
      </c>
      <c r="M207" s="861" t="s">
        <v>389</v>
      </c>
      <c r="N207" s="110"/>
      <c r="P207" s="1797"/>
      <c r="Q207" s="9"/>
      <c r="R207" s="10"/>
      <c r="S207" s="10"/>
      <c r="T207" s="10"/>
      <c r="U207" s="10"/>
      <c r="V207" s="10"/>
      <c r="W207" s="10"/>
      <c r="X207" s="10"/>
      <c r="Y207" s="10"/>
      <c r="Z207" s="10"/>
      <c r="AA207" s="10"/>
      <c r="AB207" s="10"/>
      <c r="AC207" s="11"/>
    </row>
    <row r="208" spans="1:29" ht="15.75" thickBot="1">
      <c r="A208" s="1797"/>
      <c r="B208" s="297"/>
      <c r="C208" s="780" t="s">
        <v>1130</v>
      </c>
      <c r="D208" s="780">
        <v>30</v>
      </c>
      <c r="E208" s="780" t="s">
        <v>1070</v>
      </c>
      <c r="F208" s="15"/>
      <c r="G208" s="904" t="s">
        <v>401</v>
      </c>
      <c r="H208" s="905">
        <v>1</v>
      </c>
      <c r="I208" s="906" t="s">
        <v>396</v>
      </c>
      <c r="J208" s="907">
        <f>(1/1)*H208</f>
        <v>1</v>
      </c>
      <c r="K208" s="909" t="s">
        <v>1287</v>
      </c>
      <c r="L208" s="297">
        <f>L207*10</f>
        <v>1</v>
      </c>
      <c r="M208" s="861" t="s">
        <v>392</v>
      </c>
      <c r="N208" s="110"/>
      <c r="P208" s="1797"/>
      <c r="Q208" s="9"/>
      <c r="R208" s="10"/>
      <c r="S208" s="10"/>
      <c r="T208" s="10"/>
      <c r="U208" s="10"/>
      <c r="V208" s="10"/>
      <c r="W208" s="10"/>
      <c r="X208" s="10"/>
      <c r="Y208" s="10"/>
      <c r="Z208" s="10"/>
      <c r="AA208" s="10"/>
      <c r="AB208" s="10"/>
      <c r="AC208" s="11"/>
    </row>
    <row r="209" spans="1:29" ht="15.75">
      <c r="A209" s="1797"/>
      <c r="B209" s="297"/>
      <c r="C209" s="15"/>
      <c r="D209" s="15"/>
      <c r="E209" s="15"/>
      <c r="F209" s="15"/>
      <c r="G209" s="15"/>
      <c r="H209" s="15"/>
      <c r="I209" s="15"/>
      <c r="J209" s="15"/>
      <c r="K209" s="15"/>
      <c r="L209" s="297">
        <f>L208*10</f>
        <v>10</v>
      </c>
      <c r="M209" s="861" t="s">
        <v>394</v>
      </c>
      <c r="N209" s="110"/>
      <c r="P209" s="1797"/>
      <c r="Q209" s="9"/>
      <c r="R209" s="10"/>
      <c r="S209" s="10"/>
      <c r="T209" s="10"/>
      <c r="U209" s="1051" t="s">
        <v>1385</v>
      </c>
      <c r="V209" s="10"/>
      <c r="W209" s="10"/>
      <c r="X209" s="10"/>
      <c r="Y209" s="10"/>
      <c r="Z209" s="10"/>
      <c r="AA209" s="10"/>
      <c r="AB209" s="10"/>
      <c r="AC209" s="11"/>
    </row>
    <row r="210" spans="1:29" ht="16.5" thickBot="1">
      <c r="A210" s="1797"/>
      <c r="B210" s="895"/>
      <c r="C210" s="913" t="s">
        <v>1291</v>
      </c>
      <c r="D210" s="897"/>
      <c r="E210" s="898"/>
      <c r="F210" s="15"/>
      <c r="G210" s="15"/>
      <c r="H210" s="15"/>
      <c r="I210" s="15"/>
      <c r="J210" s="15"/>
      <c r="K210" s="15"/>
      <c r="L210" s="624">
        <f>L206</f>
        <v>100</v>
      </c>
      <c r="M210" s="912" t="s">
        <v>396</v>
      </c>
      <c r="N210" s="110"/>
      <c r="P210" s="1797"/>
      <c r="Q210" s="9"/>
      <c r="R210" s="10"/>
      <c r="S210" s="10"/>
      <c r="T210" s="10"/>
      <c r="U210" s="10"/>
      <c r="V210" s="10"/>
      <c r="W210" s="10"/>
      <c r="X210" s="10"/>
      <c r="Y210" s="10"/>
      <c r="Z210" s="10"/>
      <c r="AA210" s="10"/>
      <c r="AB210" s="10"/>
      <c r="AC210" s="11"/>
    </row>
    <row r="211" spans="1:29" ht="15.75">
      <c r="A211" s="1797"/>
      <c r="B211" s="895"/>
      <c r="D211" s="897"/>
      <c r="E211" s="898"/>
      <c r="F211" s="15"/>
      <c r="G211" s="15"/>
      <c r="H211" s="15"/>
      <c r="I211" s="15"/>
      <c r="J211" s="15"/>
      <c r="K211" s="15"/>
      <c r="L211" s="15"/>
      <c r="M211" s="860"/>
      <c r="N211" s="110"/>
      <c r="P211" s="1797"/>
      <c r="Q211" s="1016" t="s">
        <v>1418</v>
      </c>
      <c r="R211" s="10"/>
      <c r="S211" s="10"/>
      <c r="T211" s="10"/>
      <c r="U211" s="10"/>
      <c r="V211" s="10"/>
      <c r="W211" s="10"/>
      <c r="X211" s="10"/>
      <c r="Y211" s="10"/>
      <c r="Z211" s="10"/>
      <c r="AA211" s="10"/>
      <c r="AB211" s="10"/>
      <c r="AC211" s="11"/>
    </row>
    <row r="212" spans="1:29" ht="16.5" thickBot="1">
      <c r="A212" s="1797"/>
      <c r="B212" s="895"/>
      <c r="C212" s="896" t="s">
        <v>419</v>
      </c>
      <c r="D212" s="897" t="s">
        <v>1290</v>
      </c>
      <c r="E212" s="898"/>
      <c r="F212" s="15"/>
      <c r="G212" s="15"/>
      <c r="H212" s="15"/>
      <c r="I212" s="15"/>
      <c r="J212" s="15"/>
      <c r="K212" s="15"/>
      <c r="L212" s="15"/>
      <c r="M212" s="860"/>
      <c r="N212" s="110"/>
      <c r="P212" s="1797"/>
      <c r="Q212" s="1042" t="str">
        <f ca="1">CELL("nomfichier",P208)</f>
        <v>D:\1 UPRT SITE WEB\uprt.fr\ff-mickael-rabeau\[ff-mr-patisserie-N°3-complet.xlsx]le Sucre</v>
      </c>
      <c r="R212" s="10"/>
      <c r="S212" s="10"/>
      <c r="T212" s="10"/>
      <c r="U212" s="10"/>
      <c r="V212" s="10"/>
      <c r="W212" s="10"/>
      <c r="X212" s="10"/>
      <c r="Y212" s="10"/>
      <c r="Z212" s="10"/>
      <c r="AA212" s="10"/>
      <c r="AB212" s="10"/>
      <c r="AC212" s="11"/>
    </row>
    <row r="213" spans="1:29" ht="15.75">
      <c r="A213" s="1797"/>
      <c r="B213" s="895"/>
      <c r="C213" s="913"/>
      <c r="D213" s="897"/>
      <c r="E213" s="898"/>
      <c r="F213" s="15"/>
      <c r="G213" s="15"/>
      <c r="H213" s="15"/>
      <c r="I213" s="15"/>
      <c r="J213" s="15"/>
      <c r="K213" s="15"/>
      <c r="L213" s="15"/>
      <c r="M213" s="860"/>
      <c r="N213" s="110"/>
      <c r="P213" s="1797"/>
      <c r="Q213" s="938"/>
      <c r="R213" s="939"/>
      <c r="S213" s="939"/>
      <c r="T213" s="939"/>
      <c r="U213" s="25"/>
      <c r="V213" s="25"/>
      <c r="W213" s="25"/>
      <c r="X213" s="25"/>
      <c r="Y213" s="25"/>
      <c r="Z213" s="25"/>
      <c r="AA213" s="25"/>
      <c r="AB213" s="25"/>
      <c r="AC213" s="26"/>
    </row>
    <row r="214" spans="1:29" ht="15.75">
      <c r="A214" s="1797"/>
      <c r="B214" s="895"/>
      <c r="C214" s="913"/>
      <c r="D214" s="914" t="s">
        <v>1032</v>
      </c>
      <c r="E214" s="898"/>
      <c r="F214" s="898"/>
      <c r="G214" s="898"/>
      <c r="H214" s="914" t="s">
        <v>1293</v>
      </c>
      <c r="I214" s="898"/>
      <c r="J214" s="898"/>
      <c r="K214" s="898"/>
      <c r="L214" s="15"/>
      <c r="M214" s="860"/>
      <c r="N214" s="110"/>
      <c r="P214" s="1797"/>
      <c r="Q214" s="9"/>
      <c r="R214" s="10" t="s">
        <v>9</v>
      </c>
      <c r="S214" s="932" t="s">
        <v>177</v>
      </c>
      <c r="T214" s="10"/>
      <c r="U214" s="10"/>
      <c r="V214" s="1429" t="s">
        <v>179</v>
      </c>
      <c r="W214" s="1429"/>
      <c r="X214" s="1429"/>
      <c r="Y214" s="1429"/>
      <c r="Z214" s="1429"/>
      <c r="AA214" s="1429"/>
      <c r="AB214" s="1429"/>
      <c r="AC214" s="1430"/>
    </row>
    <row r="215" spans="1:29" ht="15.75">
      <c r="A215" s="1797"/>
      <c r="B215" s="895"/>
      <c r="C215" s="913"/>
      <c r="D215" s="914"/>
      <c r="E215" s="898"/>
      <c r="F215" s="898"/>
      <c r="G215" s="898"/>
      <c r="H215" s="914"/>
      <c r="I215" s="898"/>
      <c r="J215" s="898"/>
      <c r="K215" s="898"/>
      <c r="L215" s="15"/>
      <c r="M215" s="860"/>
      <c r="N215" s="110"/>
      <c r="P215" s="1797"/>
      <c r="Q215" s="9"/>
      <c r="R215" s="10"/>
      <c r="S215" s="10"/>
      <c r="T215" s="10"/>
      <c r="U215" s="10"/>
      <c r="V215" s="931"/>
      <c r="W215" s="931" t="s">
        <v>178</v>
      </c>
      <c r="X215" s="931"/>
      <c r="Y215" s="931"/>
      <c r="Z215" s="931"/>
      <c r="AA215" s="931"/>
      <c r="AB215" s="931"/>
      <c r="AC215" s="933"/>
    </row>
    <row r="216" spans="1:29" ht="15.75" customHeight="1">
      <c r="A216" s="1797"/>
      <c r="B216" s="895"/>
      <c r="C216" s="915"/>
      <c r="D216" s="914" t="s">
        <v>1292</v>
      </c>
      <c r="E216" s="898"/>
      <c r="F216" s="898"/>
      <c r="G216" s="898"/>
      <c r="H216" s="916"/>
      <c r="I216" s="898"/>
      <c r="J216" s="898"/>
      <c r="K216" s="898"/>
      <c r="L216" s="15"/>
      <c r="M216" s="860"/>
      <c r="N216" s="110"/>
      <c r="P216" s="1797"/>
      <c r="Q216" s="1433" t="s">
        <v>1412</v>
      </c>
      <c r="R216" s="1434"/>
      <c r="S216" s="1434"/>
      <c r="T216" s="1434"/>
      <c r="U216" s="1434"/>
      <c r="V216" s="1434"/>
      <c r="W216" s="1434"/>
      <c r="X216" s="1434"/>
      <c r="Y216" s="1434"/>
      <c r="Z216" s="1434"/>
      <c r="AA216" s="1434"/>
      <c r="AB216" s="1434"/>
      <c r="AC216" s="1435"/>
    </row>
    <row r="217" spans="1:29" ht="15.75" customHeight="1" thickBot="1">
      <c r="A217" s="1797"/>
      <c r="B217" s="624"/>
      <c r="C217" s="625"/>
      <c r="D217" s="625"/>
      <c r="E217" s="625"/>
      <c r="F217" s="625"/>
      <c r="G217" s="625"/>
      <c r="H217" s="625"/>
      <c r="I217" s="625"/>
      <c r="J217" s="625"/>
      <c r="K217" s="625"/>
      <c r="L217" s="625"/>
      <c r="M217" s="625"/>
      <c r="N217" s="626"/>
      <c r="P217" s="1797"/>
      <c r="Q217" s="1436"/>
      <c r="R217" s="1437"/>
      <c r="S217" s="1437"/>
      <c r="T217" s="1437"/>
      <c r="U217" s="1437"/>
      <c r="V217" s="1437"/>
      <c r="W217" s="1437"/>
      <c r="X217" s="1437"/>
      <c r="Y217" s="1437"/>
      <c r="Z217" s="1437"/>
      <c r="AA217" s="1437"/>
      <c r="AB217" s="1437"/>
      <c r="AC217" s="1438"/>
    </row>
    <row r="219" spans="1:29" ht="15.75" thickBot="1">
      <c r="A219" s="8" t="s">
        <v>3</v>
      </c>
      <c r="B219" s="1431" t="str">
        <f>B220</f>
        <v>Sucre tiré</v>
      </c>
      <c r="C219" s="1431"/>
      <c r="D219" s="1431"/>
      <c r="E219" s="1431"/>
      <c r="F219" s="1431"/>
      <c r="G219" s="1431"/>
      <c r="H219" s="1431"/>
      <c r="I219" s="1431"/>
      <c r="J219" s="1431"/>
      <c r="K219" s="1431"/>
      <c r="L219" s="1431"/>
      <c r="M219" s="1431"/>
      <c r="N219" s="1431"/>
      <c r="O219" s="3"/>
      <c r="P219" s="8" t="s">
        <v>3</v>
      </c>
      <c r="Q219" s="1431" t="str">
        <f>Q220</f>
        <v>Sucre tiré</v>
      </c>
      <c r="R219" s="1431"/>
      <c r="S219" s="1431"/>
      <c r="T219" s="1431"/>
      <c r="U219" s="1431"/>
      <c r="V219" s="1431"/>
      <c r="W219" s="1431"/>
      <c r="X219" s="1431"/>
      <c r="Y219" s="1431"/>
      <c r="Z219" s="1431"/>
      <c r="AA219" s="1431"/>
      <c r="AB219" s="1431"/>
      <c r="AC219" s="1431"/>
    </row>
    <row r="220" spans="1:29" ht="23.25" customHeight="1">
      <c r="A220" s="1432" t="str">
        <f>B220</f>
        <v>Sucre tiré</v>
      </c>
      <c r="B220" s="1399" t="s">
        <v>1229</v>
      </c>
      <c r="C220" s="1400"/>
      <c r="D220" s="1400"/>
      <c r="E220" s="1400"/>
      <c r="F220" s="1400"/>
      <c r="G220" s="1400"/>
      <c r="H220" s="1400"/>
      <c r="I220" s="1400"/>
      <c r="J220" s="1400"/>
      <c r="K220" s="1400"/>
      <c r="L220" s="1400"/>
      <c r="M220" s="1400"/>
      <c r="N220" s="1401"/>
      <c r="O220" s="3"/>
      <c r="P220" s="1432" t="str">
        <f>Q220</f>
        <v>Sucre tiré</v>
      </c>
      <c r="Q220" s="1399" t="s">
        <v>1229</v>
      </c>
      <c r="R220" s="1400"/>
      <c r="S220" s="1400"/>
      <c r="T220" s="1400"/>
      <c r="U220" s="1400"/>
      <c r="V220" s="1400"/>
      <c r="W220" s="1400"/>
      <c r="X220" s="1400"/>
      <c r="Y220" s="1400"/>
      <c r="Z220" s="1400"/>
      <c r="AA220" s="1400"/>
      <c r="AB220" s="1400"/>
      <c r="AC220" s="1401"/>
    </row>
    <row r="221" spans="1:29" ht="15.75" customHeight="1">
      <c r="A221" s="1432"/>
      <c r="B221" s="1387"/>
      <c r="C221" s="1388"/>
      <c r="D221" s="1388"/>
      <c r="E221" s="1388"/>
      <c r="F221" s="1388"/>
      <c r="G221" s="1388"/>
      <c r="H221" s="1388"/>
      <c r="I221" s="1388"/>
      <c r="J221" s="1388"/>
      <c r="K221" s="1388"/>
      <c r="L221" s="1388"/>
      <c r="M221" s="1388"/>
      <c r="N221" s="1389"/>
      <c r="O221" s="3"/>
      <c r="P221" s="1432"/>
      <c r="Q221" s="1387"/>
      <c r="R221" s="1388"/>
      <c r="S221" s="1388"/>
      <c r="T221" s="1388"/>
      <c r="U221" s="1388"/>
      <c r="V221" s="1388"/>
      <c r="W221" s="1388"/>
      <c r="X221" s="1388"/>
      <c r="Y221" s="1388"/>
      <c r="Z221" s="1388"/>
      <c r="AA221" s="1388"/>
      <c r="AB221" s="1388"/>
      <c r="AC221" s="1389"/>
    </row>
    <row r="222" spans="1:29" ht="15.75" customHeight="1">
      <c r="A222" s="1432"/>
      <c r="B222" s="1416" t="s">
        <v>19</v>
      </c>
      <c r="C222" s="1417"/>
      <c r="D222" s="1417"/>
      <c r="E222" s="1417"/>
      <c r="F222" s="1417"/>
      <c r="G222" s="1417"/>
      <c r="H222" s="1417"/>
      <c r="I222" s="1417"/>
      <c r="J222" s="1417"/>
      <c r="K222" s="1417"/>
      <c r="L222" s="1417"/>
      <c r="M222" s="1417"/>
      <c r="N222" s="1418"/>
      <c r="O222" s="3"/>
      <c r="P222" s="1432"/>
      <c r="Q222" s="1416" t="s">
        <v>19</v>
      </c>
      <c r="R222" s="1417"/>
      <c r="S222" s="1417"/>
      <c r="T222" s="1417"/>
      <c r="U222" s="1417"/>
      <c r="V222" s="1417"/>
      <c r="W222" s="1417"/>
      <c r="X222" s="1417"/>
      <c r="Y222" s="1417"/>
      <c r="Z222" s="1417"/>
      <c r="AA222" s="1417"/>
      <c r="AB222" s="1417"/>
      <c r="AC222" s="1418"/>
    </row>
    <row r="223" spans="1:29" ht="15.75" customHeight="1" thickBot="1">
      <c r="A223" s="1432"/>
      <c r="B223" s="1419"/>
      <c r="C223" s="1420"/>
      <c r="D223" s="1420"/>
      <c r="E223" s="1420"/>
      <c r="F223" s="1420"/>
      <c r="G223" s="1420"/>
      <c r="H223" s="1420"/>
      <c r="I223" s="1420"/>
      <c r="J223" s="1420"/>
      <c r="K223" s="1420"/>
      <c r="L223" s="1420"/>
      <c r="M223" s="1420"/>
      <c r="N223" s="1421"/>
      <c r="O223" s="3"/>
      <c r="P223" s="1432"/>
      <c r="Q223" s="1419"/>
      <c r="R223" s="1420"/>
      <c r="S223" s="1420"/>
      <c r="T223" s="1420"/>
      <c r="U223" s="1420"/>
      <c r="V223" s="1420"/>
      <c r="W223" s="1420"/>
      <c r="X223" s="1420"/>
      <c r="Y223" s="1420"/>
      <c r="Z223" s="1420"/>
      <c r="AA223" s="1420"/>
      <c r="AB223" s="1420"/>
      <c r="AC223" s="1421"/>
    </row>
    <row r="224" spans="1:29" ht="15" customHeight="1">
      <c r="A224" s="1432"/>
      <c r="B224" s="9"/>
      <c r="C224" s="10"/>
      <c r="D224" s="10"/>
      <c r="E224" s="10"/>
      <c r="F224" s="10"/>
      <c r="G224" s="10"/>
      <c r="H224" s="10"/>
      <c r="I224" s="10"/>
      <c r="J224" s="10"/>
      <c r="K224" s="10"/>
      <c r="L224" s="10"/>
      <c r="M224" s="10"/>
      <c r="N224" s="11"/>
      <c r="O224" s="3"/>
      <c r="P224" s="1432"/>
      <c r="Q224" s="1424" t="s">
        <v>144</v>
      </c>
      <c r="R224" s="1403"/>
      <c r="S224" s="1403"/>
      <c r="T224" s="1403"/>
      <c r="U224" s="1403"/>
      <c r="V224" s="1403"/>
      <c r="W224" s="1403"/>
      <c r="X224" s="1403"/>
      <c r="Y224" s="1403"/>
      <c r="Z224" s="1403"/>
      <c r="AA224" s="1403"/>
      <c r="AB224" s="1403"/>
      <c r="AC224" s="1425"/>
    </row>
    <row r="225" spans="1:29" ht="15" customHeight="1" thickBot="1">
      <c r="A225" s="1432"/>
      <c r="B225" s="9"/>
      <c r="C225" s="10"/>
      <c r="D225" s="10"/>
      <c r="E225" s="10"/>
      <c r="F225" s="10"/>
      <c r="G225" s="1408" t="s">
        <v>5</v>
      </c>
      <c r="H225" s="1408"/>
      <c r="I225" s="10"/>
      <c r="J225" s="10"/>
      <c r="K225" s="10"/>
      <c r="L225" s="10"/>
      <c r="M225" s="10"/>
      <c r="N225" s="11"/>
      <c r="O225" s="3"/>
      <c r="P225" s="1432"/>
      <c r="Q225" s="1426"/>
      <c r="R225" s="1406"/>
      <c r="S225" s="1406"/>
      <c r="T225" s="1406"/>
      <c r="U225" s="1406"/>
      <c r="V225" s="1406"/>
      <c r="W225" s="1406"/>
      <c r="X225" s="1406"/>
      <c r="Y225" s="1406"/>
      <c r="Z225" s="1406"/>
      <c r="AA225" s="1406"/>
      <c r="AB225" s="1406"/>
      <c r="AC225" s="1427"/>
    </row>
    <row r="226" spans="1:29" ht="18.75" customHeight="1">
      <c r="A226" s="1432"/>
      <c r="B226" s="9"/>
      <c r="C226" s="10"/>
      <c r="D226" s="10"/>
      <c r="E226" s="447" t="s">
        <v>146</v>
      </c>
      <c r="F226" s="815" t="s">
        <v>4</v>
      </c>
      <c r="G226" s="1442">
        <v>1</v>
      </c>
      <c r="H226" s="1442"/>
      <c r="I226" s="222"/>
      <c r="J226" s="10"/>
      <c r="K226" s="10"/>
      <c r="L226" s="10"/>
      <c r="M226" s="10"/>
      <c r="N226" s="11"/>
      <c r="O226" s="3"/>
      <c r="P226" s="1432"/>
      <c r="Q226" s="1439" t="s">
        <v>1391</v>
      </c>
      <c r="R226" s="1428"/>
      <c r="S226" s="1428"/>
      <c r="T226" s="1428"/>
      <c r="U226" s="1428"/>
      <c r="V226" s="1428"/>
      <c r="W226" s="1428"/>
      <c r="X226" s="1428"/>
      <c r="Y226" s="1428"/>
      <c r="Z226" s="1428"/>
      <c r="AA226" s="1428"/>
      <c r="AB226" s="991"/>
      <c r="AC226" s="11"/>
    </row>
    <row r="227" spans="1:29" ht="15" customHeight="1">
      <c r="A227" s="1432"/>
      <c r="B227" s="9"/>
      <c r="C227" s="812" t="s">
        <v>6</v>
      </c>
      <c r="D227" s="99" t="s">
        <v>861</v>
      </c>
      <c r="E227" s="10"/>
      <c r="F227" s="10"/>
      <c r="G227" s="114"/>
      <c r="H227" s="109"/>
      <c r="I227" s="10"/>
      <c r="J227" s="188" t="s">
        <v>7</v>
      </c>
      <c r="K227" s="188"/>
      <c r="L227" s="188"/>
      <c r="M227" s="188"/>
      <c r="N227" s="189"/>
      <c r="O227" s="3"/>
      <c r="P227" s="1432"/>
      <c r="Q227" s="1439"/>
      <c r="R227" s="1428"/>
      <c r="S227" s="1428"/>
      <c r="T227" s="1428"/>
      <c r="U227" s="1428"/>
      <c r="V227" s="1428"/>
      <c r="W227" s="1428"/>
      <c r="X227" s="1428"/>
      <c r="Y227" s="1428"/>
      <c r="Z227" s="1428"/>
      <c r="AA227" s="1428"/>
      <c r="AB227" s="869" t="s">
        <v>5</v>
      </c>
      <c r="AC227" s="11"/>
    </row>
    <row r="228" spans="1:29" ht="16.5" customHeight="1">
      <c r="A228" s="1432"/>
      <c r="B228" s="9"/>
      <c r="C228" s="814">
        <v>1</v>
      </c>
      <c r="D228" s="14" t="s">
        <v>1226</v>
      </c>
      <c r="E228" s="15"/>
      <c r="F228" s="14"/>
      <c r="G228" s="1409">
        <f>(C228/C233)*G226</f>
        <v>0.68846815834767638</v>
      </c>
      <c r="H228" s="1409"/>
      <c r="I228" s="10"/>
      <c r="J228" s="1493" t="s">
        <v>1228</v>
      </c>
      <c r="K228" s="1493"/>
      <c r="L228" s="1493"/>
      <c r="M228" s="1493"/>
      <c r="N228" s="1494"/>
      <c r="O228" s="3"/>
      <c r="P228" s="1432"/>
      <c r="Q228" s="1439"/>
      <c r="R228" s="1428"/>
      <c r="S228" s="1428"/>
      <c r="T228" s="1428"/>
      <c r="U228" s="1428"/>
      <c r="V228" s="1428"/>
      <c r="W228" s="1428"/>
      <c r="X228" s="1428"/>
      <c r="Y228" s="1428"/>
      <c r="Z228" s="1428"/>
      <c r="AA228" s="1428"/>
      <c r="AB228" s="991"/>
      <c r="AC228" s="11"/>
    </row>
    <row r="229" spans="1:29" ht="15.75">
      <c r="A229" s="1432"/>
      <c r="B229" s="9"/>
      <c r="C229" s="814">
        <v>0.35</v>
      </c>
      <c r="D229" s="14" t="s">
        <v>73</v>
      </c>
      <c r="E229" s="15"/>
      <c r="F229" s="16"/>
      <c r="G229" s="1409">
        <f>(C229/C233)*G226</f>
        <v>0.24096385542168672</v>
      </c>
      <c r="H229" s="1409"/>
      <c r="I229" s="10"/>
      <c r="J229" s="1536"/>
      <c r="K229" s="1536"/>
      <c r="L229" s="1536"/>
      <c r="M229" s="1536"/>
      <c r="N229" s="1537"/>
      <c r="O229" s="3"/>
      <c r="P229" s="1432"/>
      <c r="Q229" s="1440" t="s">
        <v>1374</v>
      </c>
      <c r="R229" s="1441"/>
      <c r="S229" s="1441"/>
      <c r="T229" s="1441"/>
      <c r="U229" s="1441"/>
      <c r="V229" s="1441"/>
      <c r="W229" s="1441"/>
      <c r="X229" s="1441"/>
      <c r="Y229" s="1441"/>
      <c r="Z229" s="1441"/>
      <c r="AA229" s="1441"/>
      <c r="AB229" s="876" t="s">
        <v>6</v>
      </c>
      <c r="AC229" s="11"/>
    </row>
    <row r="230" spans="1:29" ht="18.75">
      <c r="A230" s="1432"/>
      <c r="B230" s="9"/>
      <c r="C230" s="197">
        <v>2.5000000000000001E-3</v>
      </c>
      <c r="D230" s="14" t="s">
        <v>1227</v>
      </c>
      <c r="E230" s="15"/>
      <c r="F230" s="16"/>
      <c r="G230" s="1475">
        <f>(C230/C233)*G226</f>
        <v>1.7211703958691909E-3</v>
      </c>
      <c r="H230" s="1475"/>
      <c r="I230" s="10"/>
      <c r="J230" s="1536"/>
      <c r="K230" s="1536"/>
      <c r="L230" s="1536"/>
      <c r="M230" s="1536"/>
      <c r="N230" s="1537"/>
      <c r="O230" s="3"/>
      <c r="P230" s="1432"/>
      <c r="Q230" s="1440"/>
      <c r="R230" s="1441"/>
      <c r="S230" s="1441"/>
      <c r="T230" s="1441"/>
      <c r="U230" s="1441"/>
      <c r="V230" s="1441"/>
      <c r="W230" s="1441"/>
      <c r="X230" s="1441"/>
      <c r="Y230" s="1441"/>
      <c r="Z230" s="1441"/>
      <c r="AA230" s="1441"/>
      <c r="AB230" s="991"/>
      <c r="AC230" s="11"/>
    </row>
    <row r="231" spans="1:29" ht="16.5" customHeight="1">
      <c r="A231" s="1432"/>
      <c r="B231" s="9"/>
      <c r="C231" s="814">
        <v>0.1</v>
      </c>
      <c r="D231" s="14" t="s">
        <v>276</v>
      </c>
      <c r="E231" s="15"/>
      <c r="F231" s="16"/>
      <c r="G231" s="1409">
        <f>(C231/C233)*G226</f>
        <v>6.8846815834767636E-2</v>
      </c>
      <c r="H231" s="1409"/>
      <c r="I231" s="10"/>
      <c r="J231" s="1536"/>
      <c r="K231" s="1536"/>
      <c r="L231" s="1536"/>
      <c r="M231" s="1536"/>
      <c r="N231" s="1537"/>
      <c r="O231" s="3"/>
      <c r="P231" s="1432"/>
      <c r="Q231" s="9"/>
      <c r="R231" s="10"/>
      <c r="S231" s="10"/>
      <c r="T231" s="10"/>
      <c r="U231" s="10"/>
      <c r="V231" s="10"/>
      <c r="W231" s="10"/>
      <c r="X231" s="10"/>
      <c r="Y231" s="10"/>
      <c r="Z231" s="10"/>
      <c r="AA231" s="10"/>
      <c r="AB231" s="10"/>
      <c r="AC231" s="11"/>
    </row>
    <row r="232" spans="1:29" ht="15.75" customHeight="1">
      <c r="A232" s="1432"/>
      <c r="B232" s="9"/>
      <c r="C232" s="14"/>
      <c r="D232" s="14"/>
      <c r="E232" s="275"/>
      <c r="F232" s="275"/>
      <c r="G232" s="1409"/>
      <c r="H232" s="1409"/>
      <c r="I232" s="10"/>
      <c r="J232" s="177"/>
      <c r="K232" s="177"/>
      <c r="L232" s="177"/>
      <c r="M232" s="177"/>
      <c r="N232" s="178"/>
      <c r="O232" s="3"/>
      <c r="P232" s="1432"/>
      <c r="Q232" s="1016" t="s">
        <v>1418</v>
      </c>
      <c r="R232" s="10"/>
      <c r="S232" s="10"/>
      <c r="T232" s="10"/>
      <c r="U232" s="10"/>
      <c r="V232" s="10"/>
      <c r="W232" s="10"/>
      <c r="X232" s="10"/>
      <c r="Y232" s="10"/>
      <c r="Z232" s="10"/>
      <c r="AA232" s="10"/>
      <c r="AB232" s="10"/>
      <c r="AC232" s="11"/>
    </row>
    <row r="233" spans="1:29" ht="16.5" thickBot="1">
      <c r="A233" s="1432"/>
      <c r="B233" s="9"/>
      <c r="C233" s="813">
        <f>SUM(C228:C231)</f>
        <v>1.4525000000000001</v>
      </c>
      <c r="D233" s="1453" t="s">
        <v>8</v>
      </c>
      <c r="E233" s="1453"/>
      <c r="F233" s="1453"/>
      <c r="G233" s="1454">
        <f t="shared" ref="G233:H233" si="2">SUM(G228:G231)</f>
        <v>0.99999999999999989</v>
      </c>
      <c r="H233" s="1454">
        <f t="shared" si="2"/>
        <v>0</v>
      </c>
      <c r="I233" s="10"/>
      <c r="J233" s="177"/>
      <c r="K233" s="177"/>
      <c r="L233" s="177"/>
      <c r="M233" s="177"/>
      <c r="N233" s="178"/>
      <c r="O233" s="3"/>
      <c r="P233" s="1432"/>
      <c r="Q233" s="1042" t="str">
        <f ca="1">CELL("nomfichier",P229)</f>
        <v>D:\1 UPRT SITE WEB\uprt.fr\ff-mickael-rabeau\[ff-mr-patisserie-N°3-complet.xlsx]le Sucre</v>
      </c>
      <c r="R233" s="10"/>
      <c r="S233" s="10"/>
      <c r="T233" s="10"/>
      <c r="U233" s="10"/>
      <c r="V233" s="10"/>
      <c r="W233" s="10"/>
      <c r="X233" s="10"/>
      <c r="Y233" s="10"/>
      <c r="Z233" s="10"/>
      <c r="AA233" s="10"/>
      <c r="AB233" s="10"/>
      <c r="AC233" s="11"/>
    </row>
    <row r="234" spans="1:29" ht="16.5" thickBot="1">
      <c r="A234" s="1432"/>
      <c r="B234" s="9"/>
      <c r="C234" s="129"/>
      <c r="D234" s="1453"/>
      <c r="E234" s="1453"/>
      <c r="F234" s="1453"/>
      <c r="G234" s="1453"/>
      <c r="H234" s="1453"/>
      <c r="I234" s="10"/>
      <c r="J234" s="177"/>
      <c r="K234" s="177"/>
      <c r="L234" s="177"/>
      <c r="M234" s="177"/>
      <c r="N234" s="178"/>
      <c r="O234" s="3"/>
      <c r="P234" s="1432"/>
      <c r="Q234" s="938"/>
      <c r="R234" s="939"/>
      <c r="S234" s="939"/>
      <c r="T234" s="939"/>
      <c r="U234" s="25"/>
      <c r="V234" s="25"/>
      <c r="W234" s="25"/>
      <c r="X234" s="25"/>
      <c r="Y234" s="25"/>
      <c r="Z234" s="25"/>
      <c r="AA234" s="25"/>
      <c r="AB234" s="25"/>
      <c r="AC234" s="26"/>
    </row>
    <row r="235" spans="1:29">
      <c r="A235" s="1432"/>
      <c r="B235" s="23" t="s">
        <v>6</v>
      </c>
      <c r="C235" s="452" t="s">
        <v>10</v>
      </c>
      <c r="D235" s="25"/>
      <c r="E235" s="25"/>
      <c r="F235" s="25"/>
      <c r="G235" s="25"/>
      <c r="H235" s="25"/>
      <c r="I235" s="25"/>
      <c r="J235" s="25"/>
      <c r="K235" s="25"/>
      <c r="L235" s="25"/>
      <c r="M235" s="25"/>
      <c r="N235" s="26"/>
      <c r="P235" s="1432"/>
      <c r="Q235" s="9"/>
      <c r="R235" s="10" t="s">
        <v>9</v>
      </c>
      <c r="S235" s="932" t="s">
        <v>177</v>
      </c>
      <c r="T235" s="10"/>
      <c r="U235" s="10"/>
      <c r="V235" s="1429" t="s">
        <v>179</v>
      </c>
      <c r="W235" s="1429"/>
      <c r="X235" s="1429"/>
      <c r="Y235" s="1429"/>
      <c r="Z235" s="1429"/>
      <c r="AA235" s="1429"/>
      <c r="AB235" s="1429"/>
      <c r="AC235" s="1430"/>
    </row>
    <row r="236" spans="1:29">
      <c r="A236" s="1432"/>
      <c r="B236" s="86" t="s">
        <v>5</v>
      </c>
      <c r="C236" s="451" t="s">
        <v>11</v>
      </c>
      <c r="D236" s="28"/>
      <c r="E236" s="28"/>
      <c r="F236" s="28"/>
      <c r="G236" s="28"/>
      <c r="H236" s="28"/>
      <c r="I236" s="28"/>
      <c r="J236" s="28"/>
      <c r="K236" s="28"/>
      <c r="L236" s="28"/>
      <c r="M236" s="10"/>
      <c r="N236" s="29"/>
      <c r="P236" s="1432"/>
      <c r="Q236" s="9"/>
      <c r="R236" s="10"/>
      <c r="S236" s="10"/>
      <c r="T236" s="10"/>
      <c r="U236" s="10"/>
      <c r="V236" s="931"/>
      <c r="W236" s="931" t="s">
        <v>178</v>
      </c>
      <c r="X236" s="931"/>
      <c r="Y236" s="931"/>
      <c r="Z236" s="931"/>
      <c r="AA236" s="931"/>
      <c r="AB236" s="931"/>
      <c r="AC236" s="933"/>
    </row>
    <row r="237" spans="1:29" ht="15" customHeight="1">
      <c r="A237" s="1432"/>
      <c r="B237" s="1433" t="s">
        <v>1412</v>
      </c>
      <c r="C237" s="1434"/>
      <c r="D237" s="1434"/>
      <c r="E237" s="1434"/>
      <c r="F237" s="1434"/>
      <c r="G237" s="1434"/>
      <c r="H237" s="1434"/>
      <c r="I237" s="1434"/>
      <c r="J237" s="1434"/>
      <c r="K237" s="1434"/>
      <c r="L237" s="1434"/>
      <c r="M237" s="1434"/>
      <c r="N237" s="1435"/>
      <c r="P237" s="1432"/>
      <c r="Q237" s="1433" t="s">
        <v>1412</v>
      </c>
      <c r="R237" s="1434"/>
      <c r="S237" s="1434"/>
      <c r="T237" s="1434"/>
      <c r="U237" s="1434"/>
      <c r="V237" s="1434"/>
      <c r="W237" s="1434"/>
      <c r="X237" s="1434"/>
      <c r="Y237" s="1434"/>
      <c r="Z237" s="1434"/>
      <c r="AA237" s="1434"/>
      <c r="AB237" s="1434"/>
      <c r="AC237" s="1435"/>
    </row>
    <row r="238" spans="1:29" ht="15.75" thickBot="1">
      <c r="A238" s="1432"/>
      <c r="B238" s="1436"/>
      <c r="C238" s="1437"/>
      <c r="D238" s="1437"/>
      <c r="E238" s="1437"/>
      <c r="F238" s="1437"/>
      <c r="G238" s="1437"/>
      <c r="H238" s="1437"/>
      <c r="I238" s="1437"/>
      <c r="J238" s="1437"/>
      <c r="K238" s="1437"/>
      <c r="L238" s="1437"/>
      <c r="M238" s="1437"/>
      <c r="N238" s="1438"/>
      <c r="P238" s="1432"/>
      <c r="Q238" s="1436"/>
      <c r="R238" s="1437"/>
      <c r="S238" s="1437"/>
      <c r="T238" s="1437"/>
      <c r="U238" s="1437"/>
      <c r="V238" s="1437"/>
      <c r="W238" s="1437"/>
      <c r="X238" s="1437"/>
      <c r="Y238" s="1437"/>
      <c r="Z238" s="1437"/>
      <c r="AA238" s="1437"/>
      <c r="AB238" s="1437"/>
      <c r="AC238" s="1438"/>
    </row>
    <row r="240" spans="1:29" ht="15.75" thickBot="1">
      <c r="A240" s="8" t="s">
        <v>3</v>
      </c>
      <c r="B240" s="1431" t="str">
        <f>B241</f>
        <v>Sucre coulé</v>
      </c>
      <c r="C240" s="1431"/>
      <c r="D240" s="1431"/>
      <c r="E240" s="1431"/>
      <c r="F240" s="1431"/>
      <c r="G240" s="1431"/>
      <c r="H240" s="1431"/>
      <c r="I240" s="1431"/>
      <c r="J240" s="1431"/>
      <c r="K240" s="1431"/>
      <c r="L240" s="1431"/>
      <c r="M240" s="1431"/>
      <c r="N240" s="1431"/>
      <c r="O240" s="3"/>
      <c r="P240" s="8" t="s">
        <v>3</v>
      </c>
      <c r="Q240" s="1431" t="str">
        <f>Q241</f>
        <v>Sucre coulé</v>
      </c>
      <c r="R240" s="1431"/>
      <c r="S240" s="1431"/>
      <c r="T240" s="1431"/>
      <c r="U240" s="1431"/>
      <c r="V240" s="1431"/>
      <c r="W240" s="1431"/>
      <c r="X240" s="1431"/>
      <c r="Y240" s="1431"/>
      <c r="Z240" s="1431"/>
      <c r="AA240" s="1431"/>
      <c r="AB240" s="1431"/>
      <c r="AC240" s="1431"/>
    </row>
    <row r="241" spans="1:29" ht="23.25" customHeight="1">
      <c r="A241" s="1432" t="str">
        <f>B241</f>
        <v>Sucre coulé</v>
      </c>
      <c r="B241" s="1399" t="s">
        <v>1233</v>
      </c>
      <c r="C241" s="1400"/>
      <c r="D241" s="1400"/>
      <c r="E241" s="1400"/>
      <c r="F241" s="1400"/>
      <c r="G241" s="1400"/>
      <c r="H241" s="1400"/>
      <c r="I241" s="1400"/>
      <c r="J241" s="1400"/>
      <c r="K241" s="1400"/>
      <c r="L241" s="1400"/>
      <c r="M241" s="1400"/>
      <c r="N241" s="1401"/>
      <c r="O241" s="3"/>
      <c r="P241" s="1432" t="str">
        <f>Q241</f>
        <v>Sucre coulé</v>
      </c>
      <c r="Q241" s="1399" t="s">
        <v>1233</v>
      </c>
      <c r="R241" s="1400"/>
      <c r="S241" s="1400"/>
      <c r="T241" s="1400"/>
      <c r="U241" s="1400"/>
      <c r="V241" s="1400"/>
      <c r="W241" s="1400"/>
      <c r="X241" s="1400"/>
      <c r="Y241" s="1400"/>
      <c r="Z241" s="1400"/>
      <c r="AA241" s="1400"/>
      <c r="AB241" s="1400"/>
      <c r="AC241" s="1401"/>
    </row>
    <row r="242" spans="1:29" ht="15.75" customHeight="1">
      <c r="A242" s="1432"/>
      <c r="B242" s="1387"/>
      <c r="C242" s="1388"/>
      <c r="D242" s="1388"/>
      <c r="E242" s="1388"/>
      <c r="F242" s="1388"/>
      <c r="G242" s="1388"/>
      <c r="H242" s="1388"/>
      <c r="I242" s="1388"/>
      <c r="J242" s="1388"/>
      <c r="K242" s="1388"/>
      <c r="L242" s="1388"/>
      <c r="M242" s="1388"/>
      <c r="N242" s="1389"/>
      <c r="O242" s="3"/>
      <c r="P242" s="1432"/>
      <c r="Q242" s="1387"/>
      <c r="R242" s="1388"/>
      <c r="S242" s="1388"/>
      <c r="T242" s="1388"/>
      <c r="U242" s="1388"/>
      <c r="V242" s="1388"/>
      <c r="W242" s="1388"/>
      <c r="X242" s="1388"/>
      <c r="Y242" s="1388"/>
      <c r="Z242" s="1388"/>
      <c r="AA242" s="1388"/>
      <c r="AB242" s="1388"/>
      <c r="AC242" s="1389"/>
    </row>
    <row r="243" spans="1:29" ht="15.75" customHeight="1">
      <c r="A243" s="1432"/>
      <c r="B243" s="1416" t="s">
        <v>19</v>
      </c>
      <c r="C243" s="1417"/>
      <c r="D243" s="1417"/>
      <c r="E243" s="1417"/>
      <c r="F243" s="1417"/>
      <c r="G243" s="1417"/>
      <c r="H243" s="1417"/>
      <c r="I243" s="1417"/>
      <c r="J243" s="1417"/>
      <c r="K243" s="1417"/>
      <c r="L243" s="1417"/>
      <c r="M243" s="1417"/>
      <c r="N243" s="1418"/>
      <c r="O243" s="3"/>
      <c r="P243" s="1432"/>
      <c r="Q243" s="1416" t="s">
        <v>19</v>
      </c>
      <c r="R243" s="1417"/>
      <c r="S243" s="1417"/>
      <c r="T243" s="1417"/>
      <c r="U243" s="1417"/>
      <c r="V243" s="1417"/>
      <c r="W243" s="1417"/>
      <c r="X243" s="1417"/>
      <c r="Y243" s="1417"/>
      <c r="Z243" s="1417"/>
      <c r="AA243" s="1417"/>
      <c r="AB243" s="1417"/>
      <c r="AC243" s="1418"/>
    </row>
    <row r="244" spans="1:29" ht="15.75" customHeight="1" thickBot="1">
      <c r="A244" s="1432"/>
      <c r="B244" s="1419"/>
      <c r="C244" s="1420"/>
      <c r="D244" s="1420"/>
      <c r="E244" s="1420"/>
      <c r="F244" s="1420"/>
      <c r="G244" s="1420"/>
      <c r="H244" s="1420"/>
      <c r="I244" s="1420"/>
      <c r="J244" s="1420"/>
      <c r="K244" s="1420"/>
      <c r="L244" s="1420"/>
      <c r="M244" s="1420"/>
      <c r="N244" s="1421"/>
      <c r="O244" s="3"/>
      <c r="P244" s="1432"/>
      <c r="Q244" s="1419"/>
      <c r="R244" s="1420"/>
      <c r="S244" s="1420"/>
      <c r="T244" s="1420"/>
      <c r="U244" s="1420"/>
      <c r="V244" s="1420"/>
      <c r="W244" s="1420"/>
      <c r="X244" s="1420"/>
      <c r="Y244" s="1420"/>
      <c r="Z244" s="1420"/>
      <c r="AA244" s="1420"/>
      <c r="AB244" s="1420"/>
      <c r="AC244" s="1421"/>
    </row>
    <row r="245" spans="1:29" ht="15" customHeight="1">
      <c r="A245" s="1432"/>
      <c r="B245" s="9"/>
      <c r="C245" s="10"/>
      <c r="D245" s="10"/>
      <c r="E245" s="10"/>
      <c r="F245" s="10"/>
      <c r="G245" s="10"/>
      <c r="H245" s="10"/>
      <c r="I245" s="10"/>
      <c r="J245" s="10"/>
      <c r="K245" s="10"/>
      <c r="L245" s="10"/>
      <c r="M245" s="10"/>
      <c r="N245" s="11"/>
      <c r="O245" s="3"/>
      <c r="P245" s="1432"/>
      <c r="Q245" s="1424" t="s">
        <v>144</v>
      </c>
      <c r="R245" s="1403"/>
      <c r="S245" s="1403"/>
      <c r="T245" s="1403"/>
      <c r="U245" s="1403"/>
      <c r="V245" s="1403"/>
      <c r="W245" s="1403"/>
      <c r="X245" s="1403"/>
      <c r="Y245" s="1403"/>
      <c r="Z245" s="1403"/>
      <c r="AA245" s="1403"/>
      <c r="AB245" s="1403"/>
      <c r="AC245" s="1425"/>
    </row>
    <row r="246" spans="1:29" ht="15" customHeight="1" thickBot="1">
      <c r="A246" s="1432"/>
      <c r="B246" s="9"/>
      <c r="C246" s="10"/>
      <c r="D246" s="10"/>
      <c r="E246" s="10"/>
      <c r="F246" s="10"/>
      <c r="G246" s="1408" t="s">
        <v>5</v>
      </c>
      <c r="H246" s="1408"/>
      <c r="I246" s="10"/>
      <c r="J246" s="10"/>
      <c r="K246" s="10"/>
      <c r="L246" s="10"/>
      <c r="M246" s="10"/>
      <c r="N246" s="11"/>
      <c r="O246" s="3"/>
      <c r="P246" s="1432"/>
      <c r="Q246" s="1426"/>
      <c r="R246" s="1406"/>
      <c r="S246" s="1406"/>
      <c r="T246" s="1406"/>
      <c r="U246" s="1406"/>
      <c r="V246" s="1406"/>
      <c r="W246" s="1406"/>
      <c r="X246" s="1406"/>
      <c r="Y246" s="1406"/>
      <c r="Z246" s="1406"/>
      <c r="AA246" s="1406"/>
      <c r="AB246" s="1406"/>
      <c r="AC246" s="1427"/>
    </row>
    <row r="247" spans="1:29" ht="18.75" customHeight="1">
      <c r="A247" s="1432"/>
      <c r="B247" s="9"/>
      <c r="C247" s="10"/>
      <c r="D247" s="10"/>
      <c r="E247" s="447" t="s">
        <v>146</v>
      </c>
      <c r="F247" s="815" t="s">
        <v>4</v>
      </c>
      <c r="G247" s="1442">
        <v>1</v>
      </c>
      <c r="H247" s="1442"/>
      <c r="I247" s="222"/>
      <c r="J247" s="10"/>
      <c r="K247" s="10"/>
      <c r="L247" s="10"/>
      <c r="M247" s="10"/>
      <c r="N247" s="11"/>
      <c r="O247" s="3"/>
      <c r="P247" s="1432"/>
      <c r="Q247" s="1439" t="s">
        <v>1391</v>
      </c>
      <c r="R247" s="1428"/>
      <c r="S247" s="1428"/>
      <c r="T247" s="1428"/>
      <c r="U247" s="1428"/>
      <c r="V247" s="1428"/>
      <c r="W247" s="1428"/>
      <c r="X247" s="1428"/>
      <c r="Y247" s="1428"/>
      <c r="Z247" s="1428"/>
      <c r="AA247" s="1428"/>
      <c r="AB247" s="991"/>
      <c r="AC247" s="11"/>
    </row>
    <row r="248" spans="1:29" ht="15" customHeight="1">
      <c r="A248" s="1432"/>
      <c r="B248" s="842" t="s">
        <v>1234</v>
      </c>
      <c r="C248" s="812" t="s">
        <v>6</v>
      </c>
      <c r="D248" s="99" t="s">
        <v>861</v>
      </c>
      <c r="E248" s="10"/>
      <c r="F248" s="10"/>
      <c r="G248" s="114"/>
      <c r="H248" s="109"/>
      <c r="I248" s="10"/>
      <c r="J248" s="188" t="s">
        <v>7</v>
      </c>
      <c r="K248" s="188"/>
      <c r="L248" s="188"/>
      <c r="M248" s="188"/>
      <c r="N248" s="189"/>
      <c r="O248" s="3"/>
      <c r="P248" s="1432"/>
      <c r="Q248" s="1439"/>
      <c r="R248" s="1428"/>
      <c r="S248" s="1428"/>
      <c r="T248" s="1428"/>
      <c r="U248" s="1428"/>
      <c r="V248" s="1428"/>
      <c r="W248" s="1428"/>
      <c r="X248" s="1428"/>
      <c r="Y248" s="1428"/>
      <c r="Z248" s="1428"/>
      <c r="AA248" s="1428"/>
      <c r="AB248" s="869" t="s">
        <v>5</v>
      </c>
      <c r="AC248" s="11"/>
    </row>
    <row r="249" spans="1:29" ht="16.5" customHeight="1">
      <c r="A249" s="1432"/>
      <c r="B249" s="9"/>
      <c r="C249" s="814">
        <v>0.5</v>
      </c>
      <c r="D249" s="14" t="s">
        <v>44</v>
      </c>
      <c r="E249" s="15"/>
      <c r="F249" s="14"/>
      <c r="G249" s="1409">
        <f>(C249/C254)*G247</f>
        <v>0.60240963855421692</v>
      </c>
      <c r="H249" s="1409"/>
      <c r="I249" s="10"/>
      <c r="J249" s="175" t="s">
        <v>1230</v>
      </c>
      <c r="K249" s="175"/>
      <c r="L249" s="175"/>
      <c r="M249" s="175"/>
      <c r="N249" s="176"/>
      <c r="O249" s="3"/>
      <c r="P249" s="1432"/>
      <c r="Q249" s="1439"/>
      <c r="R249" s="1428"/>
      <c r="S249" s="1428"/>
      <c r="T249" s="1428"/>
      <c r="U249" s="1428"/>
      <c r="V249" s="1428"/>
      <c r="W249" s="1428"/>
      <c r="X249" s="1428"/>
      <c r="Y249" s="1428"/>
      <c r="Z249" s="1428"/>
      <c r="AA249" s="1428"/>
      <c r="AB249" s="991"/>
      <c r="AC249" s="11"/>
    </row>
    <row r="250" spans="1:29" ht="15.75">
      <c r="A250" s="1432"/>
      <c r="B250" s="9"/>
      <c r="C250" s="814">
        <v>0.18</v>
      </c>
      <c r="D250" s="14" t="s">
        <v>73</v>
      </c>
      <c r="E250" s="15"/>
      <c r="F250" s="16"/>
      <c r="G250" s="1409">
        <f>(C250/C254)*G247</f>
        <v>0.21686746987951808</v>
      </c>
      <c r="H250" s="1409"/>
      <c r="I250" s="10"/>
      <c r="J250" s="177" t="s">
        <v>1231</v>
      </c>
      <c r="K250" s="177"/>
      <c r="L250" s="177"/>
      <c r="M250" s="177"/>
      <c r="N250" s="178"/>
      <c r="O250" s="3"/>
      <c r="P250" s="1432"/>
      <c r="Q250" s="1440" t="s">
        <v>1374</v>
      </c>
      <c r="R250" s="1441"/>
      <c r="S250" s="1441"/>
      <c r="T250" s="1441"/>
      <c r="U250" s="1441"/>
      <c r="V250" s="1441"/>
      <c r="W250" s="1441"/>
      <c r="X250" s="1441"/>
      <c r="Y250" s="1441"/>
      <c r="Z250" s="1441"/>
      <c r="AA250" s="1441"/>
      <c r="AB250" s="876" t="s">
        <v>6</v>
      </c>
      <c r="AC250" s="11"/>
    </row>
    <row r="251" spans="1:29" ht="18.75">
      <c r="A251" s="1432"/>
      <c r="B251" s="9"/>
      <c r="C251" s="814">
        <v>0.15</v>
      </c>
      <c r="D251" s="14" t="s">
        <v>276</v>
      </c>
      <c r="E251" s="15"/>
      <c r="F251" s="16"/>
      <c r="G251" s="1475">
        <f>(C251/C254)*G247</f>
        <v>0.18072289156626506</v>
      </c>
      <c r="H251" s="1475"/>
      <c r="I251" s="10"/>
      <c r="J251" s="177" t="s">
        <v>1232</v>
      </c>
      <c r="K251" s="177"/>
      <c r="L251" s="177"/>
      <c r="M251" s="177"/>
      <c r="N251" s="178"/>
      <c r="O251" s="3"/>
      <c r="P251" s="1432"/>
      <c r="Q251" s="1440"/>
      <c r="R251" s="1441"/>
      <c r="S251" s="1441"/>
      <c r="T251" s="1441"/>
      <c r="U251" s="1441"/>
      <c r="V251" s="1441"/>
      <c r="W251" s="1441"/>
      <c r="X251" s="1441"/>
      <c r="Y251" s="1441"/>
      <c r="Z251" s="1441"/>
      <c r="AA251" s="1441"/>
      <c r="AB251" s="991"/>
      <c r="AC251" s="11"/>
    </row>
    <row r="252" spans="1:29" ht="16.5" customHeight="1">
      <c r="A252" s="1432"/>
      <c r="B252" s="9"/>
      <c r="C252" s="814"/>
      <c r="D252" s="14"/>
      <c r="E252" s="15"/>
      <c r="F252" s="16"/>
      <c r="G252" s="1409">
        <f>(C252/C254)*G247</f>
        <v>0</v>
      </c>
      <c r="H252" s="1409"/>
      <c r="I252" s="10"/>
      <c r="J252" s="177"/>
      <c r="K252" s="177"/>
      <c r="L252" s="177"/>
      <c r="M252" s="177"/>
      <c r="N252" s="178"/>
      <c r="O252" s="3"/>
      <c r="P252" s="1432"/>
      <c r="Q252" s="9"/>
      <c r="R252" s="10"/>
      <c r="S252" s="10"/>
      <c r="T252" s="10"/>
      <c r="U252" s="10"/>
      <c r="V252" s="10"/>
      <c r="W252" s="10"/>
      <c r="X252" s="10"/>
      <c r="Y252" s="10"/>
      <c r="Z252" s="10"/>
      <c r="AA252" s="10"/>
      <c r="AB252" s="10"/>
      <c r="AC252" s="11"/>
    </row>
    <row r="253" spans="1:29" ht="15.75" customHeight="1">
      <c r="A253" s="1432"/>
      <c r="B253" s="9"/>
      <c r="C253" s="14"/>
      <c r="D253" s="14"/>
      <c r="E253" s="275"/>
      <c r="F253" s="275"/>
      <c r="G253" s="1409"/>
      <c r="H253" s="1409"/>
      <c r="I253" s="10"/>
      <c r="J253" s="177"/>
      <c r="K253" s="177"/>
      <c r="L253" s="177"/>
      <c r="M253" s="177"/>
      <c r="N253" s="178"/>
      <c r="O253" s="3"/>
      <c r="P253" s="1432"/>
      <c r="Q253" s="1016" t="s">
        <v>1418</v>
      </c>
      <c r="R253" s="10"/>
      <c r="S253" s="10"/>
      <c r="T253" s="10"/>
      <c r="U253" s="10"/>
      <c r="V253" s="10"/>
      <c r="W253" s="10"/>
      <c r="X253" s="10"/>
      <c r="Y253" s="10"/>
      <c r="Z253" s="10"/>
      <c r="AA253" s="10"/>
      <c r="AB253" s="10"/>
      <c r="AC253" s="11"/>
    </row>
    <row r="254" spans="1:29" ht="16.5" thickBot="1">
      <c r="A254" s="1432"/>
      <c r="B254" s="9"/>
      <c r="C254" s="813">
        <f>SUM(C249:C252)</f>
        <v>0.83</v>
      </c>
      <c r="D254" s="1453" t="s">
        <v>8</v>
      </c>
      <c r="E254" s="1453"/>
      <c r="F254" s="1453"/>
      <c r="G254" s="1454">
        <f t="shared" ref="G254:H254" si="3">SUM(G249:G252)</f>
        <v>1</v>
      </c>
      <c r="H254" s="1454">
        <f t="shared" si="3"/>
        <v>0</v>
      </c>
      <c r="I254" s="10"/>
      <c r="J254" s="177"/>
      <c r="K254" s="177"/>
      <c r="L254" s="177"/>
      <c r="M254" s="177"/>
      <c r="N254" s="178"/>
      <c r="O254" s="3"/>
      <c r="P254" s="1432"/>
      <c r="Q254" s="1042" t="str">
        <f ca="1">CELL("nomfichier",P250)</f>
        <v>D:\1 UPRT SITE WEB\uprt.fr\ff-mickael-rabeau\[ff-mr-patisserie-N°3-complet.xlsx]le Sucre</v>
      </c>
      <c r="R254" s="10"/>
      <c r="S254" s="10"/>
      <c r="T254" s="10"/>
      <c r="U254" s="10"/>
      <c r="V254" s="10"/>
      <c r="W254" s="10"/>
      <c r="X254" s="10"/>
      <c r="Y254" s="10"/>
      <c r="Z254" s="10"/>
      <c r="AA254" s="10"/>
      <c r="AB254" s="10"/>
      <c r="AC254" s="11"/>
    </row>
    <row r="255" spans="1:29" ht="16.5" thickBot="1">
      <c r="A255" s="1432"/>
      <c r="B255" s="9"/>
      <c r="C255" s="129"/>
      <c r="D255" s="1453"/>
      <c r="E255" s="1453"/>
      <c r="F255" s="1453"/>
      <c r="G255" s="1453"/>
      <c r="H255" s="1453"/>
      <c r="I255" s="10"/>
      <c r="J255" s="177"/>
      <c r="K255" s="177"/>
      <c r="L255" s="177"/>
      <c r="M255" s="177"/>
      <c r="N255" s="178"/>
      <c r="O255" s="3"/>
      <c r="P255" s="1432"/>
      <c r="Q255" s="938"/>
      <c r="R255" s="939"/>
      <c r="S255" s="939"/>
      <c r="T255" s="939"/>
      <c r="U255" s="25"/>
      <c r="V255" s="25"/>
      <c r="W255" s="25"/>
      <c r="X255" s="25"/>
      <c r="Y255" s="25"/>
      <c r="Z255" s="25"/>
      <c r="AA255" s="25"/>
      <c r="AB255" s="25"/>
      <c r="AC255" s="26"/>
    </row>
    <row r="256" spans="1:29">
      <c r="A256" s="1432"/>
      <c r="B256" s="23" t="s">
        <v>6</v>
      </c>
      <c r="C256" s="452" t="s">
        <v>10</v>
      </c>
      <c r="D256" s="25"/>
      <c r="E256" s="25"/>
      <c r="F256" s="25"/>
      <c r="G256" s="25"/>
      <c r="H256" s="25"/>
      <c r="I256" s="25"/>
      <c r="J256" s="25"/>
      <c r="K256" s="25"/>
      <c r="L256" s="25"/>
      <c r="M256" s="25"/>
      <c r="N256" s="26"/>
      <c r="P256" s="1432"/>
      <c r="Q256" s="9"/>
      <c r="R256" s="10" t="s">
        <v>9</v>
      </c>
      <c r="S256" s="932" t="s">
        <v>177</v>
      </c>
      <c r="T256" s="10"/>
      <c r="U256" s="10"/>
      <c r="V256" s="1429" t="s">
        <v>179</v>
      </c>
      <c r="W256" s="1429"/>
      <c r="X256" s="1429"/>
      <c r="Y256" s="1429"/>
      <c r="Z256" s="1429"/>
      <c r="AA256" s="1429"/>
      <c r="AB256" s="1429"/>
      <c r="AC256" s="1430"/>
    </row>
    <row r="257" spans="1:29">
      <c r="A257" s="1432"/>
      <c r="B257" s="86" t="s">
        <v>5</v>
      </c>
      <c r="C257" s="451" t="s">
        <v>11</v>
      </c>
      <c r="D257" s="28"/>
      <c r="E257" s="28"/>
      <c r="F257" s="28"/>
      <c r="G257" s="28"/>
      <c r="H257" s="28"/>
      <c r="I257" s="28"/>
      <c r="J257" s="28"/>
      <c r="K257" s="28"/>
      <c r="L257" s="28"/>
      <c r="M257" s="10"/>
      <c r="N257" s="29"/>
      <c r="P257" s="1432"/>
      <c r="Q257" s="9"/>
      <c r="R257" s="10"/>
      <c r="S257" s="10"/>
      <c r="T257" s="10"/>
      <c r="U257" s="10"/>
      <c r="V257" s="931"/>
      <c r="W257" s="931" t="s">
        <v>178</v>
      </c>
      <c r="X257" s="931"/>
      <c r="Y257" s="931"/>
      <c r="Z257" s="931"/>
      <c r="AA257" s="931"/>
      <c r="AB257" s="931"/>
      <c r="AC257" s="933"/>
    </row>
    <row r="258" spans="1:29" ht="15" customHeight="1">
      <c r="A258" s="1432"/>
      <c r="B258" s="1433" t="s">
        <v>1412</v>
      </c>
      <c r="C258" s="1434"/>
      <c r="D258" s="1434"/>
      <c r="E258" s="1434"/>
      <c r="F258" s="1434"/>
      <c r="G258" s="1434"/>
      <c r="H258" s="1434"/>
      <c r="I258" s="1434"/>
      <c r="J258" s="1434"/>
      <c r="K258" s="1434"/>
      <c r="L258" s="1434"/>
      <c r="M258" s="1434"/>
      <c r="N258" s="1435"/>
      <c r="P258" s="1432"/>
      <c r="Q258" s="1433" t="s">
        <v>1412</v>
      </c>
      <c r="R258" s="1434"/>
      <c r="S258" s="1434"/>
      <c r="T258" s="1434"/>
      <c r="U258" s="1434"/>
      <c r="V258" s="1434"/>
      <c r="W258" s="1434"/>
      <c r="X258" s="1434"/>
      <c r="Y258" s="1434"/>
      <c r="Z258" s="1434"/>
      <c r="AA258" s="1434"/>
      <c r="AB258" s="1434"/>
      <c r="AC258" s="1435"/>
    </row>
    <row r="259" spans="1:29" ht="15.75" thickBot="1">
      <c r="A259" s="1432"/>
      <c r="B259" s="1436"/>
      <c r="C259" s="1437"/>
      <c r="D259" s="1437"/>
      <c r="E259" s="1437"/>
      <c r="F259" s="1437"/>
      <c r="G259" s="1437"/>
      <c r="H259" s="1437"/>
      <c r="I259" s="1437"/>
      <c r="J259" s="1437"/>
      <c r="K259" s="1437"/>
      <c r="L259" s="1437"/>
      <c r="M259" s="1437"/>
      <c r="N259" s="1438"/>
      <c r="P259" s="1432"/>
      <c r="Q259" s="1436"/>
      <c r="R259" s="1437"/>
      <c r="S259" s="1437"/>
      <c r="T259" s="1437"/>
      <c r="U259" s="1437"/>
      <c r="V259" s="1437"/>
      <c r="W259" s="1437"/>
      <c r="X259" s="1437"/>
      <c r="Y259" s="1437"/>
      <c r="Z259" s="1437"/>
      <c r="AA259" s="1437"/>
      <c r="AB259" s="1437"/>
      <c r="AC259" s="1438"/>
    </row>
    <row r="261" spans="1:29" ht="15.75" thickBot="1">
      <c r="A261" s="8" t="s">
        <v>3</v>
      </c>
      <c r="B261" s="1431" t="str">
        <f>B262</f>
        <v>Sucre rocher</v>
      </c>
      <c r="C261" s="1431"/>
      <c r="D261" s="1431"/>
      <c r="E261" s="1431"/>
      <c r="F261" s="1431"/>
      <c r="G261" s="1431"/>
      <c r="H261" s="1431"/>
      <c r="I261" s="1431"/>
      <c r="J261" s="1431"/>
      <c r="K261" s="1431"/>
      <c r="L261" s="1431"/>
      <c r="M261" s="1431"/>
      <c r="N261" s="1431"/>
      <c r="O261" s="3"/>
      <c r="P261" s="8" t="s">
        <v>3</v>
      </c>
      <c r="Q261" s="1431" t="str">
        <f>Q262</f>
        <v>Sucre rocher</v>
      </c>
      <c r="R261" s="1431"/>
      <c r="S261" s="1431"/>
      <c r="T261" s="1431"/>
      <c r="U261" s="1431"/>
      <c r="V261" s="1431"/>
      <c r="W261" s="1431"/>
      <c r="X261" s="1431"/>
      <c r="Y261" s="1431"/>
      <c r="Z261" s="1431"/>
      <c r="AA261" s="1431"/>
      <c r="AB261" s="1431"/>
      <c r="AC261" s="1431"/>
    </row>
    <row r="262" spans="1:29" ht="23.25" customHeight="1">
      <c r="A262" s="1432" t="str">
        <f>B262</f>
        <v>Sucre rocher</v>
      </c>
      <c r="B262" s="1399" t="s">
        <v>995</v>
      </c>
      <c r="C262" s="1400"/>
      <c r="D262" s="1400"/>
      <c r="E262" s="1400"/>
      <c r="F262" s="1400"/>
      <c r="G262" s="1400"/>
      <c r="H262" s="1400"/>
      <c r="I262" s="1400"/>
      <c r="J262" s="1400"/>
      <c r="K262" s="1400"/>
      <c r="L262" s="1400"/>
      <c r="M262" s="1400"/>
      <c r="N262" s="1401"/>
      <c r="O262" s="3"/>
      <c r="P262" s="1432" t="str">
        <f>Q262</f>
        <v>Sucre rocher</v>
      </c>
      <c r="Q262" s="1399" t="s">
        <v>995</v>
      </c>
      <c r="R262" s="1400"/>
      <c r="S262" s="1400"/>
      <c r="T262" s="1400"/>
      <c r="U262" s="1400"/>
      <c r="V262" s="1400"/>
      <c r="W262" s="1400"/>
      <c r="X262" s="1400"/>
      <c r="Y262" s="1400"/>
      <c r="Z262" s="1400"/>
      <c r="AA262" s="1400"/>
      <c r="AB262" s="1400"/>
      <c r="AC262" s="1401"/>
    </row>
    <row r="263" spans="1:29" ht="15.75" customHeight="1">
      <c r="A263" s="1432"/>
      <c r="B263" s="1387"/>
      <c r="C263" s="1388"/>
      <c r="D263" s="1388"/>
      <c r="E263" s="1388"/>
      <c r="F263" s="1388"/>
      <c r="G263" s="1388"/>
      <c r="H263" s="1388"/>
      <c r="I263" s="1388"/>
      <c r="J263" s="1388"/>
      <c r="K263" s="1388"/>
      <c r="L263" s="1388"/>
      <c r="M263" s="1388"/>
      <c r="N263" s="1389"/>
      <c r="O263" s="3"/>
      <c r="P263" s="1432"/>
      <c r="Q263" s="1387"/>
      <c r="R263" s="1388"/>
      <c r="S263" s="1388"/>
      <c r="T263" s="1388"/>
      <c r="U263" s="1388"/>
      <c r="V263" s="1388"/>
      <c r="W263" s="1388"/>
      <c r="X263" s="1388"/>
      <c r="Y263" s="1388"/>
      <c r="Z263" s="1388"/>
      <c r="AA263" s="1388"/>
      <c r="AB263" s="1388"/>
      <c r="AC263" s="1389"/>
    </row>
    <row r="264" spans="1:29" ht="15.75" customHeight="1">
      <c r="A264" s="1432"/>
      <c r="B264" s="1416" t="s">
        <v>19</v>
      </c>
      <c r="C264" s="1417"/>
      <c r="D264" s="1417"/>
      <c r="E264" s="1417"/>
      <c r="F264" s="1417"/>
      <c r="G264" s="1417"/>
      <c r="H264" s="1417"/>
      <c r="I264" s="1417"/>
      <c r="J264" s="1417"/>
      <c r="K264" s="1417"/>
      <c r="L264" s="1417"/>
      <c r="M264" s="1417"/>
      <c r="N264" s="1418"/>
      <c r="O264" s="3"/>
      <c r="P264" s="1432"/>
      <c r="Q264" s="1416" t="s">
        <v>19</v>
      </c>
      <c r="R264" s="1417"/>
      <c r="S264" s="1417"/>
      <c r="T264" s="1417"/>
      <c r="U264" s="1417"/>
      <c r="V264" s="1417"/>
      <c r="W264" s="1417"/>
      <c r="X264" s="1417"/>
      <c r="Y264" s="1417"/>
      <c r="Z264" s="1417"/>
      <c r="AA264" s="1417"/>
      <c r="AB264" s="1417"/>
      <c r="AC264" s="1418"/>
    </row>
    <row r="265" spans="1:29" ht="15.75" customHeight="1" thickBot="1">
      <c r="A265" s="1432"/>
      <c r="B265" s="1419"/>
      <c r="C265" s="1420"/>
      <c r="D265" s="1420"/>
      <c r="E265" s="1420"/>
      <c r="F265" s="1420"/>
      <c r="G265" s="1420"/>
      <c r="H265" s="1420"/>
      <c r="I265" s="1420"/>
      <c r="J265" s="1420"/>
      <c r="K265" s="1420"/>
      <c r="L265" s="1420"/>
      <c r="M265" s="1420"/>
      <c r="N265" s="1421"/>
      <c r="O265" s="3"/>
      <c r="P265" s="1432"/>
      <c r="Q265" s="1419"/>
      <c r="R265" s="1420"/>
      <c r="S265" s="1420"/>
      <c r="T265" s="1420"/>
      <c r="U265" s="1420"/>
      <c r="V265" s="1420"/>
      <c r="W265" s="1420"/>
      <c r="X265" s="1420"/>
      <c r="Y265" s="1420"/>
      <c r="Z265" s="1420"/>
      <c r="AA265" s="1420"/>
      <c r="AB265" s="1420"/>
      <c r="AC265" s="1421"/>
    </row>
    <row r="266" spans="1:29" ht="15" customHeight="1">
      <c r="A266" s="1432"/>
      <c r="B266" s="9"/>
      <c r="C266" s="10"/>
      <c r="D266" s="10"/>
      <c r="E266" s="10"/>
      <c r="F266" s="10"/>
      <c r="G266" s="10"/>
      <c r="H266" s="10"/>
      <c r="I266" s="10"/>
      <c r="J266" s="10"/>
      <c r="K266" s="10"/>
      <c r="L266" s="10"/>
      <c r="M266" s="10"/>
      <c r="N266" s="11"/>
      <c r="O266" s="3"/>
      <c r="P266" s="1432"/>
      <c r="Q266" s="1424" t="s">
        <v>144</v>
      </c>
      <c r="R266" s="1403"/>
      <c r="S266" s="1403"/>
      <c r="T266" s="1403"/>
      <c r="U266" s="1403"/>
      <c r="V266" s="1403"/>
      <c r="W266" s="1403"/>
      <c r="X266" s="1403"/>
      <c r="Y266" s="1403"/>
      <c r="Z266" s="1403"/>
      <c r="AA266" s="1403"/>
      <c r="AB266" s="1403"/>
      <c r="AC266" s="1425"/>
    </row>
    <row r="267" spans="1:29" ht="15" customHeight="1" thickBot="1">
      <c r="A267" s="1432"/>
      <c r="B267" s="9"/>
      <c r="C267" s="10"/>
      <c r="D267" s="10"/>
      <c r="E267" s="10"/>
      <c r="F267" s="10"/>
      <c r="G267" s="1408" t="s">
        <v>5</v>
      </c>
      <c r="H267" s="1408"/>
      <c r="I267" s="10"/>
      <c r="J267" s="10"/>
      <c r="K267" s="10"/>
      <c r="L267" s="10"/>
      <c r="M267" s="10"/>
      <c r="N267" s="11"/>
      <c r="O267" s="3"/>
      <c r="P267" s="1432"/>
      <c r="Q267" s="1426"/>
      <c r="R267" s="1406"/>
      <c r="S267" s="1406"/>
      <c r="T267" s="1406"/>
      <c r="U267" s="1406"/>
      <c r="V267" s="1406"/>
      <c r="W267" s="1406"/>
      <c r="X267" s="1406"/>
      <c r="Y267" s="1406"/>
      <c r="Z267" s="1406"/>
      <c r="AA267" s="1406"/>
      <c r="AB267" s="1406"/>
      <c r="AC267" s="1427"/>
    </row>
    <row r="268" spans="1:29" ht="18.75" customHeight="1">
      <c r="A268" s="1432"/>
      <c r="B268" s="9"/>
      <c r="C268" s="10"/>
      <c r="D268" s="10"/>
      <c r="E268" s="447" t="s">
        <v>146</v>
      </c>
      <c r="F268" s="815" t="s">
        <v>4</v>
      </c>
      <c r="G268" s="1442">
        <v>1</v>
      </c>
      <c r="H268" s="1442"/>
      <c r="I268" s="222"/>
      <c r="J268" s="10"/>
      <c r="K268" s="10"/>
      <c r="L268" s="10"/>
      <c r="M268" s="10"/>
      <c r="N268" s="11"/>
      <c r="O268" s="3"/>
      <c r="P268" s="1432"/>
      <c r="Q268" s="1439" t="s">
        <v>1391</v>
      </c>
      <c r="R268" s="1428"/>
      <c r="S268" s="1428"/>
      <c r="T268" s="1428"/>
      <c r="U268" s="1428"/>
      <c r="V268" s="1428"/>
      <c r="W268" s="1428"/>
      <c r="X268" s="1428"/>
      <c r="Y268" s="1428"/>
      <c r="Z268" s="1428"/>
      <c r="AA268" s="1428"/>
      <c r="AB268" s="991"/>
      <c r="AC268" s="11"/>
    </row>
    <row r="269" spans="1:29" ht="15" customHeight="1">
      <c r="A269" s="1432"/>
      <c r="B269" s="842"/>
      <c r="C269" s="812" t="s">
        <v>6</v>
      </c>
      <c r="D269" s="99" t="s">
        <v>861</v>
      </c>
      <c r="E269" s="10"/>
      <c r="F269" s="10"/>
      <c r="G269" s="114"/>
      <c r="H269" s="109"/>
      <c r="I269" s="10"/>
      <c r="J269" s="188" t="s">
        <v>7</v>
      </c>
      <c r="K269" s="188"/>
      <c r="L269" s="188"/>
      <c r="M269" s="188"/>
      <c r="N269" s="189"/>
      <c r="O269" s="3"/>
      <c r="P269" s="1432"/>
      <c r="Q269" s="1439"/>
      <c r="R269" s="1428"/>
      <c r="S269" s="1428"/>
      <c r="T269" s="1428"/>
      <c r="U269" s="1428"/>
      <c r="V269" s="1428"/>
      <c r="W269" s="1428"/>
      <c r="X269" s="1428"/>
      <c r="Y269" s="1428"/>
      <c r="Z269" s="1428"/>
      <c r="AA269" s="1428"/>
      <c r="AB269" s="869" t="s">
        <v>5</v>
      </c>
      <c r="AC269" s="11"/>
    </row>
    <row r="270" spans="1:29" ht="16.5" customHeight="1">
      <c r="A270" s="1432"/>
      <c r="B270" s="9"/>
      <c r="C270" s="814">
        <v>1</v>
      </c>
      <c r="D270" s="14" t="s">
        <v>44</v>
      </c>
      <c r="E270" s="15"/>
      <c r="F270" s="14"/>
      <c r="G270" s="1409">
        <f>(C270/C275)*G268</f>
        <v>0.72463768115942018</v>
      </c>
      <c r="H270" s="1409"/>
      <c r="I270" s="10"/>
      <c r="J270" s="175" t="s">
        <v>1235</v>
      </c>
      <c r="K270" s="175"/>
      <c r="L270" s="175"/>
      <c r="M270" s="175"/>
      <c r="N270" s="176"/>
      <c r="O270" s="3"/>
      <c r="P270" s="1432"/>
      <c r="Q270" s="1439"/>
      <c r="R270" s="1428"/>
      <c r="S270" s="1428"/>
      <c r="T270" s="1428"/>
      <c r="U270" s="1428"/>
      <c r="V270" s="1428"/>
      <c r="W270" s="1428"/>
      <c r="X270" s="1428"/>
      <c r="Y270" s="1428"/>
      <c r="Z270" s="1428"/>
      <c r="AA270" s="1428"/>
      <c r="AB270" s="991"/>
      <c r="AC270" s="11"/>
    </row>
    <row r="271" spans="1:29" ht="15.75" customHeight="1">
      <c r="A271" s="1432"/>
      <c r="B271" s="9"/>
      <c r="C271" s="814">
        <v>0.35</v>
      </c>
      <c r="D271" s="14" t="s">
        <v>73</v>
      </c>
      <c r="E271" s="15"/>
      <c r="F271" s="16"/>
      <c r="G271" s="1409">
        <f>(C271/C275)*G268</f>
        <v>0.25362318840579706</v>
      </c>
      <c r="H271" s="1409"/>
      <c r="I271" s="10"/>
      <c r="J271" s="177"/>
      <c r="K271" s="177"/>
      <c r="L271" s="177"/>
      <c r="M271" s="177"/>
      <c r="N271" s="178"/>
      <c r="O271" s="3"/>
      <c r="P271" s="1432"/>
      <c r="Q271" s="1440" t="s">
        <v>1374</v>
      </c>
      <c r="R271" s="1441"/>
      <c r="S271" s="1441"/>
      <c r="T271" s="1441"/>
      <c r="U271" s="1441"/>
      <c r="V271" s="1441"/>
      <c r="W271" s="1441"/>
      <c r="X271" s="1441"/>
      <c r="Y271" s="1441"/>
      <c r="Z271" s="1441"/>
      <c r="AA271" s="1441"/>
      <c r="AB271" s="876" t="s">
        <v>6</v>
      </c>
      <c r="AC271" s="11"/>
    </row>
    <row r="272" spans="1:29" ht="18.75">
      <c r="A272" s="1432"/>
      <c r="B272" s="9"/>
      <c r="C272" s="814">
        <v>0.03</v>
      </c>
      <c r="D272" s="14" t="s">
        <v>1236</v>
      </c>
      <c r="E272" s="15"/>
      <c r="F272" s="16"/>
      <c r="G272" s="1475">
        <f>(C272/C275)*G268</f>
        <v>2.1739130434782605E-2</v>
      </c>
      <c r="H272" s="1475"/>
      <c r="I272" s="10"/>
      <c r="J272" s="177" t="s">
        <v>1237</v>
      </c>
      <c r="K272" s="177"/>
      <c r="L272" s="177"/>
      <c r="M272" s="177"/>
      <c r="N272" s="178"/>
      <c r="O272" s="3"/>
      <c r="P272" s="1432"/>
      <c r="Q272" s="1440"/>
      <c r="R272" s="1441"/>
      <c r="S272" s="1441"/>
      <c r="T272" s="1441"/>
      <c r="U272" s="1441"/>
      <c r="V272" s="1441"/>
      <c r="W272" s="1441"/>
      <c r="X272" s="1441"/>
      <c r="Y272" s="1441"/>
      <c r="Z272" s="1441"/>
      <c r="AA272" s="1441"/>
      <c r="AB272" s="991"/>
      <c r="AC272" s="11"/>
    </row>
    <row r="273" spans="1:29" ht="16.5" customHeight="1">
      <c r="A273" s="1432"/>
      <c r="B273" s="9"/>
      <c r="C273" s="814"/>
      <c r="D273" s="14"/>
      <c r="E273" s="15"/>
      <c r="F273" s="16"/>
      <c r="G273" s="1409">
        <f>(C273/C275)*G268</f>
        <v>0</v>
      </c>
      <c r="H273" s="1409"/>
      <c r="I273" s="10"/>
      <c r="J273" s="177"/>
      <c r="K273" s="177"/>
      <c r="L273" s="177"/>
      <c r="M273" s="177"/>
      <c r="N273" s="178"/>
      <c r="O273" s="3"/>
      <c r="P273" s="1432"/>
      <c r="Q273" s="9"/>
      <c r="R273" s="10"/>
      <c r="S273" s="10"/>
      <c r="T273" s="10"/>
      <c r="U273" s="10"/>
      <c r="V273" s="10"/>
      <c r="W273" s="10"/>
      <c r="X273" s="10"/>
      <c r="Y273" s="10"/>
      <c r="Z273" s="10"/>
      <c r="AA273" s="10"/>
      <c r="AB273" s="10"/>
      <c r="AC273" s="11"/>
    </row>
    <row r="274" spans="1:29" ht="15.75" customHeight="1">
      <c r="A274" s="1432"/>
      <c r="B274" s="9"/>
      <c r="C274" s="14"/>
      <c r="D274" s="14"/>
      <c r="E274" s="275"/>
      <c r="F274" s="275"/>
      <c r="G274" s="1409"/>
      <c r="H274" s="1409"/>
      <c r="I274" s="10"/>
      <c r="J274" s="177"/>
      <c r="K274" s="177"/>
      <c r="L274" s="177"/>
      <c r="M274" s="177"/>
      <c r="N274" s="178"/>
      <c r="O274" s="3"/>
      <c r="P274" s="1432"/>
      <c r="Q274" s="9"/>
      <c r="R274" s="10"/>
      <c r="S274" s="10"/>
      <c r="T274" s="10"/>
      <c r="U274" s="10"/>
      <c r="V274" s="10"/>
      <c r="W274" s="10"/>
      <c r="X274" s="10"/>
      <c r="Y274" s="10"/>
      <c r="Z274" s="10"/>
      <c r="AA274" s="10"/>
      <c r="AB274" s="10"/>
      <c r="AC274" s="11"/>
    </row>
    <row r="275" spans="1:29" ht="15.75">
      <c r="A275" s="1432"/>
      <c r="B275" s="9"/>
      <c r="C275" s="813">
        <f>SUM(C270:C273)</f>
        <v>1.3800000000000001</v>
      </c>
      <c r="D275" s="1453" t="s">
        <v>8</v>
      </c>
      <c r="E275" s="1453"/>
      <c r="F275" s="1453"/>
      <c r="G275" s="1454">
        <f t="shared" ref="G275:H275" si="4">SUM(G270:G273)</f>
        <v>0.99999999999999989</v>
      </c>
      <c r="H275" s="1454">
        <f t="shared" si="4"/>
        <v>0</v>
      </c>
      <c r="I275" s="10"/>
      <c r="J275" s="177"/>
      <c r="K275" s="177"/>
      <c r="L275" s="177"/>
      <c r="M275" s="177"/>
      <c r="N275" s="178"/>
      <c r="O275" s="3"/>
      <c r="P275" s="1432"/>
      <c r="Q275" s="9"/>
      <c r="R275" s="10"/>
      <c r="S275" s="10"/>
      <c r="T275" s="10"/>
      <c r="U275" s="10"/>
      <c r="V275" s="10"/>
      <c r="W275" s="10"/>
      <c r="X275" s="10"/>
      <c r="Y275" s="10"/>
      <c r="Z275" s="10"/>
      <c r="AA275" s="10"/>
      <c r="AB275" s="10"/>
      <c r="AC275" s="11"/>
    </row>
    <row r="276" spans="1:29" ht="15.75">
      <c r="A276" s="1432"/>
      <c r="B276" s="9"/>
      <c r="C276" s="129"/>
      <c r="D276" s="1453"/>
      <c r="E276" s="1453"/>
      <c r="F276" s="1453"/>
      <c r="G276" s="1453"/>
      <c r="H276" s="1453"/>
      <c r="I276" s="10"/>
      <c r="J276" s="177"/>
      <c r="K276" s="177"/>
      <c r="L276" s="177"/>
      <c r="M276" s="177"/>
      <c r="N276" s="178"/>
      <c r="O276" s="3"/>
      <c r="P276" s="1432"/>
      <c r="Q276" s="9"/>
      <c r="R276" s="10"/>
      <c r="S276" s="10"/>
      <c r="T276" s="10"/>
      <c r="U276" s="10"/>
      <c r="V276" s="10"/>
      <c r="W276" s="10"/>
      <c r="X276" s="10"/>
      <c r="Y276" s="10"/>
      <c r="Z276" s="10"/>
      <c r="AA276" s="10"/>
      <c r="AB276" s="10"/>
      <c r="AC276" s="11"/>
    </row>
    <row r="277" spans="1:29">
      <c r="A277" s="1432"/>
      <c r="B277" s="1484" t="s">
        <v>464</v>
      </c>
      <c r="C277" s="1485"/>
      <c r="D277" s="1485"/>
      <c r="E277" s="1485"/>
      <c r="F277" s="1485"/>
      <c r="G277" s="1485"/>
      <c r="H277" s="1485"/>
      <c r="I277" s="1485"/>
      <c r="J277" s="1485"/>
      <c r="K277" s="1485"/>
      <c r="L277" s="1485"/>
      <c r="M277" s="1485"/>
      <c r="N277" s="1486"/>
      <c r="O277" s="3"/>
      <c r="P277" s="1432"/>
      <c r="Q277" s="9"/>
      <c r="R277" s="10"/>
      <c r="S277" s="10"/>
      <c r="T277" s="10"/>
      <c r="U277" s="10"/>
      <c r="V277" s="10"/>
      <c r="W277" s="10"/>
      <c r="X277" s="10"/>
      <c r="Y277" s="10"/>
      <c r="Z277" s="10"/>
      <c r="AA277" s="10"/>
      <c r="AB277" s="10"/>
      <c r="AC277" s="11"/>
    </row>
    <row r="278" spans="1:29" ht="15.75">
      <c r="A278" s="1432"/>
      <c r="B278" s="9"/>
      <c r="C278" s="129"/>
      <c r="D278" s="809"/>
      <c r="E278" s="809"/>
      <c r="F278" s="809"/>
      <c r="G278" s="809"/>
      <c r="H278" s="809"/>
      <c r="I278" s="10"/>
      <c r="J278" s="177"/>
      <c r="K278" s="177"/>
      <c r="L278" s="177"/>
      <c r="M278" s="177"/>
      <c r="N278" s="178"/>
      <c r="O278" s="3"/>
      <c r="P278" s="1432"/>
      <c r="Q278" s="9"/>
      <c r="R278" s="10"/>
      <c r="S278" s="10"/>
      <c r="T278" s="10"/>
      <c r="U278" s="10"/>
      <c r="V278" s="10"/>
      <c r="W278" s="10"/>
      <c r="X278" s="10"/>
      <c r="Y278" s="10"/>
      <c r="Z278" s="10"/>
      <c r="AA278" s="10"/>
      <c r="AB278" s="10"/>
      <c r="AC278" s="11"/>
    </row>
    <row r="279" spans="1:29" ht="15.75">
      <c r="A279" s="1432"/>
      <c r="B279" s="9"/>
      <c r="C279" s="14" t="s">
        <v>1240</v>
      </c>
      <c r="D279" s="809"/>
      <c r="E279" s="809"/>
      <c r="F279" s="809"/>
      <c r="G279" s="809"/>
      <c r="H279" s="809"/>
      <c r="I279" s="10"/>
      <c r="J279" s="177"/>
      <c r="K279" s="177"/>
      <c r="L279" s="177"/>
      <c r="M279" s="177"/>
      <c r="N279" s="178"/>
      <c r="O279" s="3"/>
      <c r="P279" s="1432"/>
      <c r="Q279" s="9"/>
      <c r="R279" s="10"/>
      <c r="S279" s="10"/>
      <c r="T279" s="10"/>
      <c r="U279" s="10"/>
      <c r="V279" s="10"/>
      <c r="W279" s="10"/>
      <c r="X279" s="10"/>
      <c r="Y279" s="10"/>
      <c r="Z279" s="10"/>
      <c r="AA279" s="10"/>
      <c r="AB279" s="10"/>
      <c r="AC279" s="11"/>
    </row>
    <row r="280" spans="1:29" ht="15.75">
      <c r="A280" s="1432"/>
      <c r="B280" s="9"/>
      <c r="C280" s="14" t="s">
        <v>1241</v>
      </c>
      <c r="D280" s="809"/>
      <c r="E280" s="809"/>
      <c r="F280" s="809"/>
      <c r="G280" s="809"/>
      <c r="H280" s="809"/>
      <c r="I280" s="10"/>
      <c r="J280" s="177"/>
      <c r="K280" s="177"/>
      <c r="L280" s="177"/>
      <c r="M280" s="177"/>
      <c r="N280" s="178"/>
      <c r="O280" s="3"/>
      <c r="P280" s="1432"/>
      <c r="Q280" s="9"/>
      <c r="R280" s="10"/>
      <c r="S280" s="10"/>
      <c r="T280" s="10"/>
      <c r="U280" s="10"/>
      <c r="V280" s="10"/>
      <c r="W280" s="10"/>
      <c r="X280" s="10"/>
      <c r="Y280" s="10"/>
      <c r="Z280" s="10"/>
      <c r="AA280" s="10"/>
      <c r="AB280" s="10"/>
      <c r="AC280" s="11"/>
    </row>
    <row r="281" spans="1:29" ht="15.75">
      <c r="A281" s="1432"/>
      <c r="B281" s="9"/>
      <c r="C281" s="14" t="s">
        <v>1238</v>
      </c>
      <c r="D281" s="809"/>
      <c r="E281" s="809"/>
      <c r="F281" s="809"/>
      <c r="G281" s="809"/>
      <c r="H281" s="809"/>
      <c r="I281" s="10"/>
      <c r="J281" s="177"/>
      <c r="K281" s="177"/>
      <c r="L281" s="177"/>
      <c r="M281" s="177"/>
      <c r="N281" s="178"/>
      <c r="O281" s="3"/>
      <c r="P281" s="1432"/>
      <c r="Q281" s="1016" t="s">
        <v>1418</v>
      </c>
      <c r="R281" s="10"/>
      <c r="S281" s="10"/>
      <c r="T281" s="10"/>
      <c r="U281" s="10"/>
      <c r="V281" s="10"/>
      <c r="W281" s="10"/>
      <c r="X281" s="10"/>
      <c r="Y281" s="10"/>
      <c r="Z281" s="10"/>
      <c r="AA281" s="10"/>
      <c r="AB281" s="10"/>
      <c r="AC281" s="11"/>
    </row>
    <row r="282" spans="1:29" ht="16.5" thickBot="1">
      <c r="A282" s="1432"/>
      <c r="B282" s="9"/>
      <c r="C282" s="14" t="s">
        <v>1239</v>
      </c>
      <c r="D282" s="809"/>
      <c r="E282" s="809"/>
      <c r="F282" s="809"/>
      <c r="G282" s="809"/>
      <c r="H282" s="809"/>
      <c r="I282" s="10"/>
      <c r="J282" s="177"/>
      <c r="K282" s="177"/>
      <c r="L282" s="177"/>
      <c r="M282" s="177"/>
      <c r="N282" s="178"/>
      <c r="O282" s="3"/>
      <c r="P282" s="1432"/>
      <c r="Q282" s="1042" t="str">
        <f ca="1">CELL("nomfichier",P278)</f>
        <v>D:\1 UPRT SITE WEB\uprt.fr\ff-mickael-rabeau\[ff-mr-patisserie-N°3-complet.xlsx]le Sucre</v>
      </c>
      <c r="R282" s="10"/>
      <c r="S282" s="10"/>
      <c r="T282" s="10"/>
      <c r="U282" s="10"/>
      <c r="V282" s="10"/>
      <c r="W282" s="10"/>
      <c r="X282" s="10"/>
      <c r="Y282" s="10"/>
      <c r="Z282" s="10"/>
      <c r="AA282" s="10"/>
      <c r="AB282" s="10"/>
      <c r="AC282" s="11"/>
    </row>
    <row r="283" spans="1:29" ht="16.5" thickBot="1">
      <c r="A283" s="1432"/>
      <c r="B283" s="9"/>
      <c r="C283" s="129"/>
      <c r="D283" s="809"/>
      <c r="E283" s="809"/>
      <c r="F283" s="809"/>
      <c r="G283" s="809"/>
      <c r="H283" s="809"/>
      <c r="I283" s="10"/>
      <c r="J283" s="177"/>
      <c r="K283" s="177"/>
      <c r="L283" s="177"/>
      <c r="M283" s="177"/>
      <c r="N283" s="178"/>
      <c r="O283" s="3"/>
      <c r="P283" s="1432"/>
      <c r="Q283" s="938"/>
      <c r="R283" s="939"/>
      <c r="S283" s="939"/>
      <c r="T283" s="939"/>
      <c r="U283" s="25"/>
      <c r="V283" s="25"/>
      <c r="W283" s="25"/>
      <c r="X283" s="25"/>
      <c r="Y283" s="25"/>
      <c r="Z283" s="25"/>
      <c r="AA283" s="25"/>
      <c r="AB283" s="25"/>
      <c r="AC283" s="26"/>
    </row>
    <row r="284" spans="1:29">
      <c r="A284" s="1432"/>
      <c r="B284" s="23" t="s">
        <v>6</v>
      </c>
      <c r="C284" s="452" t="s">
        <v>10</v>
      </c>
      <c r="D284" s="25"/>
      <c r="E284" s="25"/>
      <c r="F284" s="25"/>
      <c r="G284" s="25"/>
      <c r="H284" s="25"/>
      <c r="I284" s="25"/>
      <c r="J284" s="25"/>
      <c r="K284" s="25"/>
      <c r="L284" s="25"/>
      <c r="M284" s="25"/>
      <c r="N284" s="26"/>
      <c r="P284" s="1432"/>
      <c r="Q284" s="9"/>
      <c r="R284" s="10" t="s">
        <v>9</v>
      </c>
      <c r="S284" s="932" t="s">
        <v>177</v>
      </c>
      <c r="T284" s="10"/>
      <c r="U284" s="10"/>
      <c r="V284" s="1429" t="s">
        <v>179</v>
      </c>
      <c r="W284" s="1429"/>
      <c r="X284" s="1429"/>
      <c r="Y284" s="1429"/>
      <c r="Z284" s="1429"/>
      <c r="AA284" s="1429"/>
      <c r="AB284" s="1429"/>
      <c r="AC284" s="1430"/>
    </row>
    <row r="285" spans="1:29">
      <c r="A285" s="1432"/>
      <c r="B285" s="86" t="s">
        <v>5</v>
      </c>
      <c r="C285" s="451" t="s">
        <v>11</v>
      </c>
      <c r="D285" s="28"/>
      <c r="E285" s="28"/>
      <c r="F285" s="28"/>
      <c r="G285" s="28"/>
      <c r="H285" s="28"/>
      <c r="I285" s="28"/>
      <c r="J285" s="28"/>
      <c r="K285" s="28"/>
      <c r="L285" s="28"/>
      <c r="M285" s="10"/>
      <c r="N285" s="29"/>
      <c r="P285" s="1432"/>
      <c r="Q285" s="9"/>
      <c r="R285" s="10"/>
      <c r="S285" s="10"/>
      <c r="T285" s="10"/>
      <c r="U285" s="10"/>
      <c r="V285" s="931"/>
      <c r="W285" s="931" t="s">
        <v>178</v>
      </c>
      <c r="X285" s="931"/>
      <c r="Y285" s="931"/>
      <c r="Z285" s="931"/>
      <c r="AA285" s="931"/>
      <c r="AB285" s="931"/>
      <c r="AC285" s="933"/>
    </row>
    <row r="286" spans="1:29" ht="15" customHeight="1">
      <c r="A286" s="1432"/>
      <c r="B286" s="1433" t="s">
        <v>1412</v>
      </c>
      <c r="C286" s="1434"/>
      <c r="D286" s="1434"/>
      <c r="E286" s="1434"/>
      <c r="F286" s="1434"/>
      <c r="G286" s="1434"/>
      <c r="H286" s="1434"/>
      <c r="I286" s="1434"/>
      <c r="J286" s="1434"/>
      <c r="K286" s="1434"/>
      <c r="L286" s="1434"/>
      <c r="M286" s="1434"/>
      <c r="N286" s="1435"/>
      <c r="P286" s="1432"/>
      <c r="Q286" s="1433" t="s">
        <v>1412</v>
      </c>
      <c r="R286" s="1434"/>
      <c r="S286" s="1434"/>
      <c r="T286" s="1434"/>
      <c r="U286" s="1434"/>
      <c r="V286" s="1434"/>
      <c r="W286" s="1434"/>
      <c r="X286" s="1434"/>
      <c r="Y286" s="1434"/>
      <c r="Z286" s="1434"/>
      <c r="AA286" s="1434"/>
      <c r="AB286" s="1434"/>
      <c r="AC286" s="1435"/>
    </row>
    <row r="287" spans="1:29" ht="15.75" thickBot="1">
      <c r="A287" s="1432"/>
      <c r="B287" s="1436"/>
      <c r="C287" s="1437"/>
      <c r="D287" s="1437"/>
      <c r="E287" s="1437"/>
      <c r="F287" s="1437"/>
      <c r="G287" s="1437"/>
      <c r="H287" s="1437"/>
      <c r="I287" s="1437"/>
      <c r="J287" s="1437"/>
      <c r="K287" s="1437"/>
      <c r="L287" s="1437"/>
      <c r="M287" s="1437"/>
      <c r="N287" s="1438"/>
      <c r="P287" s="1432"/>
      <c r="Q287" s="1436"/>
      <c r="R287" s="1437"/>
      <c r="S287" s="1437"/>
      <c r="T287" s="1437"/>
      <c r="U287" s="1437"/>
      <c r="V287" s="1437"/>
      <c r="W287" s="1437"/>
      <c r="X287" s="1437"/>
      <c r="Y287" s="1437"/>
      <c r="Z287" s="1437"/>
      <c r="AA287" s="1437"/>
      <c r="AB287" s="1437"/>
      <c r="AC287" s="1438"/>
    </row>
    <row r="289" spans="1:29" ht="15.75" thickBot="1">
      <c r="A289" s="8" t="s">
        <v>3</v>
      </c>
      <c r="B289" s="1431" t="str">
        <f>B290</f>
        <v>Le sucre filé</v>
      </c>
      <c r="C289" s="1431"/>
      <c r="D289" s="1431"/>
      <c r="E289" s="1431"/>
      <c r="F289" s="1431"/>
      <c r="G289" s="1431"/>
      <c r="H289" s="1431"/>
      <c r="I289" s="1431"/>
      <c r="J289" s="1431"/>
      <c r="K289" s="1431"/>
      <c r="L289" s="1431"/>
      <c r="M289" s="1431"/>
      <c r="N289" s="1431"/>
      <c r="O289" s="3"/>
      <c r="P289" s="8" t="s">
        <v>3</v>
      </c>
      <c r="Q289" s="1431" t="str">
        <f>Q290</f>
        <v>Le sucre filé</v>
      </c>
      <c r="R289" s="1431"/>
      <c r="S289" s="1431"/>
      <c r="T289" s="1431"/>
      <c r="U289" s="1431"/>
      <c r="V289" s="1431"/>
      <c r="W289" s="1431"/>
      <c r="X289" s="1431"/>
      <c r="Y289" s="1431"/>
      <c r="Z289" s="1431"/>
      <c r="AA289" s="1431"/>
      <c r="AB289" s="1431"/>
      <c r="AC289" s="1431"/>
    </row>
    <row r="290" spans="1:29" ht="23.25" customHeight="1">
      <c r="A290" s="1432" t="str">
        <f>B290</f>
        <v>Le sucre filé</v>
      </c>
      <c r="B290" s="1399" t="s">
        <v>1242</v>
      </c>
      <c r="C290" s="1400"/>
      <c r="D290" s="1400"/>
      <c r="E290" s="1400"/>
      <c r="F290" s="1400"/>
      <c r="G290" s="1400"/>
      <c r="H290" s="1400"/>
      <c r="I290" s="1400"/>
      <c r="J290" s="1400"/>
      <c r="K290" s="1400"/>
      <c r="L290" s="1400"/>
      <c r="M290" s="1400"/>
      <c r="N290" s="1401"/>
      <c r="O290" s="3"/>
      <c r="P290" s="1432" t="str">
        <f>Q290</f>
        <v>Le sucre filé</v>
      </c>
      <c r="Q290" s="1399" t="s">
        <v>1242</v>
      </c>
      <c r="R290" s="1400"/>
      <c r="S290" s="1400"/>
      <c r="T290" s="1400"/>
      <c r="U290" s="1400"/>
      <c r="V290" s="1400"/>
      <c r="W290" s="1400"/>
      <c r="X290" s="1400"/>
      <c r="Y290" s="1400"/>
      <c r="Z290" s="1400"/>
      <c r="AA290" s="1400"/>
      <c r="AB290" s="1400"/>
      <c r="AC290" s="1401"/>
    </row>
    <row r="291" spans="1:29" ht="15.75" customHeight="1">
      <c r="A291" s="1432"/>
      <c r="B291" s="1387"/>
      <c r="C291" s="1388"/>
      <c r="D291" s="1388"/>
      <c r="E291" s="1388"/>
      <c r="F291" s="1388"/>
      <c r="G291" s="1388"/>
      <c r="H291" s="1388"/>
      <c r="I291" s="1388"/>
      <c r="J291" s="1388"/>
      <c r="K291" s="1388"/>
      <c r="L291" s="1388"/>
      <c r="M291" s="1388"/>
      <c r="N291" s="1389"/>
      <c r="O291" s="3"/>
      <c r="P291" s="1432"/>
      <c r="Q291" s="1387"/>
      <c r="R291" s="1388"/>
      <c r="S291" s="1388"/>
      <c r="T291" s="1388"/>
      <c r="U291" s="1388"/>
      <c r="V291" s="1388"/>
      <c r="W291" s="1388"/>
      <c r="X291" s="1388"/>
      <c r="Y291" s="1388"/>
      <c r="Z291" s="1388"/>
      <c r="AA291" s="1388"/>
      <c r="AB291" s="1388"/>
      <c r="AC291" s="1389"/>
    </row>
    <row r="292" spans="1:29" ht="15.75" customHeight="1">
      <c r="A292" s="1432"/>
      <c r="B292" s="1416" t="s">
        <v>19</v>
      </c>
      <c r="C292" s="1417"/>
      <c r="D292" s="1417"/>
      <c r="E292" s="1417"/>
      <c r="F292" s="1417"/>
      <c r="G292" s="1417"/>
      <c r="H292" s="1417"/>
      <c r="I292" s="1417"/>
      <c r="J292" s="1417"/>
      <c r="K292" s="1417"/>
      <c r="L292" s="1417"/>
      <c r="M292" s="1417"/>
      <c r="N292" s="1418"/>
      <c r="O292" s="3"/>
      <c r="P292" s="1432"/>
      <c r="Q292" s="1416" t="s">
        <v>19</v>
      </c>
      <c r="R292" s="1417"/>
      <c r="S292" s="1417"/>
      <c r="T292" s="1417"/>
      <c r="U292" s="1417"/>
      <c r="V292" s="1417"/>
      <c r="W292" s="1417"/>
      <c r="X292" s="1417"/>
      <c r="Y292" s="1417"/>
      <c r="Z292" s="1417"/>
      <c r="AA292" s="1417"/>
      <c r="AB292" s="1417"/>
      <c r="AC292" s="1418"/>
    </row>
    <row r="293" spans="1:29" ht="15.75" customHeight="1" thickBot="1">
      <c r="A293" s="1432"/>
      <c r="B293" s="1419"/>
      <c r="C293" s="1420"/>
      <c r="D293" s="1420"/>
      <c r="E293" s="1420"/>
      <c r="F293" s="1420"/>
      <c r="G293" s="1420"/>
      <c r="H293" s="1420"/>
      <c r="I293" s="1420"/>
      <c r="J293" s="1420"/>
      <c r="K293" s="1420"/>
      <c r="L293" s="1420"/>
      <c r="M293" s="1420"/>
      <c r="N293" s="1421"/>
      <c r="O293" s="3"/>
      <c r="P293" s="1432"/>
      <c r="Q293" s="1419"/>
      <c r="R293" s="1420"/>
      <c r="S293" s="1420"/>
      <c r="T293" s="1420"/>
      <c r="U293" s="1420"/>
      <c r="V293" s="1420"/>
      <c r="W293" s="1420"/>
      <c r="X293" s="1420"/>
      <c r="Y293" s="1420"/>
      <c r="Z293" s="1420"/>
      <c r="AA293" s="1420"/>
      <c r="AB293" s="1420"/>
      <c r="AC293" s="1421"/>
    </row>
    <row r="294" spans="1:29" ht="15" customHeight="1">
      <c r="A294" s="1432"/>
      <c r="B294" s="9"/>
      <c r="C294" s="10"/>
      <c r="D294" s="10"/>
      <c r="E294" s="10"/>
      <c r="F294" s="10"/>
      <c r="G294" s="10"/>
      <c r="H294" s="10"/>
      <c r="I294" s="10"/>
      <c r="J294" s="10"/>
      <c r="K294" s="10"/>
      <c r="L294" s="10"/>
      <c r="M294" s="10"/>
      <c r="N294" s="11"/>
      <c r="O294" s="3"/>
      <c r="P294" s="1432"/>
      <c r="Q294" s="1424" t="s">
        <v>144</v>
      </c>
      <c r="R294" s="1403"/>
      <c r="S294" s="1403"/>
      <c r="T294" s="1403"/>
      <c r="U294" s="1403"/>
      <c r="V294" s="1403"/>
      <c r="W294" s="1403"/>
      <c r="X294" s="1403"/>
      <c r="Y294" s="1403"/>
      <c r="Z294" s="1403"/>
      <c r="AA294" s="1403"/>
      <c r="AB294" s="1403"/>
      <c r="AC294" s="1425"/>
    </row>
    <row r="295" spans="1:29" ht="15" customHeight="1" thickBot="1">
      <c r="A295" s="1432"/>
      <c r="B295" s="9"/>
      <c r="C295" s="10"/>
      <c r="D295" s="10"/>
      <c r="E295" s="10"/>
      <c r="F295" s="10"/>
      <c r="G295" s="1408" t="s">
        <v>5</v>
      </c>
      <c r="H295" s="1408"/>
      <c r="I295" s="10"/>
      <c r="J295" s="10"/>
      <c r="K295" s="10"/>
      <c r="L295" s="10"/>
      <c r="M295" s="10"/>
      <c r="N295" s="11"/>
      <c r="O295" s="3"/>
      <c r="P295" s="1432"/>
      <c r="Q295" s="1426"/>
      <c r="R295" s="1406"/>
      <c r="S295" s="1406"/>
      <c r="T295" s="1406"/>
      <c r="U295" s="1406"/>
      <c r="V295" s="1406"/>
      <c r="W295" s="1406"/>
      <c r="X295" s="1406"/>
      <c r="Y295" s="1406"/>
      <c r="Z295" s="1406"/>
      <c r="AA295" s="1406"/>
      <c r="AB295" s="1406"/>
      <c r="AC295" s="1427"/>
    </row>
    <row r="296" spans="1:29" ht="18.75" customHeight="1">
      <c r="A296" s="1432"/>
      <c r="B296" s="9"/>
      <c r="C296" s="10"/>
      <c r="D296" s="10"/>
      <c r="E296" s="447" t="s">
        <v>146</v>
      </c>
      <c r="F296" s="815" t="s">
        <v>4</v>
      </c>
      <c r="G296" s="1442">
        <v>1</v>
      </c>
      <c r="H296" s="1442"/>
      <c r="I296" s="222"/>
      <c r="J296" s="10"/>
      <c r="K296" s="10"/>
      <c r="L296" s="10"/>
      <c r="M296" s="10"/>
      <c r="N296" s="11"/>
      <c r="O296" s="3"/>
      <c r="P296" s="1432"/>
      <c r="Q296" s="1439" t="s">
        <v>1391</v>
      </c>
      <c r="R296" s="1428"/>
      <c r="S296" s="1428"/>
      <c r="T296" s="1428"/>
      <c r="U296" s="1428"/>
      <c r="V296" s="1428"/>
      <c r="W296" s="1428"/>
      <c r="X296" s="1428"/>
      <c r="Y296" s="1428"/>
      <c r="Z296" s="1428"/>
      <c r="AA296" s="1428"/>
      <c r="AB296" s="991"/>
      <c r="AC296" s="11"/>
    </row>
    <row r="297" spans="1:29">
      <c r="A297" s="1432"/>
      <c r="B297" s="842"/>
      <c r="C297" s="812" t="s">
        <v>6</v>
      </c>
      <c r="D297" s="99" t="s">
        <v>861</v>
      </c>
      <c r="E297" s="10"/>
      <c r="F297" s="10"/>
      <c r="G297" s="114"/>
      <c r="H297" s="109"/>
      <c r="I297" s="10"/>
      <c r="J297" s="188" t="s">
        <v>7</v>
      </c>
      <c r="K297" s="188"/>
      <c r="L297" s="188"/>
      <c r="M297" s="188"/>
      <c r="N297" s="189"/>
      <c r="O297" s="3"/>
      <c r="P297" s="1432"/>
      <c r="Q297" s="1439"/>
      <c r="R297" s="1428"/>
      <c r="S297" s="1428"/>
      <c r="T297" s="1428"/>
      <c r="U297" s="1428"/>
      <c r="V297" s="1428"/>
      <c r="W297" s="1428"/>
      <c r="X297" s="1428"/>
      <c r="Y297" s="1428"/>
      <c r="Z297" s="1428"/>
      <c r="AA297" s="1428"/>
      <c r="AB297" s="869" t="s">
        <v>5</v>
      </c>
      <c r="AC297" s="11"/>
    </row>
    <row r="298" spans="1:29" ht="16.5" customHeight="1">
      <c r="A298" s="1432"/>
      <c r="B298" s="9"/>
      <c r="C298" s="814">
        <v>1</v>
      </c>
      <c r="D298" s="14" t="s">
        <v>44</v>
      </c>
      <c r="E298" s="15"/>
      <c r="F298" s="14"/>
      <c r="G298" s="1409">
        <f>(C298/C303)*G296</f>
        <v>0.59523809523809523</v>
      </c>
      <c r="H298" s="1409"/>
      <c r="I298" s="10"/>
      <c r="J298" s="175" t="s">
        <v>1243</v>
      </c>
      <c r="K298" s="175"/>
      <c r="L298" s="175"/>
      <c r="M298" s="175"/>
      <c r="N298" s="176"/>
      <c r="O298" s="3"/>
      <c r="P298" s="1432"/>
      <c r="Q298" s="1439"/>
      <c r="R298" s="1428"/>
      <c r="S298" s="1428"/>
      <c r="T298" s="1428"/>
      <c r="U298" s="1428"/>
      <c r="V298" s="1428"/>
      <c r="W298" s="1428"/>
      <c r="X298" s="1428"/>
      <c r="Y298" s="1428"/>
      <c r="Z298" s="1428"/>
      <c r="AA298" s="1428"/>
      <c r="AB298" s="991"/>
      <c r="AC298" s="11"/>
    </row>
    <row r="299" spans="1:29" ht="15.75">
      <c r="A299" s="1432"/>
      <c r="B299" s="9"/>
      <c r="C299" s="814">
        <v>0.4</v>
      </c>
      <c r="D299" s="14" t="s">
        <v>73</v>
      </c>
      <c r="E299" s="15"/>
      <c r="F299" s="16"/>
      <c r="G299" s="1409">
        <f>(C299/C303)*G296</f>
        <v>0.23809523809523811</v>
      </c>
      <c r="H299" s="1409"/>
      <c r="I299" s="10"/>
      <c r="J299" s="177" t="s">
        <v>1244</v>
      </c>
      <c r="K299" s="177"/>
      <c r="L299" s="177"/>
      <c r="M299" s="177"/>
      <c r="N299" s="178"/>
      <c r="O299" s="3"/>
      <c r="P299" s="1432"/>
      <c r="Q299" s="1440" t="s">
        <v>1374</v>
      </c>
      <c r="R299" s="1441"/>
      <c r="S299" s="1441"/>
      <c r="T299" s="1441"/>
      <c r="U299" s="1441"/>
      <c r="V299" s="1441"/>
      <c r="W299" s="1441"/>
      <c r="X299" s="1441"/>
      <c r="Y299" s="1441"/>
      <c r="Z299" s="1441"/>
      <c r="AA299" s="1441"/>
      <c r="AB299" s="876" t="s">
        <v>6</v>
      </c>
      <c r="AC299" s="11"/>
    </row>
    <row r="300" spans="1:29" ht="15.75" customHeight="1">
      <c r="A300" s="1432"/>
      <c r="B300" s="9"/>
      <c r="C300" s="814">
        <v>0.28000000000000003</v>
      </c>
      <c r="D300" s="14" t="s">
        <v>276</v>
      </c>
      <c r="E300" s="15"/>
      <c r="F300" s="16"/>
      <c r="G300" s="1409">
        <f>(C300/C303)*G296</f>
        <v>0.16666666666666669</v>
      </c>
      <c r="H300" s="1409"/>
      <c r="I300" s="10"/>
      <c r="J300" s="1497" t="s">
        <v>1245</v>
      </c>
      <c r="K300" s="1497"/>
      <c r="L300" s="1497"/>
      <c r="M300" s="1497"/>
      <c r="N300" s="1498"/>
      <c r="O300" s="3"/>
      <c r="P300" s="1432"/>
      <c r="Q300" s="1440"/>
      <c r="R300" s="1441"/>
      <c r="S300" s="1441"/>
      <c r="T300" s="1441"/>
      <c r="U300" s="1441"/>
      <c r="V300" s="1441"/>
      <c r="W300" s="1441"/>
      <c r="X300" s="1441"/>
      <c r="Y300" s="1441"/>
      <c r="Z300" s="1441"/>
      <c r="AA300" s="1441"/>
      <c r="AB300" s="991"/>
      <c r="AC300" s="11"/>
    </row>
    <row r="301" spans="1:29" ht="16.5" customHeight="1">
      <c r="A301" s="1432"/>
      <c r="B301" s="9"/>
      <c r="C301" s="814"/>
      <c r="D301" s="14"/>
      <c r="E301" s="15"/>
      <c r="F301" s="16"/>
      <c r="G301" s="1409">
        <f>(C301/C303)*G296</f>
        <v>0</v>
      </c>
      <c r="H301" s="1409"/>
      <c r="I301" s="10"/>
      <c r="J301" s="1499"/>
      <c r="K301" s="1499"/>
      <c r="L301" s="1499"/>
      <c r="M301" s="1499"/>
      <c r="N301" s="1500"/>
      <c r="O301" s="3"/>
      <c r="P301" s="1432"/>
      <c r="Q301" s="9"/>
      <c r="R301" s="10"/>
      <c r="S301" s="10"/>
      <c r="T301" s="10"/>
      <c r="U301" s="10"/>
      <c r="V301" s="10"/>
      <c r="W301" s="10"/>
      <c r="X301" s="10"/>
      <c r="Y301" s="10"/>
      <c r="Z301" s="10"/>
      <c r="AA301" s="10"/>
      <c r="AB301" s="10"/>
      <c r="AC301" s="11"/>
    </row>
    <row r="302" spans="1:29" ht="15.75" customHeight="1">
      <c r="A302" s="1432"/>
      <c r="B302" s="9"/>
      <c r="C302" s="14"/>
      <c r="D302" s="14"/>
      <c r="E302" s="275"/>
      <c r="F302" s="275"/>
      <c r="G302" s="1409"/>
      <c r="H302" s="1409"/>
      <c r="I302" s="10"/>
      <c r="J302" s="1499"/>
      <c r="K302" s="1499"/>
      <c r="L302" s="1499"/>
      <c r="M302" s="1499"/>
      <c r="N302" s="1500"/>
      <c r="O302" s="3"/>
      <c r="P302" s="1432"/>
      <c r="Q302" s="1016" t="s">
        <v>1418</v>
      </c>
      <c r="R302" s="10"/>
      <c r="S302" s="10"/>
      <c r="T302" s="10"/>
      <c r="U302" s="10"/>
      <c r="V302" s="10"/>
      <c r="W302" s="10"/>
      <c r="X302" s="10"/>
      <c r="Y302" s="10"/>
      <c r="Z302" s="10"/>
      <c r="AA302" s="10"/>
      <c r="AB302" s="10"/>
      <c r="AC302" s="11"/>
    </row>
    <row r="303" spans="1:29" ht="16.5" thickBot="1">
      <c r="A303" s="1432"/>
      <c r="B303" s="9"/>
      <c r="C303" s="813">
        <f>SUM(C298:C301)</f>
        <v>1.68</v>
      </c>
      <c r="D303" s="1453" t="s">
        <v>8</v>
      </c>
      <c r="E303" s="1453"/>
      <c r="F303" s="1453"/>
      <c r="G303" s="1454">
        <f t="shared" ref="G303:H303" si="5">SUM(G298:G301)</f>
        <v>1</v>
      </c>
      <c r="H303" s="1454">
        <f t="shared" si="5"/>
        <v>0</v>
      </c>
      <c r="I303" s="10"/>
      <c r="J303" s="177"/>
      <c r="K303" s="177"/>
      <c r="L303" s="177"/>
      <c r="M303" s="177"/>
      <c r="N303" s="178"/>
      <c r="O303" s="3"/>
      <c r="P303" s="1432"/>
      <c r="Q303" s="1042" t="str">
        <f ca="1">CELL("nomfichier",P299)</f>
        <v>D:\1 UPRT SITE WEB\uprt.fr\ff-mickael-rabeau\[ff-mr-patisserie-N°3-complet.xlsx]le Sucre</v>
      </c>
      <c r="R303" s="10"/>
      <c r="S303" s="10"/>
      <c r="T303" s="10"/>
      <c r="U303" s="10"/>
      <c r="V303" s="10"/>
      <c r="W303" s="10"/>
      <c r="X303" s="10"/>
      <c r="Y303" s="10"/>
      <c r="Z303" s="10"/>
      <c r="AA303" s="10"/>
      <c r="AB303" s="10"/>
      <c r="AC303" s="11"/>
    </row>
    <row r="304" spans="1:29" ht="16.5" thickBot="1">
      <c r="A304" s="1432"/>
      <c r="B304" s="9"/>
      <c r="C304" s="129"/>
      <c r="D304" s="809"/>
      <c r="E304" s="809"/>
      <c r="F304" s="809"/>
      <c r="G304" s="809"/>
      <c r="H304" s="809"/>
      <c r="I304" s="10"/>
      <c r="J304" s="177"/>
      <c r="K304" s="177"/>
      <c r="L304" s="177"/>
      <c r="M304" s="177"/>
      <c r="N304" s="178"/>
      <c r="O304" s="3"/>
      <c r="P304" s="1432"/>
      <c r="Q304" s="938"/>
      <c r="R304" s="939"/>
      <c r="S304" s="939"/>
      <c r="T304" s="939"/>
      <c r="U304" s="25"/>
      <c r="V304" s="25"/>
      <c r="W304" s="25"/>
      <c r="X304" s="25"/>
      <c r="Y304" s="25"/>
      <c r="Z304" s="25"/>
      <c r="AA304" s="25"/>
      <c r="AB304" s="25"/>
      <c r="AC304" s="26"/>
    </row>
    <row r="305" spans="1:29">
      <c r="A305" s="1432"/>
      <c r="B305" s="23" t="s">
        <v>6</v>
      </c>
      <c r="C305" s="452" t="s">
        <v>10</v>
      </c>
      <c r="D305" s="25"/>
      <c r="E305" s="25"/>
      <c r="F305" s="25"/>
      <c r="G305" s="25"/>
      <c r="H305" s="25"/>
      <c r="I305" s="25"/>
      <c r="J305" s="25"/>
      <c r="K305" s="25"/>
      <c r="L305" s="25"/>
      <c r="M305" s="25"/>
      <c r="N305" s="26"/>
      <c r="P305" s="1432"/>
      <c r="Q305" s="9"/>
      <c r="R305" s="10" t="s">
        <v>9</v>
      </c>
      <c r="S305" s="932" t="s">
        <v>177</v>
      </c>
      <c r="T305" s="10"/>
      <c r="U305" s="10"/>
      <c r="V305" s="1429" t="s">
        <v>179</v>
      </c>
      <c r="W305" s="1429"/>
      <c r="X305" s="1429"/>
      <c r="Y305" s="1429"/>
      <c r="Z305" s="1429"/>
      <c r="AA305" s="1429"/>
      <c r="AB305" s="1429"/>
      <c r="AC305" s="1430"/>
    </row>
    <row r="306" spans="1:29">
      <c r="A306" s="1432"/>
      <c r="B306" s="86" t="s">
        <v>5</v>
      </c>
      <c r="C306" s="451" t="s">
        <v>11</v>
      </c>
      <c r="D306" s="28"/>
      <c r="E306" s="28"/>
      <c r="F306" s="28"/>
      <c r="G306" s="28"/>
      <c r="H306" s="28"/>
      <c r="I306" s="28"/>
      <c r="J306" s="28"/>
      <c r="K306" s="28"/>
      <c r="L306" s="28"/>
      <c r="M306" s="10"/>
      <c r="N306" s="29"/>
      <c r="P306" s="1432"/>
      <c r="Q306" s="9"/>
      <c r="R306" s="10"/>
      <c r="S306" s="10"/>
      <c r="T306" s="10"/>
      <c r="U306" s="10"/>
      <c r="V306" s="931"/>
      <c r="W306" s="931" t="s">
        <v>178</v>
      </c>
      <c r="X306" s="931"/>
      <c r="Y306" s="931"/>
      <c r="Z306" s="931"/>
      <c r="AA306" s="931"/>
      <c r="AB306" s="931"/>
      <c r="AC306" s="933"/>
    </row>
    <row r="307" spans="1:29" ht="15" customHeight="1">
      <c r="A307" s="1432"/>
      <c r="B307" s="1433" t="s">
        <v>1412</v>
      </c>
      <c r="C307" s="1434"/>
      <c r="D307" s="1434"/>
      <c r="E307" s="1434"/>
      <c r="F307" s="1434"/>
      <c r="G307" s="1434"/>
      <c r="H307" s="1434"/>
      <c r="I307" s="1434"/>
      <c r="J307" s="1434"/>
      <c r="K307" s="1434"/>
      <c r="L307" s="1434"/>
      <c r="M307" s="1434"/>
      <c r="N307" s="1435"/>
      <c r="P307" s="1432"/>
      <c r="Q307" s="1433" t="s">
        <v>1412</v>
      </c>
      <c r="R307" s="1434"/>
      <c r="S307" s="1434"/>
      <c r="T307" s="1434"/>
      <c r="U307" s="1434"/>
      <c r="V307" s="1434"/>
      <c r="W307" s="1434"/>
      <c r="X307" s="1434"/>
      <c r="Y307" s="1434"/>
      <c r="Z307" s="1434"/>
      <c r="AA307" s="1434"/>
      <c r="AB307" s="1434"/>
      <c r="AC307" s="1435"/>
    </row>
    <row r="308" spans="1:29" ht="15.75" thickBot="1">
      <c r="A308" s="1432"/>
      <c r="B308" s="1436"/>
      <c r="C308" s="1437"/>
      <c r="D308" s="1437"/>
      <c r="E308" s="1437"/>
      <c r="F308" s="1437"/>
      <c r="G308" s="1437"/>
      <c r="H308" s="1437"/>
      <c r="I308" s="1437"/>
      <c r="J308" s="1437"/>
      <c r="K308" s="1437"/>
      <c r="L308" s="1437"/>
      <c r="M308" s="1437"/>
      <c r="N308" s="1438"/>
      <c r="P308" s="1432"/>
      <c r="Q308" s="1436"/>
      <c r="R308" s="1437"/>
      <c r="S308" s="1437"/>
      <c r="T308" s="1437"/>
      <c r="U308" s="1437"/>
      <c r="V308" s="1437"/>
      <c r="W308" s="1437"/>
      <c r="X308" s="1437"/>
      <c r="Y308" s="1437"/>
      <c r="Z308" s="1437"/>
      <c r="AA308" s="1437"/>
      <c r="AB308" s="1437"/>
      <c r="AC308" s="1438"/>
    </row>
    <row r="310" spans="1:29" ht="15.75" thickBot="1">
      <c r="A310" s="8" t="s">
        <v>3</v>
      </c>
      <c r="B310" s="1431" t="str">
        <f>B311</f>
        <v>Pastillage</v>
      </c>
      <c r="C310" s="1431"/>
      <c r="D310" s="1431"/>
      <c r="E310" s="1431"/>
      <c r="F310" s="1431"/>
      <c r="G310" s="1431"/>
      <c r="H310" s="1431"/>
      <c r="I310" s="1431"/>
      <c r="J310" s="1431"/>
      <c r="K310" s="1431"/>
      <c r="L310" s="1431"/>
      <c r="M310" s="1431"/>
      <c r="N310" s="1431"/>
      <c r="O310" s="3"/>
      <c r="P310" s="8" t="s">
        <v>3</v>
      </c>
      <c r="Q310" s="1431" t="str">
        <f>Q311</f>
        <v>Pastillage</v>
      </c>
      <c r="R310" s="1431"/>
      <c r="S310" s="1431"/>
      <c r="T310" s="1431"/>
      <c r="U310" s="1431"/>
      <c r="V310" s="1431"/>
      <c r="W310" s="1431"/>
      <c r="X310" s="1431"/>
      <c r="Y310" s="1431"/>
      <c r="Z310" s="1431"/>
      <c r="AA310" s="1431"/>
      <c r="AB310" s="1431"/>
      <c r="AC310" s="1431"/>
    </row>
    <row r="311" spans="1:29" ht="23.25" customHeight="1">
      <c r="A311" s="1432" t="str">
        <f>B311</f>
        <v>Pastillage</v>
      </c>
      <c r="B311" s="1399" t="s">
        <v>1246</v>
      </c>
      <c r="C311" s="1400"/>
      <c r="D311" s="1400"/>
      <c r="E311" s="1400"/>
      <c r="F311" s="1400"/>
      <c r="G311" s="1400"/>
      <c r="H311" s="1400"/>
      <c r="I311" s="1400"/>
      <c r="J311" s="1400"/>
      <c r="K311" s="1400"/>
      <c r="L311" s="1400"/>
      <c r="M311" s="1400"/>
      <c r="N311" s="1401"/>
      <c r="O311" s="3"/>
      <c r="P311" s="1432" t="str">
        <f>Q311</f>
        <v>Pastillage</v>
      </c>
      <c r="Q311" s="1399" t="s">
        <v>1246</v>
      </c>
      <c r="R311" s="1400"/>
      <c r="S311" s="1400"/>
      <c r="T311" s="1400"/>
      <c r="U311" s="1400"/>
      <c r="V311" s="1400"/>
      <c r="W311" s="1400"/>
      <c r="X311" s="1400"/>
      <c r="Y311" s="1400"/>
      <c r="Z311" s="1400"/>
      <c r="AA311" s="1400"/>
      <c r="AB311" s="1400"/>
      <c r="AC311" s="1401"/>
    </row>
    <row r="312" spans="1:29" ht="15.75" customHeight="1">
      <c r="A312" s="1432"/>
      <c r="B312" s="1387"/>
      <c r="C312" s="1388"/>
      <c r="D312" s="1388"/>
      <c r="E312" s="1388"/>
      <c r="F312" s="1388"/>
      <c r="G312" s="1388"/>
      <c r="H312" s="1388"/>
      <c r="I312" s="1388"/>
      <c r="J312" s="1388"/>
      <c r="K312" s="1388"/>
      <c r="L312" s="1388"/>
      <c r="M312" s="1388"/>
      <c r="N312" s="1389"/>
      <c r="O312" s="3"/>
      <c r="P312" s="1432"/>
      <c r="Q312" s="1387"/>
      <c r="R312" s="1388"/>
      <c r="S312" s="1388"/>
      <c r="T312" s="1388"/>
      <c r="U312" s="1388"/>
      <c r="V312" s="1388"/>
      <c r="W312" s="1388"/>
      <c r="X312" s="1388"/>
      <c r="Y312" s="1388"/>
      <c r="Z312" s="1388"/>
      <c r="AA312" s="1388"/>
      <c r="AB312" s="1388"/>
      <c r="AC312" s="1389"/>
    </row>
    <row r="313" spans="1:29" ht="15.75" customHeight="1">
      <c r="A313" s="1432"/>
      <c r="B313" s="1416" t="s">
        <v>19</v>
      </c>
      <c r="C313" s="1417"/>
      <c r="D313" s="1417"/>
      <c r="E313" s="1417"/>
      <c r="F313" s="1417"/>
      <c r="G313" s="1417"/>
      <c r="H313" s="1417"/>
      <c r="I313" s="1417"/>
      <c r="J313" s="1417"/>
      <c r="K313" s="1417"/>
      <c r="L313" s="1417"/>
      <c r="M313" s="1417"/>
      <c r="N313" s="1418"/>
      <c r="O313" s="3"/>
      <c r="P313" s="1432"/>
      <c r="Q313" s="1416" t="s">
        <v>19</v>
      </c>
      <c r="R313" s="1417"/>
      <c r="S313" s="1417"/>
      <c r="T313" s="1417"/>
      <c r="U313" s="1417"/>
      <c r="V313" s="1417"/>
      <c r="W313" s="1417"/>
      <c r="X313" s="1417"/>
      <c r="Y313" s="1417"/>
      <c r="Z313" s="1417"/>
      <c r="AA313" s="1417"/>
      <c r="AB313" s="1417"/>
      <c r="AC313" s="1418"/>
    </row>
    <row r="314" spans="1:29" ht="15.75" customHeight="1" thickBot="1">
      <c r="A314" s="1432"/>
      <c r="B314" s="1419"/>
      <c r="C314" s="1420"/>
      <c r="D314" s="1420"/>
      <c r="E314" s="1420"/>
      <c r="F314" s="1420"/>
      <c r="G314" s="1420"/>
      <c r="H314" s="1420"/>
      <c r="I314" s="1420"/>
      <c r="J314" s="1420"/>
      <c r="K314" s="1420"/>
      <c r="L314" s="1420"/>
      <c r="M314" s="1420"/>
      <c r="N314" s="1421"/>
      <c r="O314" s="3"/>
      <c r="P314" s="1432"/>
      <c r="Q314" s="1419"/>
      <c r="R314" s="1420"/>
      <c r="S314" s="1420"/>
      <c r="T314" s="1420"/>
      <c r="U314" s="1420"/>
      <c r="V314" s="1420"/>
      <c r="W314" s="1420"/>
      <c r="X314" s="1420"/>
      <c r="Y314" s="1420"/>
      <c r="Z314" s="1420"/>
      <c r="AA314" s="1420"/>
      <c r="AB314" s="1420"/>
      <c r="AC314" s="1421"/>
    </row>
    <row r="315" spans="1:29" ht="15" customHeight="1">
      <c r="A315" s="1432"/>
      <c r="B315" s="9"/>
      <c r="C315" s="10"/>
      <c r="D315" s="10"/>
      <c r="E315" s="10"/>
      <c r="F315" s="10"/>
      <c r="G315" s="10"/>
      <c r="H315" s="10"/>
      <c r="I315" s="10"/>
      <c r="J315" s="10"/>
      <c r="K315" s="10"/>
      <c r="L315" s="10"/>
      <c r="M315" s="10"/>
      <c r="N315" s="11"/>
      <c r="O315" s="3"/>
      <c r="P315" s="1432"/>
      <c r="Q315" s="1424" t="s">
        <v>144</v>
      </c>
      <c r="R315" s="1403"/>
      <c r="S315" s="1403"/>
      <c r="T315" s="1403"/>
      <c r="U315" s="1403"/>
      <c r="V315" s="1403"/>
      <c r="W315" s="1403"/>
      <c r="X315" s="1403"/>
      <c r="Y315" s="1403"/>
      <c r="Z315" s="1403"/>
      <c r="AA315" s="1403"/>
      <c r="AB315" s="1403"/>
      <c r="AC315" s="1425"/>
    </row>
    <row r="316" spans="1:29" ht="15" customHeight="1" thickBot="1">
      <c r="A316" s="1432"/>
      <c r="B316" s="9"/>
      <c r="C316" s="10"/>
      <c r="D316" s="10"/>
      <c r="E316" s="10"/>
      <c r="F316" s="10"/>
      <c r="G316" s="1408" t="s">
        <v>5</v>
      </c>
      <c r="H316" s="1408"/>
      <c r="I316" s="10"/>
      <c r="J316" s="10"/>
      <c r="K316" s="10"/>
      <c r="L316" s="10"/>
      <c r="M316" s="10"/>
      <c r="N316" s="11"/>
      <c r="O316" s="3"/>
      <c r="P316" s="1432"/>
      <c r="Q316" s="1426"/>
      <c r="R316" s="1406"/>
      <c r="S316" s="1406"/>
      <c r="T316" s="1406"/>
      <c r="U316" s="1406"/>
      <c r="V316" s="1406"/>
      <c r="W316" s="1406"/>
      <c r="X316" s="1406"/>
      <c r="Y316" s="1406"/>
      <c r="Z316" s="1406"/>
      <c r="AA316" s="1406"/>
      <c r="AB316" s="1406"/>
      <c r="AC316" s="1427"/>
    </row>
    <row r="317" spans="1:29" ht="18.75" customHeight="1">
      <c r="A317" s="1432"/>
      <c r="B317" s="9"/>
      <c r="C317" s="10"/>
      <c r="D317" s="10"/>
      <c r="E317" s="447" t="s">
        <v>146</v>
      </c>
      <c r="F317" s="815" t="s">
        <v>4</v>
      </c>
      <c r="G317" s="1442">
        <v>1</v>
      </c>
      <c r="H317" s="1442"/>
      <c r="I317" s="222"/>
      <c r="J317" s="10"/>
      <c r="K317" s="10"/>
      <c r="L317" s="10"/>
      <c r="M317" s="10"/>
      <c r="N317" s="11"/>
      <c r="O317" s="3"/>
      <c r="P317" s="1432"/>
      <c r="Q317" s="1439" t="s">
        <v>1513</v>
      </c>
      <c r="R317" s="1428"/>
      <c r="S317" s="1428"/>
      <c r="T317" s="1428"/>
      <c r="U317" s="1428"/>
      <c r="V317" s="1428"/>
      <c r="W317" s="1428"/>
      <c r="X317" s="1428"/>
      <c r="Y317" s="1428"/>
      <c r="Z317" s="1428"/>
      <c r="AA317" s="1428"/>
      <c r="AB317" s="991"/>
      <c r="AC317" s="11"/>
    </row>
    <row r="318" spans="1:29">
      <c r="A318" s="1432"/>
      <c r="B318" s="842"/>
      <c r="C318" s="812" t="s">
        <v>6</v>
      </c>
      <c r="D318" s="99" t="s">
        <v>861</v>
      </c>
      <c r="E318" s="10"/>
      <c r="F318" s="10"/>
      <c r="G318" s="114"/>
      <c r="H318" s="109"/>
      <c r="I318" s="188" t="s">
        <v>7</v>
      </c>
      <c r="J318" s="188"/>
      <c r="K318" s="188"/>
      <c r="L318" s="188"/>
      <c r="M318" s="188"/>
      <c r="N318" s="189"/>
      <c r="O318" s="3"/>
      <c r="P318" s="1432"/>
      <c r="Q318" s="1439"/>
      <c r="R318" s="1428"/>
      <c r="S318" s="1428"/>
      <c r="T318" s="1428"/>
      <c r="U318" s="1428"/>
      <c r="V318" s="1428"/>
      <c r="W318" s="1428"/>
      <c r="X318" s="1428"/>
      <c r="Y318" s="1428"/>
      <c r="Z318" s="1428"/>
      <c r="AA318" s="1428"/>
      <c r="AB318" s="869" t="s">
        <v>5</v>
      </c>
      <c r="AC318" s="11"/>
    </row>
    <row r="319" spans="1:29" ht="16.5" customHeight="1">
      <c r="A319" s="1432"/>
      <c r="B319" s="9"/>
      <c r="C319" s="814">
        <v>1</v>
      </c>
      <c r="D319" s="14" t="s">
        <v>15</v>
      </c>
      <c r="E319" s="15"/>
      <c r="F319" s="14"/>
      <c r="G319" s="1409">
        <f>(C319/C324)*G317</f>
        <v>0.92936802973977695</v>
      </c>
      <c r="H319" s="1409"/>
      <c r="I319" s="1455" t="s">
        <v>1249</v>
      </c>
      <c r="J319" s="1455"/>
      <c r="K319" s="1455"/>
      <c r="L319" s="1455"/>
      <c r="M319" s="1455"/>
      <c r="N319" s="1456"/>
      <c r="O319" s="3"/>
      <c r="P319" s="1432"/>
      <c r="Q319" s="1439"/>
      <c r="R319" s="1428"/>
      <c r="S319" s="1428"/>
      <c r="T319" s="1428"/>
      <c r="U319" s="1428"/>
      <c r="V319" s="1428"/>
      <c r="W319" s="1428"/>
      <c r="X319" s="1428"/>
      <c r="Y319" s="1428"/>
      <c r="Z319" s="1428"/>
      <c r="AA319" s="1428"/>
      <c r="AB319" s="991"/>
      <c r="AC319" s="11"/>
    </row>
    <row r="320" spans="1:29" ht="15.75">
      <c r="A320" s="1432"/>
      <c r="B320" s="9"/>
      <c r="C320" s="814">
        <v>1.6E-2</v>
      </c>
      <c r="D320" s="14" t="s">
        <v>1247</v>
      </c>
      <c r="E320" s="15"/>
      <c r="F320" s="16"/>
      <c r="G320" s="1409">
        <f>(C320/C324)*G317</f>
        <v>1.4869888475836431E-2</v>
      </c>
      <c r="H320" s="1409"/>
      <c r="I320" s="1459"/>
      <c r="J320" s="1459"/>
      <c r="K320" s="1459"/>
      <c r="L320" s="1459"/>
      <c r="M320" s="1459"/>
      <c r="N320" s="1460"/>
      <c r="O320" s="3"/>
      <c r="P320" s="1432"/>
      <c r="Q320" s="1440" t="s">
        <v>1374</v>
      </c>
      <c r="R320" s="1441"/>
      <c r="S320" s="1441"/>
      <c r="T320" s="1441"/>
      <c r="U320" s="1441"/>
      <c r="V320" s="1441"/>
      <c r="W320" s="1441"/>
      <c r="X320" s="1441"/>
      <c r="Y320" s="1441"/>
      <c r="Z320" s="1441"/>
      <c r="AA320" s="1441"/>
      <c r="AB320" s="876" t="s">
        <v>6</v>
      </c>
      <c r="AC320" s="11"/>
    </row>
    <row r="321" spans="1:29" ht="15.75" customHeight="1">
      <c r="A321" s="1432"/>
      <c r="B321" s="9"/>
      <c r="C321" s="814">
        <v>0.06</v>
      </c>
      <c r="D321" s="14" t="s">
        <v>1248</v>
      </c>
      <c r="E321" s="15"/>
      <c r="F321" s="16"/>
      <c r="G321" s="1409">
        <f>(C321/C324)*G317</f>
        <v>5.5762081784386609E-2</v>
      </c>
      <c r="H321" s="1409"/>
      <c r="I321" s="811" t="s">
        <v>1250</v>
      </c>
      <c r="J321" s="177"/>
      <c r="K321" s="177"/>
      <c r="L321" s="177"/>
      <c r="M321" s="177"/>
      <c r="N321" s="178"/>
      <c r="O321" s="3"/>
      <c r="P321" s="1432"/>
      <c r="Q321" s="1440"/>
      <c r="R321" s="1441"/>
      <c r="S321" s="1441"/>
      <c r="T321" s="1441"/>
      <c r="U321" s="1441"/>
      <c r="V321" s="1441"/>
      <c r="W321" s="1441"/>
      <c r="X321" s="1441"/>
      <c r="Y321" s="1441"/>
      <c r="Z321" s="1441"/>
      <c r="AA321" s="1441"/>
      <c r="AB321" s="991"/>
      <c r="AC321" s="11"/>
    </row>
    <row r="322" spans="1:29" ht="16.5" customHeight="1">
      <c r="A322" s="1432"/>
      <c r="B322" s="9"/>
      <c r="C322" s="814"/>
      <c r="D322" s="14"/>
      <c r="E322" s="15"/>
      <c r="F322" s="16"/>
      <c r="G322" s="1409">
        <f>(C322/C324)*G317</f>
        <v>0</v>
      </c>
      <c r="H322" s="1409"/>
      <c r="I322" s="811" t="s">
        <v>1252</v>
      </c>
      <c r="J322" s="177"/>
      <c r="K322" s="177"/>
      <c r="L322" s="177"/>
      <c r="M322" s="177"/>
      <c r="N322" s="178"/>
      <c r="O322" s="3"/>
      <c r="P322" s="1432"/>
      <c r="Q322" s="9"/>
      <c r="R322" s="10"/>
      <c r="S322" s="10"/>
      <c r="T322" s="10"/>
      <c r="U322" s="10"/>
      <c r="V322" s="10"/>
      <c r="W322" s="10"/>
      <c r="X322" s="10"/>
      <c r="Y322" s="10"/>
      <c r="Z322" s="10"/>
      <c r="AA322" s="10"/>
      <c r="AB322" s="10"/>
      <c r="AC322" s="11"/>
    </row>
    <row r="323" spans="1:29" ht="15.75" customHeight="1">
      <c r="A323" s="1432"/>
      <c r="B323" s="9"/>
      <c r="C323" s="14"/>
      <c r="D323" s="14"/>
      <c r="E323" s="275"/>
      <c r="F323" s="275"/>
      <c r="G323" s="1409"/>
      <c r="H323" s="1409"/>
      <c r="I323" s="811" t="s">
        <v>1251</v>
      </c>
      <c r="J323" s="177"/>
      <c r="K323" s="177"/>
      <c r="L323" s="177"/>
      <c r="M323" s="177"/>
      <c r="N323" s="178"/>
      <c r="O323" s="3"/>
      <c r="P323" s="1432"/>
      <c r="Q323" s="9"/>
      <c r="R323" s="10"/>
      <c r="S323" s="10"/>
      <c r="T323" s="10"/>
      <c r="U323" s="10"/>
      <c r="V323" s="10"/>
      <c r="W323" s="10"/>
      <c r="X323" s="10"/>
      <c r="Y323" s="10"/>
      <c r="Z323" s="10"/>
      <c r="AA323" s="10"/>
      <c r="AB323" s="10"/>
      <c r="AC323" s="11"/>
    </row>
    <row r="324" spans="1:29" ht="15.75">
      <c r="A324" s="1432"/>
      <c r="B324" s="9"/>
      <c r="C324" s="813">
        <f>SUM(C319:C322)</f>
        <v>1.0760000000000001</v>
      </c>
      <c r="D324" s="1453" t="s">
        <v>8</v>
      </c>
      <c r="E324" s="1453"/>
      <c r="F324" s="1453"/>
      <c r="G324" s="1454">
        <f t="shared" ref="G324:H324" si="6">SUM(G319:G322)</f>
        <v>1</v>
      </c>
      <c r="H324" s="1454">
        <f t="shared" si="6"/>
        <v>0</v>
      </c>
      <c r="I324" s="10"/>
      <c r="J324" s="177"/>
      <c r="K324" s="177"/>
      <c r="L324" s="177"/>
      <c r="M324" s="177"/>
      <c r="N324" s="178"/>
      <c r="O324" s="3"/>
      <c r="P324" s="1432"/>
      <c r="Q324" s="9"/>
      <c r="R324" s="10"/>
      <c r="S324" s="10"/>
      <c r="T324" s="10"/>
      <c r="U324" s="10"/>
      <c r="V324" s="10"/>
      <c r="W324" s="10"/>
      <c r="X324" s="10"/>
      <c r="Y324" s="10"/>
      <c r="Z324" s="10"/>
      <c r="AA324" s="10"/>
      <c r="AB324" s="10"/>
      <c r="AC324" s="11"/>
    </row>
    <row r="325" spans="1:29" ht="15.75">
      <c r="A325" s="1432"/>
      <c r="B325" s="9"/>
      <c r="C325" s="813"/>
      <c r="D325" s="809"/>
      <c r="E325" s="809"/>
      <c r="F325" s="809"/>
      <c r="G325" s="810"/>
      <c r="H325" s="810"/>
      <c r="I325" s="10"/>
      <c r="J325" s="177"/>
      <c r="K325" s="177"/>
      <c r="L325" s="177"/>
      <c r="M325" s="177"/>
      <c r="N325" s="178"/>
      <c r="O325" s="3"/>
      <c r="P325" s="1432"/>
      <c r="Q325" s="9"/>
      <c r="R325" s="10"/>
      <c r="S325" s="10"/>
      <c r="T325" s="10"/>
      <c r="U325" s="10"/>
      <c r="V325" s="10"/>
      <c r="W325" s="10"/>
      <c r="X325" s="10"/>
      <c r="Y325" s="10"/>
      <c r="Z325" s="10"/>
      <c r="AA325" s="10"/>
      <c r="AB325" s="10"/>
      <c r="AC325" s="11"/>
    </row>
    <row r="326" spans="1:29">
      <c r="A326" s="1432"/>
      <c r="B326" s="1484" t="s">
        <v>464</v>
      </c>
      <c r="C326" s="1485"/>
      <c r="D326" s="1485"/>
      <c r="E326" s="1485"/>
      <c r="F326" s="1485"/>
      <c r="G326" s="1485"/>
      <c r="H326" s="1485"/>
      <c r="I326" s="1485"/>
      <c r="J326" s="1485"/>
      <c r="K326" s="1485"/>
      <c r="L326" s="1485"/>
      <c r="M326" s="1485"/>
      <c r="N326" s="1486"/>
      <c r="O326" s="3"/>
      <c r="P326" s="1432"/>
      <c r="Q326" s="9"/>
      <c r="R326" s="10"/>
      <c r="S326" s="10"/>
      <c r="T326" s="10"/>
      <c r="U326" s="10"/>
      <c r="V326" s="10"/>
      <c r="W326" s="10"/>
      <c r="X326" s="10"/>
      <c r="Y326" s="10"/>
      <c r="Z326" s="10"/>
      <c r="AA326" s="10"/>
      <c r="AB326" s="10"/>
      <c r="AC326" s="11"/>
    </row>
    <row r="327" spans="1:29" ht="15" customHeight="1">
      <c r="A327" s="1432"/>
      <c r="B327" s="1791" t="s">
        <v>1246</v>
      </c>
      <c r="C327" s="1792"/>
      <c r="D327" s="1792"/>
      <c r="E327" s="1792"/>
      <c r="F327" s="1792"/>
      <c r="G327" s="1795" t="s">
        <v>1260</v>
      </c>
      <c r="H327" s="1795"/>
      <c r="I327" s="1795"/>
      <c r="J327" s="1795"/>
      <c r="K327" s="1795"/>
      <c r="L327" s="1795"/>
      <c r="M327" s="1795"/>
      <c r="N327" s="1796"/>
      <c r="O327" s="3"/>
      <c r="P327" s="1432"/>
      <c r="Q327" s="9"/>
      <c r="R327" s="10"/>
      <c r="S327" s="10"/>
      <c r="T327" s="10"/>
      <c r="U327" s="10"/>
      <c r="V327" s="10"/>
      <c r="W327" s="10"/>
      <c r="X327" s="10"/>
      <c r="Y327" s="10"/>
      <c r="Z327" s="10"/>
      <c r="AA327" s="10"/>
      <c r="AB327" s="10"/>
      <c r="AC327" s="11"/>
    </row>
    <row r="328" spans="1:29" ht="15" customHeight="1">
      <c r="A328" s="1432"/>
      <c r="B328" s="1793"/>
      <c r="C328" s="1794"/>
      <c r="D328" s="1794"/>
      <c r="E328" s="1794"/>
      <c r="F328" s="1794"/>
      <c r="G328" s="1645"/>
      <c r="H328" s="1645"/>
      <c r="I328" s="1645"/>
      <c r="J328" s="1645"/>
      <c r="K328" s="1645"/>
      <c r="L328" s="1645"/>
      <c r="M328" s="1645"/>
      <c r="N328" s="1646"/>
      <c r="O328" s="3"/>
      <c r="P328" s="1432"/>
      <c r="Q328" s="9"/>
      <c r="R328" s="10"/>
      <c r="S328" s="10"/>
      <c r="T328" s="10"/>
      <c r="U328" s="10"/>
      <c r="V328" s="10"/>
      <c r="W328" s="10"/>
      <c r="X328" s="10"/>
      <c r="Y328" s="10"/>
      <c r="Z328" s="10"/>
      <c r="AA328" s="10"/>
      <c r="AB328" s="10"/>
      <c r="AC328" s="11"/>
    </row>
    <row r="329" spans="1:29">
      <c r="A329" s="1432"/>
      <c r="B329" s="9"/>
      <c r="C329" s="10"/>
      <c r="D329" s="10"/>
      <c r="E329" s="10"/>
      <c r="F329" s="10"/>
      <c r="G329" s="1408" t="s">
        <v>5</v>
      </c>
      <c r="H329" s="1408"/>
      <c r="I329" s="10"/>
      <c r="J329" s="10"/>
      <c r="K329" s="10"/>
      <c r="L329" s="10"/>
      <c r="M329" s="10"/>
      <c r="N329" s="11"/>
      <c r="O329" s="3"/>
      <c r="P329" s="1432"/>
      <c r="Q329" s="9"/>
      <c r="R329" s="10"/>
      <c r="S329" s="10"/>
      <c r="T329" s="10"/>
      <c r="U329" s="10"/>
      <c r="V329" s="10"/>
      <c r="W329" s="10"/>
      <c r="X329" s="10"/>
      <c r="Y329" s="10"/>
      <c r="Z329" s="10"/>
      <c r="AA329" s="10"/>
      <c r="AB329" s="10"/>
      <c r="AC329" s="11"/>
    </row>
    <row r="330" spans="1:29" ht="18.75">
      <c r="A330" s="1432"/>
      <c r="B330" s="9"/>
      <c r="C330" s="10"/>
      <c r="D330" s="10"/>
      <c r="E330" s="447" t="s">
        <v>1256</v>
      </c>
      <c r="F330" s="815" t="s">
        <v>4</v>
      </c>
      <c r="G330" s="1629">
        <v>10</v>
      </c>
      <c r="H330" s="1629"/>
      <c r="I330" s="222"/>
      <c r="J330" s="10"/>
      <c r="K330" s="10"/>
      <c r="L330" s="10"/>
      <c r="M330" s="10"/>
      <c r="N330" s="11"/>
      <c r="O330" s="3"/>
      <c r="P330" s="1432"/>
      <c r="Q330" s="9"/>
      <c r="R330" s="10"/>
      <c r="S330" s="10"/>
      <c r="T330" s="10"/>
      <c r="U330" s="10"/>
      <c r="V330" s="10"/>
      <c r="W330" s="10"/>
      <c r="X330" s="10"/>
      <c r="Y330" s="10"/>
      <c r="Z330" s="10"/>
      <c r="AA330" s="10"/>
      <c r="AB330" s="10"/>
      <c r="AC330" s="11"/>
    </row>
    <row r="331" spans="1:29">
      <c r="A331" s="1432"/>
      <c r="B331" s="842" t="s">
        <v>1257</v>
      </c>
      <c r="C331" s="812" t="s">
        <v>6</v>
      </c>
      <c r="D331" s="99" t="s">
        <v>861</v>
      </c>
      <c r="E331" s="10"/>
      <c r="F331" s="10"/>
      <c r="G331" s="114"/>
      <c r="H331" s="109"/>
      <c r="I331" s="1412" t="s">
        <v>1258</v>
      </c>
      <c r="J331" s="1412"/>
      <c r="K331" s="1412"/>
      <c r="L331" s="1412"/>
      <c r="M331" s="1412"/>
      <c r="N331" s="1413"/>
      <c r="O331" s="3"/>
      <c r="P331" s="1432"/>
      <c r="Q331" s="9"/>
      <c r="R331" s="10"/>
      <c r="S331" s="10"/>
      <c r="T331" s="10"/>
      <c r="U331" s="10"/>
      <c r="V331" s="10"/>
      <c r="W331" s="10"/>
      <c r="X331" s="10"/>
      <c r="Y331" s="10"/>
      <c r="Z331" s="10"/>
      <c r="AA331" s="10"/>
      <c r="AB331" s="10"/>
      <c r="AC331" s="11"/>
    </row>
    <row r="332" spans="1:29" ht="15.75" customHeight="1">
      <c r="A332" s="1432"/>
      <c r="B332" s="9"/>
      <c r="C332" s="814">
        <v>0.125</v>
      </c>
      <c r="D332" s="14" t="s">
        <v>1253</v>
      </c>
      <c r="E332" s="15"/>
      <c r="F332" s="14"/>
      <c r="G332" s="1409">
        <f>(C332/C339)*G330</f>
        <v>0.125</v>
      </c>
      <c r="H332" s="1409"/>
      <c r="I332" s="843"/>
      <c r="J332" s="843"/>
      <c r="K332" s="843"/>
      <c r="L332" s="843"/>
      <c r="M332" s="843"/>
      <c r="N332" s="844"/>
      <c r="O332" s="3"/>
      <c r="P332" s="1432"/>
      <c r="Q332" s="9"/>
      <c r="R332" s="10"/>
      <c r="S332" s="10"/>
      <c r="T332" s="10"/>
      <c r="U332" s="10"/>
      <c r="V332" s="10"/>
      <c r="W332" s="10"/>
      <c r="X332" s="10"/>
      <c r="Y332" s="10"/>
      <c r="Z332" s="10"/>
      <c r="AA332" s="10"/>
      <c r="AB332" s="10"/>
      <c r="AC332" s="11"/>
    </row>
    <row r="333" spans="1:29" ht="15.75">
      <c r="A333" s="1432"/>
      <c r="B333" s="9"/>
      <c r="C333" s="814">
        <v>3.5000000000000003E-2</v>
      </c>
      <c r="D333" s="14" t="s">
        <v>1254</v>
      </c>
      <c r="E333" s="15"/>
      <c r="F333" s="16"/>
      <c r="G333" s="1409">
        <f>(C333/C339)*G330</f>
        <v>3.5000000000000003E-2</v>
      </c>
      <c r="H333" s="1409"/>
      <c r="I333" s="845"/>
      <c r="J333" s="845"/>
      <c r="K333" s="845"/>
      <c r="L333" s="845"/>
      <c r="M333" s="845"/>
      <c r="N333" s="846"/>
      <c r="O333" s="3"/>
      <c r="P333" s="1432"/>
      <c r="Q333" s="9"/>
      <c r="R333" s="10"/>
      <c r="S333" s="10"/>
      <c r="T333" s="10"/>
      <c r="U333" s="10"/>
      <c r="V333" s="10"/>
      <c r="W333" s="10"/>
      <c r="X333" s="10"/>
      <c r="Y333" s="10"/>
      <c r="Z333" s="10"/>
      <c r="AA333" s="10"/>
      <c r="AB333" s="10"/>
      <c r="AC333" s="11"/>
    </row>
    <row r="334" spans="1:29" ht="15.75">
      <c r="A334" s="1432"/>
      <c r="B334" s="9"/>
      <c r="C334" s="814">
        <v>3.5000000000000003E-2</v>
      </c>
      <c r="D334" s="14" t="s">
        <v>1255</v>
      </c>
      <c r="E334" s="15"/>
      <c r="F334" s="16"/>
      <c r="G334" s="1409">
        <f>(C334/C339)*G330</f>
        <v>3.5000000000000003E-2</v>
      </c>
      <c r="H334" s="1409"/>
      <c r="I334" s="811"/>
      <c r="J334" s="177"/>
      <c r="K334" s="177"/>
      <c r="L334" s="177"/>
      <c r="M334" s="177"/>
      <c r="N334" s="178"/>
      <c r="O334" s="3"/>
      <c r="P334" s="1432"/>
      <c r="Q334" s="9"/>
      <c r="R334" s="10"/>
      <c r="S334" s="10"/>
      <c r="T334" s="10"/>
      <c r="U334" s="10"/>
      <c r="V334" s="10"/>
      <c r="W334" s="10"/>
      <c r="X334" s="10"/>
      <c r="Y334" s="10"/>
      <c r="Z334" s="10"/>
      <c r="AA334" s="10"/>
      <c r="AB334" s="10"/>
      <c r="AC334" s="11"/>
    </row>
    <row r="335" spans="1:29" ht="15.75">
      <c r="A335" s="1432"/>
      <c r="B335" s="9"/>
      <c r="C335" s="814"/>
      <c r="D335" s="14"/>
      <c r="E335" s="15"/>
      <c r="F335" s="16"/>
      <c r="G335" s="1409">
        <f>(C335/C337)*G330</f>
        <v>0</v>
      </c>
      <c r="H335" s="1409"/>
      <c r="I335" s="811"/>
      <c r="J335" s="177"/>
      <c r="K335" s="177"/>
      <c r="L335" s="177"/>
      <c r="M335" s="177"/>
      <c r="N335" s="178"/>
      <c r="O335" s="3"/>
      <c r="P335" s="1432"/>
      <c r="Q335" s="9"/>
      <c r="R335" s="10"/>
      <c r="S335" s="10"/>
      <c r="T335" s="10"/>
      <c r="U335" s="10"/>
      <c r="V335" s="10"/>
      <c r="W335" s="10"/>
      <c r="X335" s="10"/>
      <c r="Y335" s="10"/>
      <c r="Z335" s="10"/>
      <c r="AA335" s="10"/>
      <c r="AB335" s="10"/>
      <c r="AC335" s="11"/>
    </row>
    <row r="336" spans="1:29" ht="15.75">
      <c r="A336" s="1432"/>
      <c r="B336" s="9"/>
      <c r="C336" s="14"/>
      <c r="D336" s="14"/>
      <c r="E336" s="275"/>
      <c r="F336" s="275"/>
      <c r="G336" s="1409"/>
      <c r="H336" s="1409"/>
      <c r="I336" s="811"/>
      <c r="J336" s="177"/>
      <c r="K336" s="177"/>
      <c r="L336" s="177"/>
      <c r="M336" s="177"/>
      <c r="N336" s="178"/>
      <c r="O336" s="3"/>
      <c r="P336" s="1432"/>
      <c r="Q336" s="9"/>
      <c r="R336" s="10"/>
      <c r="S336" s="10"/>
      <c r="T336" s="10"/>
      <c r="U336" s="10"/>
      <c r="V336" s="10"/>
      <c r="W336" s="10"/>
      <c r="X336" s="10"/>
      <c r="Y336" s="10"/>
      <c r="Z336" s="10"/>
      <c r="AA336" s="10"/>
      <c r="AB336" s="10"/>
      <c r="AC336" s="11"/>
    </row>
    <row r="337" spans="1:29" ht="15.75">
      <c r="A337" s="1432"/>
      <c r="B337" s="9"/>
      <c r="C337" s="813">
        <f>SUM(C332:C335)</f>
        <v>0.19500000000000001</v>
      </c>
      <c r="D337" s="1453" t="s">
        <v>8</v>
      </c>
      <c r="E337" s="1453"/>
      <c r="F337" s="1453"/>
      <c r="G337" s="1454">
        <f t="shared" ref="G337:H337" si="7">SUM(G332:G335)</f>
        <v>0.19500000000000001</v>
      </c>
      <c r="H337" s="1454">
        <f t="shared" si="7"/>
        <v>0</v>
      </c>
      <c r="I337" s="10"/>
      <c r="J337" s="177"/>
      <c r="K337" s="177"/>
      <c r="L337" s="177"/>
      <c r="M337" s="177"/>
      <c r="N337" s="178"/>
      <c r="O337" s="3"/>
      <c r="P337" s="1432"/>
      <c r="Q337" s="9"/>
      <c r="R337" s="10"/>
      <c r="S337" s="10"/>
      <c r="T337" s="10"/>
      <c r="U337" s="10"/>
      <c r="V337" s="10"/>
      <c r="W337" s="10"/>
      <c r="X337" s="10"/>
      <c r="Y337" s="10"/>
      <c r="Z337" s="10"/>
      <c r="AA337" s="10"/>
      <c r="AB337" s="10"/>
      <c r="AC337" s="11"/>
    </row>
    <row r="338" spans="1:29" ht="15.75">
      <c r="A338" s="1432"/>
      <c r="B338" s="9"/>
      <c r="C338" s="813"/>
      <c r="D338" s="809"/>
      <c r="E338" s="809"/>
      <c r="F338" s="809"/>
      <c r="G338" s="810"/>
      <c r="H338" s="810"/>
      <c r="I338" s="10"/>
      <c r="J338" s="177"/>
      <c r="K338" s="177"/>
      <c r="L338" s="177"/>
      <c r="M338" s="177"/>
      <c r="N338" s="178"/>
      <c r="O338" s="3"/>
      <c r="P338" s="1432"/>
      <c r="Q338" s="1016" t="s">
        <v>1418</v>
      </c>
      <c r="R338" s="10"/>
      <c r="S338" s="10"/>
      <c r="T338" s="10"/>
      <c r="U338" s="10"/>
      <c r="V338" s="10"/>
      <c r="W338" s="10"/>
      <c r="X338" s="10"/>
      <c r="Y338" s="10"/>
      <c r="Z338" s="10"/>
      <c r="AA338" s="10"/>
      <c r="AB338" s="10"/>
      <c r="AC338" s="11"/>
    </row>
    <row r="339" spans="1:29" ht="16.5" thickBot="1">
      <c r="A339" s="1432"/>
      <c r="B339" s="9"/>
      <c r="C339" s="180">
        <v>10</v>
      </c>
      <c r="D339" s="1453" t="s">
        <v>30</v>
      </c>
      <c r="E339" s="1453"/>
      <c r="F339" s="1453"/>
      <c r="G339" s="1607">
        <f>(C339/C337)*G337</f>
        <v>10</v>
      </c>
      <c r="H339" s="1607"/>
      <c r="I339" s="10"/>
      <c r="J339" s="177"/>
      <c r="K339" s="177"/>
      <c r="L339" s="177"/>
      <c r="M339" s="177"/>
      <c r="N339" s="178"/>
      <c r="O339" s="3"/>
      <c r="P339" s="1432"/>
      <c r="Q339" s="1042" t="str">
        <f ca="1">CELL("nomfichier",P335)</f>
        <v>D:\1 UPRT SITE WEB\uprt.fr\ff-mickael-rabeau\[ff-mr-patisserie-N°3-complet.xlsx]le Sucre</v>
      </c>
      <c r="R339" s="10"/>
      <c r="S339" s="10"/>
      <c r="T339" s="10"/>
      <c r="U339" s="10"/>
      <c r="V339" s="10"/>
      <c r="W339" s="10"/>
      <c r="X339" s="10"/>
      <c r="Y339" s="10"/>
      <c r="Z339" s="10"/>
      <c r="AA339" s="10"/>
      <c r="AB339" s="10"/>
      <c r="AC339" s="11"/>
    </row>
    <row r="340" spans="1:29" ht="16.5" thickBot="1">
      <c r="A340" s="1432"/>
      <c r="B340" s="9"/>
      <c r="C340" s="813"/>
      <c r="D340" s="809"/>
      <c r="E340" s="809"/>
      <c r="F340" s="809"/>
      <c r="G340" s="810"/>
      <c r="H340" s="810"/>
      <c r="I340" s="10"/>
      <c r="J340" s="177"/>
      <c r="K340" s="177"/>
      <c r="L340" s="177"/>
      <c r="M340" s="177"/>
      <c r="N340" s="178"/>
      <c r="O340" s="3"/>
      <c r="P340" s="1432"/>
      <c r="Q340" s="938"/>
      <c r="R340" s="939"/>
      <c r="S340" s="939"/>
      <c r="T340" s="939"/>
      <c r="U340" s="25"/>
      <c r="V340" s="25"/>
      <c r="W340" s="25"/>
      <c r="X340" s="25"/>
      <c r="Y340" s="25"/>
      <c r="Z340" s="25"/>
      <c r="AA340" s="25"/>
      <c r="AB340" s="25"/>
      <c r="AC340" s="26"/>
    </row>
    <row r="341" spans="1:29">
      <c r="A341" s="1432"/>
      <c r="B341" s="23" t="s">
        <v>6</v>
      </c>
      <c r="C341" s="452" t="s">
        <v>10</v>
      </c>
      <c r="D341" s="25"/>
      <c r="E341" s="25"/>
      <c r="F341" s="25"/>
      <c r="G341" s="25"/>
      <c r="H341" s="25"/>
      <c r="I341" s="25"/>
      <c r="J341" s="25"/>
      <c r="K341" s="25"/>
      <c r="L341" s="25"/>
      <c r="M341" s="25"/>
      <c r="N341" s="26"/>
      <c r="P341" s="1432"/>
      <c r="Q341" s="9"/>
      <c r="R341" s="10" t="s">
        <v>9</v>
      </c>
      <c r="S341" s="932" t="s">
        <v>177</v>
      </c>
      <c r="T341" s="10"/>
      <c r="U341" s="10"/>
      <c r="V341" s="1429" t="s">
        <v>179</v>
      </c>
      <c r="W341" s="1429"/>
      <c r="X341" s="1429"/>
      <c r="Y341" s="1429"/>
      <c r="Z341" s="1429"/>
      <c r="AA341" s="1429"/>
      <c r="AB341" s="1429"/>
      <c r="AC341" s="1430"/>
    </row>
    <row r="342" spans="1:29">
      <c r="A342" s="1432"/>
      <c r="B342" s="86" t="s">
        <v>5</v>
      </c>
      <c r="C342" s="451" t="s">
        <v>1259</v>
      </c>
      <c r="D342" s="28"/>
      <c r="E342" s="28"/>
      <c r="F342" s="28"/>
      <c r="G342" s="28"/>
      <c r="H342" s="28"/>
      <c r="I342" s="28"/>
      <c r="J342" s="28"/>
      <c r="K342" s="28"/>
      <c r="L342" s="28"/>
      <c r="M342" s="10"/>
      <c r="N342" s="29"/>
      <c r="P342" s="1432"/>
      <c r="Q342" s="9"/>
      <c r="R342" s="10"/>
      <c r="S342" s="10"/>
      <c r="T342" s="10"/>
      <c r="U342" s="10"/>
      <c r="V342" s="931"/>
      <c r="W342" s="931" t="s">
        <v>178</v>
      </c>
      <c r="X342" s="931"/>
      <c r="Y342" s="931"/>
      <c r="Z342" s="931"/>
      <c r="AA342" s="931"/>
      <c r="AB342" s="931"/>
      <c r="AC342" s="933"/>
    </row>
    <row r="343" spans="1:29" ht="15" customHeight="1">
      <c r="A343" s="1432"/>
      <c r="B343" s="1433" t="s">
        <v>1412</v>
      </c>
      <c r="C343" s="1434"/>
      <c r="D343" s="1434"/>
      <c r="E343" s="1434"/>
      <c r="F343" s="1434"/>
      <c r="G343" s="1434"/>
      <c r="H343" s="1434"/>
      <c r="I343" s="1434"/>
      <c r="J343" s="1434"/>
      <c r="K343" s="1434"/>
      <c r="L343" s="1434"/>
      <c r="M343" s="1434"/>
      <c r="N343" s="1435"/>
      <c r="P343" s="1432"/>
      <c r="Q343" s="1433" t="s">
        <v>1412</v>
      </c>
      <c r="R343" s="1434"/>
      <c r="S343" s="1434"/>
      <c r="T343" s="1434"/>
      <c r="U343" s="1434"/>
      <c r="V343" s="1434"/>
      <c r="W343" s="1434"/>
      <c r="X343" s="1434"/>
      <c r="Y343" s="1434"/>
      <c r="Z343" s="1434"/>
      <c r="AA343" s="1434"/>
      <c r="AB343" s="1434"/>
      <c r="AC343" s="1435"/>
    </row>
    <row r="344" spans="1:29" ht="15.75" thickBot="1">
      <c r="A344" s="1432"/>
      <c r="B344" s="1436"/>
      <c r="C344" s="1437"/>
      <c r="D344" s="1437"/>
      <c r="E344" s="1437"/>
      <c r="F344" s="1437"/>
      <c r="G344" s="1437"/>
      <c r="H344" s="1437"/>
      <c r="I344" s="1437"/>
      <c r="J344" s="1437"/>
      <c r="K344" s="1437"/>
      <c r="L344" s="1437"/>
      <c r="M344" s="1437"/>
      <c r="N344" s="1438"/>
      <c r="P344" s="1432"/>
      <c r="Q344" s="1436"/>
      <c r="R344" s="1437"/>
      <c r="S344" s="1437"/>
      <c r="T344" s="1437"/>
      <c r="U344" s="1437"/>
      <c r="V344" s="1437"/>
      <c r="W344" s="1437"/>
      <c r="X344" s="1437"/>
      <c r="Y344" s="1437"/>
      <c r="Z344" s="1437"/>
      <c r="AA344" s="1437"/>
      <c r="AB344" s="1437"/>
      <c r="AC344" s="1438"/>
    </row>
  </sheetData>
  <mergeCells count="305">
    <mergeCell ref="Q175:AC176"/>
    <mergeCell ref="Q183:AC184"/>
    <mergeCell ref="V214:AC214"/>
    <mergeCell ref="Q216:AC217"/>
    <mergeCell ref="Q310:AC310"/>
    <mergeCell ref="Q261:AC261"/>
    <mergeCell ref="Q219:AC219"/>
    <mergeCell ref="Q6:AC8"/>
    <mergeCell ref="Q15:AC16"/>
    <mergeCell ref="Q17:AA19"/>
    <mergeCell ref="Q20:AA21"/>
    <mergeCell ref="V125:AC125"/>
    <mergeCell ref="Q103:AA105"/>
    <mergeCell ref="Q106:AA107"/>
    <mergeCell ref="Q135:AC136"/>
    <mergeCell ref="V173:AC173"/>
    <mergeCell ref="P311:P344"/>
    <mergeCell ref="Q311:AC312"/>
    <mergeCell ref="Q313:AC314"/>
    <mergeCell ref="Q289:AC289"/>
    <mergeCell ref="P290:P308"/>
    <mergeCell ref="Q290:AC291"/>
    <mergeCell ref="Q292:AC293"/>
    <mergeCell ref="Q307:AC308"/>
    <mergeCell ref="Q294:AC295"/>
    <mergeCell ref="Q296:AA298"/>
    <mergeCell ref="Q299:AA300"/>
    <mergeCell ref="V305:AC305"/>
    <mergeCell ref="Q315:AC316"/>
    <mergeCell ref="Q317:AA319"/>
    <mergeCell ref="Q320:AA321"/>
    <mergeCell ref="V341:AC341"/>
    <mergeCell ref="Q343:AC344"/>
    <mergeCell ref="P262:P287"/>
    <mergeCell ref="Q262:AC263"/>
    <mergeCell ref="Q264:AC265"/>
    <mergeCell ref="Q286:AC287"/>
    <mergeCell ref="Q266:AC267"/>
    <mergeCell ref="Q268:AA270"/>
    <mergeCell ref="Q271:AA272"/>
    <mergeCell ref="V284:AC284"/>
    <mergeCell ref="Q240:AC240"/>
    <mergeCell ref="P241:P259"/>
    <mergeCell ref="Q241:AC242"/>
    <mergeCell ref="Q243:AC244"/>
    <mergeCell ref="Q258:AC259"/>
    <mergeCell ref="Q245:AC246"/>
    <mergeCell ref="Q247:AA249"/>
    <mergeCell ref="Q250:AA251"/>
    <mergeCell ref="V256:AC256"/>
    <mergeCell ref="P220:P238"/>
    <mergeCell ref="Q220:AC221"/>
    <mergeCell ref="Q222:AC223"/>
    <mergeCell ref="Q237:AC238"/>
    <mergeCell ref="Q224:AC225"/>
    <mergeCell ref="Q226:AA228"/>
    <mergeCell ref="Q229:AA230"/>
    <mergeCell ref="V235:AC235"/>
    <mergeCell ref="Q178:AC178"/>
    <mergeCell ref="P179:P217"/>
    <mergeCell ref="Q179:AC180"/>
    <mergeCell ref="Q181:AC182"/>
    <mergeCell ref="Q202:AA204"/>
    <mergeCell ref="P131:P176"/>
    <mergeCell ref="Q131:AC132"/>
    <mergeCell ref="Q133:AC134"/>
    <mergeCell ref="Q127:AC128"/>
    <mergeCell ref="Q130:AC130"/>
    <mergeCell ref="Q11:AC12"/>
    <mergeCell ref="Q13:AC14"/>
    <mergeCell ref="B2:N3"/>
    <mergeCell ref="Q2:AC3"/>
    <mergeCell ref="B7:N8"/>
    <mergeCell ref="B10:N10"/>
    <mergeCell ref="Q10:AC10"/>
    <mergeCell ref="P11:P128"/>
    <mergeCell ref="C114:N115"/>
    <mergeCell ref="G103:H103"/>
    <mergeCell ref="G104:H104"/>
    <mergeCell ref="I105:N105"/>
    <mergeCell ref="G106:H106"/>
    <mergeCell ref="G107:H107"/>
    <mergeCell ref="C75:N76"/>
    <mergeCell ref="C78:F79"/>
    <mergeCell ref="C81:N82"/>
    <mergeCell ref="C84:F85"/>
    <mergeCell ref="C93:F94"/>
    <mergeCell ref="A11:A128"/>
    <mergeCell ref="B11:N12"/>
    <mergeCell ref="B13:N14"/>
    <mergeCell ref="G21:H21"/>
    <mergeCell ref="G22:H22"/>
    <mergeCell ref="I23:N23"/>
    <mergeCell ref="G24:H24"/>
    <mergeCell ref="G25:H25"/>
    <mergeCell ref="G27:H27"/>
    <mergeCell ref="C47:N48"/>
    <mergeCell ref="C49:N50"/>
    <mergeCell ref="B127:N128"/>
    <mergeCell ref="C60:N61"/>
    <mergeCell ref="C64:N65"/>
    <mergeCell ref="C56:F57"/>
    <mergeCell ref="C68:F69"/>
    <mergeCell ref="G29:H29"/>
    <mergeCell ref="G30:H30"/>
    <mergeCell ref="I30:N31"/>
    <mergeCell ref="D33:F33"/>
    <mergeCell ref="G33:H33"/>
    <mergeCell ref="B35:N36"/>
    <mergeCell ref="D109:F109"/>
    <mergeCell ref="G109:H109"/>
    <mergeCell ref="C96:N97"/>
    <mergeCell ref="B130:N130"/>
    <mergeCell ref="B131:N132"/>
    <mergeCell ref="J154:L154"/>
    <mergeCell ref="J155:L155"/>
    <mergeCell ref="J144:L144"/>
    <mergeCell ref="J145:L145"/>
    <mergeCell ref="J146:L146"/>
    <mergeCell ref="J147:L147"/>
    <mergeCell ref="B133:N134"/>
    <mergeCell ref="J160:L160"/>
    <mergeCell ref="D135:D137"/>
    <mergeCell ref="J151:L151"/>
    <mergeCell ref="J152:L152"/>
    <mergeCell ref="J153:L153"/>
    <mergeCell ref="M135:N135"/>
    <mergeCell ref="M136:N136"/>
    <mergeCell ref="M137:N137"/>
    <mergeCell ref="J135:L137"/>
    <mergeCell ref="J138:L140"/>
    <mergeCell ref="M138:N140"/>
    <mergeCell ref="J174:L174"/>
    <mergeCell ref="J175:L175"/>
    <mergeCell ref="J176:L176"/>
    <mergeCell ref="J167:L167"/>
    <mergeCell ref="J168:L168"/>
    <mergeCell ref="J169:L169"/>
    <mergeCell ref="J170:L170"/>
    <mergeCell ref="J171:L171"/>
    <mergeCell ref="J172:L172"/>
    <mergeCell ref="B165:C168"/>
    <mergeCell ref="B169:C171"/>
    <mergeCell ref="B172:C176"/>
    <mergeCell ref="B144:C147"/>
    <mergeCell ref="B135:C137"/>
    <mergeCell ref="B151:C153"/>
    <mergeCell ref="B154:C156"/>
    <mergeCell ref="B161:C164"/>
    <mergeCell ref="B148:C150"/>
    <mergeCell ref="B157:C160"/>
    <mergeCell ref="D169:D171"/>
    <mergeCell ref="D172:D176"/>
    <mergeCell ref="E154:I156"/>
    <mergeCell ref="E157:I160"/>
    <mergeCell ref="E161:I164"/>
    <mergeCell ref="M144:N147"/>
    <mergeCell ref="D151:D153"/>
    <mergeCell ref="D154:D156"/>
    <mergeCell ref="D161:D164"/>
    <mergeCell ref="M165:N168"/>
    <mergeCell ref="M151:N153"/>
    <mergeCell ref="M154:N156"/>
    <mergeCell ref="M157:N160"/>
    <mergeCell ref="M161:N164"/>
    <mergeCell ref="J161:L161"/>
    <mergeCell ref="J162:L162"/>
    <mergeCell ref="J163:L163"/>
    <mergeCell ref="J164:L164"/>
    <mergeCell ref="J165:L166"/>
    <mergeCell ref="J156:L156"/>
    <mergeCell ref="J157:L157"/>
    <mergeCell ref="J158:L158"/>
    <mergeCell ref="J159:L159"/>
    <mergeCell ref="J173:L173"/>
    <mergeCell ref="A131:A176"/>
    <mergeCell ref="E165:I168"/>
    <mergeCell ref="E169:I171"/>
    <mergeCell ref="E172:I176"/>
    <mergeCell ref="J148:L150"/>
    <mergeCell ref="M148:N150"/>
    <mergeCell ref="D144:D147"/>
    <mergeCell ref="D148:D150"/>
    <mergeCell ref="D157:D160"/>
    <mergeCell ref="M172:N176"/>
    <mergeCell ref="M169:N171"/>
    <mergeCell ref="E135:I137"/>
    <mergeCell ref="E138:I140"/>
    <mergeCell ref="E141:I143"/>
    <mergeCell ref="E144:I147"/>
    <mergeCell ref="E148:I150"/>
    <mergeCell ref="E151:I153"/>
    <mergeCell ref="J141:L143"/>
    <mergeCell ref="B141:C143"/>
    <mergeCell ref="D141:D143"/>
    <mergeCell ref="M141:N143"/>
    <mergeCell ref="B138:C140"/>
    <mergeCell ref="D138:D140"/>
    <mergeCell ref="D165:D168"/>
    <mergeCell ref="A179:A217"/>
    <mergeCell ref="K184:K188"/>
    <mergeCell ref="L184:L188"/>
    <mergeCell ref="M184:M188"/>
    <mergeCell ref="B178:N178"/>
    <mergeCell ref="B179:N180"/>
    <mergeCell ref="B181:N182"/>
    <mergeCell ref="C184:C188"/>
    <mergeCell ref="D184:D188"/>
    <mergeCell ref="E184:E188"/>
    <mergeCell ref="G184:G188"/>
    <mergeCell ref="H184:H188"/>
    <mergeCell ref="I184:I188"/>
    <mergeCell ref="L205:M205"/>
    <mergeCell ref="A220:A238"/>
    <mergeCell ref="B220:N221"/>
    <mergeCell ref="B222:N223"/>
    <mergeCell ref="G225:H225"/>
    <mergeCell ref="G226:H226"/>
    <mergeCell ref="G228:H228"/>
    <mergeCell ref="J228:N231"/>
    <mergeCell ref="G229:H229"/>
    <mergeCell ref="G230:H230"/>
    <mergeCell ref="G231:H231"/>
    <mergeCell ref="G232:H232"/>
    <mergeCell ref="D233:F233"/>
    <mergeCell ref="G233:H233"/>
    <mergeCell ref="D234:H234"/>
    <mergeCell ref="B237:N238"/>
    <mergeCell ref="A241:A259"/>
    <mergeCell ref="B241:N242"/>
    <mergeCell ref="B243:N244"/>
    <mergeCell ref="G246:H246"/>
    <mergeCell ref="G247:H247"/>
    <mergeCell ref="G249:H249"/>
    <mergeCell ref="G250:H250"/>
    <mergeCell ref="G251:H251"/>
    <mergeCell ref="G252:H252"/>
    <mergeCell ref="G253:H253"/>
    <mergeCell ref="D254:F254"/>
    <mergeCell ref="G254:H254"/>
    <mergeCell ref="D255:H255"/>
    <mergeCell ref="B258:N259"/>
    <mergeCell ref="A262:A287"/>
    <mergeCell ref="B262:N263"/>
    <mergeCell ref="B264:N265"/>
    <mergeCell ref="G267:H267"/>
    <mergeCell ref="G268:H268"/>
    <mergeCell ref="G270:H270"/>
    <mergeCell ref="G271:H271"/>
    <mergeCell ref="G272:H272"/>
    <mergeCell ref="G273:H273"/>
    <mergeCell ref="G274:H274"/>
    <mergeCell ref="D275:F275"/>
    <mergeCell ref="G275:H275"/>
    <mergeCell ref="D276:H276"/>
    <mergeCell ref="B277:N277"/>
    <mergeCell ref="B286:N287"/>
    <mergeCell ref="A290:A308"/>
    <mergeCell ref="B290:N291"/>
    <mergeCell ref="B292:N293"/>
    <mergeCell ref="G295:H295"/>
    <mergeCell ref="G296:H296"/>
    <mergeCell ref="G298:H298"/>
    <mergeCell ref="G299:H299"/>
    <mergeCell ref="G300:H300"/>
    <mergeCell ref="J300:N302"/>
    <mergeCell ref="G301:H301"/>
    <mergeCell ref="G302:H302"/>
    <mergeCell ref="D303:F303"/>
    <mergeCell ref="G303:H303"/>
    <mergeCell ref="B307:N308"/>
    <mergeCell ref="A311:A344"/>
    <mergeCell ref="B311:N312"/>
    <mergeCell ref="B313:N314"/>
    <mergeCell ref="G316:H316"/>
    <mergeCell ref="G317:H317"/>
    <mergeCell ref="G319:H319"/>
    <mergeCell ref="I319:N320"/>
    <mergeCell ref="G320:H320"/>
    <mergeCell ref="G321:H321"/>
    <mergeCell ref="G322:H322"/>
    <mergeCell ref="G323:H323"/>
    <mergeCell ref="D324:F324"/>
    <mergeCell ref="G324:H324"/>
    <mergeCell ref="B343:N344"/>
    <mergeCell ref="B326:N326"/>
    <mergeCell ref="B327:F328"/>
    <mergeCell ref="G327:N328"/>
    <mergeCell ref="G329:H329"/>
    <mergeCell ref="G330:H330"/>
    <mergeCell ref="G332:H332"/>
    <mergeCell ref="G333:H333"/>
    <mergeCell ref="G334:H334"/>
    <mergeCell ref="G335:H335"/>
    <mergeCell ref="G336:H336"/>
    <mergeCell ref="B219:N219"/>
    <mergeCell ref="D337:F337"/>
    <mergeCell ref="G337:H337"/>
    <mergeCell ref="D339:F339"/>
    <mergeCell ref="G339:H339"/>
    <mergeCell ref="I331:N331"/>
    <mergeCell ref="B310:N310"/>
    <mergeCell ref="B289:N289"/>
    <mergeCell ref="B261:N261"/>
    <mergeCell ref="B240:N240"/>
  </mergeCells>
  <hyperlinks>
    <hyperlink ref="D214" r:id="rId1" display="https://patisserieblin.files.wordpress.com/2010/10/8-2-les-cuissons-du-sucre-et-sirops.pdf"/>
    <hyperlink ref="H214" r:id="rId2" display="http://chezfanchon.overblog.com/sirop-de-sucre-par-densite"/>
    <hyperlink ref="D216" r:id="rId3" display="http://roseandcook.canalblog.com/archives/2013/04/28/27028426.html"/>
    <hyperlink ref="D212" r:id="rId4"/>
  </hyperlinks>
  <pageMargins left="0.7" right="0.7" top="0.75" bottom="0.75" header="0.3" footer="0.3"/>
  <pageSetup paperSize="9" orientation="portrait"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275"/>
  <sheetViews>
    <sheetView showZeros="0" zoomScaleNormal="100" workbookViewId="0">
      <selection activeCell="O12" sqref="O12"/>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1531</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WEB\uprt.fr\ff-mickael-rabeau\[ff-mr-patisserie-N°3-complet.xlsx]les Pates d'Amandes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c r="Q5" s="992" t="str">
        <f ca="1">CELL("nomfichier",P1)</f>
        <v>D:\1 UPRT SITE WEB\uprt.fr\ff-mickael-rabeau\[ff-mr-patisserie-N°3-complet.xlsx]les Pates d'Amandes</v>
      </c>
      <c r="R5" s="993"/>
      <c r="S5" s="993"/>
      <c r="T5" s="993"/>
      <c r="U5" s="993"/>
      <c r="V5" s="993"/>
      <c r="W5" s="993"/>
      <c r="X5" s="993"/>
      <c r="Y5" s="993"/>
      <c r="Z5" s="993"/>
      <c r="AA5" s="993"/>
      <c r="AB5" s="993"/>
      <c r="AC5" s="993"/>
    </row>
    <row r="6" spans="1:1312" s="37" customFormat="1" ht="1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10" spans="1:1312" ht="15.75" thickBot="1">
      <c r="A10" s="8" t="s">
        <v>3</v>
      </c>
      <c r="B10" s="1431" t="str">
        <f>B11</f>
        <v xml:space="preserve">Les différentes pâtes d'amandes </v>
      </c>
      <c r="C10" s="1431"/>
      <c r="D10" s="1431"/>
      <c r="E10" s="1431"/>
      <c r="F10" s="1431"/>
      <c r="G10" s="1431"/>
      <c r="H10" s="1431"/>
      <c r="I10" s="1431"/>
      <c r="J10" s="1431"/>
      <c r="K10" s="1431"/>
      <c r="L10" s="1431"/>
      <c r="M10" s="1431"/>
      <c r="N10" s="1431"/>
      <c r="P10" s="8" t="s">
        <v>3</v>
      </c>
      <c r="Q10" s="1431" t="str">
        <f>Q11</f>
        <v xml:space="preserve">Les différentes pâtes d'amandes </v>
      </c>
      <c r="R10" s="1431"/>
      <c r="S10" s="1431"/>
      <c r="T10" s="1431"/>
      <c r="U10" s="1431"/>
      <c r="V10" s="1431"/>
      <c r="W10" s="1431"/>
      <c r="X10" s="1431"/>
      <c r="Y10" s="1431"/>
      <c r="Z10" s="1431"/>
      <c r="AA10" s="1431"/>
      <c r="AB10" s="1431"/>
      <c r="AC10" s="1431"/>
    </row>
    <row r="11" spans="1:1312" ht="15" customHeight="1">
      <c r="A11" s="1432" t="str">
        <f>B11</f>
        <v xml:space="preserve">Les différentes pâtes d'amandes </v>
      </c>
      <c r="B11" s="1399" t="s">
        <v>1548</v>
      </c>
      <c r="C11" s="1400"/>
      <c r="D11" s="1400"/>
      <c r="E11" s="1400"/>
      <c r="F11" s="1400"/>
      <c r="G11" s="1400"/>
      <c r="H11" s="1400"/>
      <c r="I11" s="1400"/>
      <c r="J11" s="1400"/>
      <c r="K11" s="1400"/>
      <c r="L11" s="1400"/>
      <c r="M11" s="1400"/>
      <c r="N11" s="1401"/>
      <c r="P11" s="1432" t="str">
        <f>Q11</f>
        <v xml:space="preserve">Les différentes pâtes d'amandes </v>
      </c>
      <c r="Q11" s="1399" t="s">
        <v>1548</v>
      </c>
      <c r="R11" s="1400"/>
      <c r="S11" s="1400"/>
      <c r="T11" s="1400"/>
      <c r="U11" s="1400"/>
      <c r="V11" s="1400"/>
      <c r="W11" s="1400"/>
      <c r="X11" s="1400"/>
      <c r="Y11" s="1400"/>
      <c r="Z11" s="1400"/>
      <c r="AA11" s="1400"/>
      <c r="AB11" s="1400"/>
      <c r="AC11" s="1401"/>
    </row>
    <row r="12" spans="1:1312" ht="15" customHeight="1">
      <c r="A12" s="1432"/>
      <c r="B12" s="1387"/>
      <c r="C12" s="1388"/>
      <c r="D12" s="1388"/>
      <c r="E12" s="1388"/>
      <c r="F12" s="1388"/>
      <c r="G12" s="1388"/>
      <c r="H12" s="1388"/>
      <c r="I12" s="1388"/>
      <c r="J12" s="1388"/>
      <c r="K12" s="1388"/>
      <c r="L12" s="1388"/>
      <c r="M12" s="1388"/>
      <c r="N12" s="1389"/>
      <c r="P12" s="1432"/>
      <c r="Q12" s="1387"/>
      <c r="R12" s="1388"/>
      <c r="S12" s="1388"/>
      <c r="T12" s="1388"/>
      <c r="U12" s="1388"/>
      <c r="V12" s="1388"/>
      <c r="W12" s="1388"/>
      <c r="X12" s="1388"/>
      <c r="Y12" s="1388"/>
      <c r="Z12" s="1388"/>
      <c r="AA12" s="1388"/>
      <c r="AB12" s="1388"/>
      <c r="AC12" s="1389"/>
    </row>
    <row r="13" spans="1:1312" ht="15" customHeight="1">
      <c r="A13" s="1432"/>
      <c r="B13" s="1387"/>
      <c r="C13" s="1388"/>
      <c r="D13" s="1388"/>
      <c r="E13" s="1388"/>
      <c r="F13" s="1388"/>
      <c r="G13" s="1388"/>
      <c r="H13" s="1388"/>
      <c r="I13" s="1388"/>
      <c r="J13" s="1388"/>
      <c r="K13" s="1388"/>
      <c r="L13" s="1388"/>
      <c r="M13" s="1388"/>
      <c r="N13" s="1389"/>
      <c r="P13" s="1432"/>
      <c r="Q13" s="1387"/>
      <c r="R13" s="1388"/>
      <c r="S13" s="1388"/>
      <c r="T13" s="1388"/>
      <c r="U13" s="1388"/>
      <c r="V13" s="1388"/>
      <c r="W13" s="1388"/>
      <c r="X13" s="1388"/>
      <c r="Y13" s="1388"/>
      <c r="Z13" s="1388"/>
      <c r="AA13" s="1388"/>
      <c r="AB13" s="1388"/>
      <c r="AC13" s="1389"/>
    </row>
    <row r="14" spans="1:1312" ht="15" customHeight="1">
      <c r="A14" s="1432"/>
      <c r="B14" s="1416" t="s">
        <v>19</v>
      </c>
      <c r="C14" s="1417"/>
      <c r="D14" s="1417"/>
      <c r="E14" s="1417"/>
      <c r="F14" s="1417"/>
      <c r="G14" s="1417"/>
      <c r="H14" s="1417"/>
      <c r="I14" s="1417"/>
      <c r="J14" s="1417"/>
      <c r="K14" s="1417"/>
      <c r="L14" s="1417"/>
      <c r="M14" s="1417"/>
      <c r="N14" s="1418"/>
      <c r="P14" s="1432"/>
      <c r="Q14" s="1416" t="s">
        <v>19</v>
      </c>
      <c r="R14" s="1417"/>
      <c r="S14" s="1417"/>
      <c r="T14" s="1417"/>
      <c r="U14" s="1417"/>
      <c r="V14" s="1417"/>
      <c r="W14" s="1417"/>
      <c r="X14" s="1417"/>
      <c r="Y14" s="1417"/>
      <c r="Z14" s="1417"/>
      <c r="AA14" s="1417"/>
      <c r="AB14" s="1417"/>
      <c r="AC14" s="1418"/>
    </row>
    <row r="15" spans="1:1312" ht="15" customHeight="1" thickBot="1">
      <c r="A15" s="1432"/>
      <c r="B15" s="1419"/>
      <c r="C15" s="1577"/>
      <c r="D15" s="1577"/>
      <c r="E15" s="1577"/>
      <c r="F15" s="1577"/>
      <c r="G15" s="1577"/>
      <c r="H15" s="1577"/>
      <c r="I15" s="1577"/>
      <c r="J15" s="1577"/>
      <c r="K15" s="1577"/>
      <c r="L15" s="1577"/>
      <c r="M15" s="1577"/>
      <c r="N15" s="1421"/>
      <c r="P15" s="1432"/>
      <c r="Q15" s="1419"/>
      <c r="R15" s="1577"/>
      <c r="S15" s="1577"/>
      <c r="T15" s="1577"/>
      <c r="U15" s="1577"/>
      <c r="V15" s="1577"/>
      <c r="W15" s="1577"/>
      <c r="X15" s="1577"/>
      <c r="Y15" s="1577"/>
      <c r="Z15" s="1577"/>
      <c r="AA15" s="1577"/>
      <c r="AB15" s="1577"/>
      <c r="AC15" s="1421"/>
    </row>
    <row r="16" spans="1:1312" ht="15" customHeight="1">
      <c r="A16" s="1432"/>
      <c r="B16" s="605"/>
      <c r="C16" s="606"/>
      <c r="D16" s="606"/>
      <c r="E16" s="606"/>
      <c r="F16" s="606"/>
      <c r="G16" s="606"/>
      <c r="H16" s="606"/>
      <c r="I16" s="606"/>
      <c r="J16" s="606"/>
      <c r="K16" s="606"/>
      <c r="L16" s="606"/>
      <c r="M16" s="606"/>
      <c r="N16" s="607"/>
      <c r="P16" s="1432"/>
      <c r="Q16" s="1424" t="s">
        <v>144</v>
      </c>
      <c r="R16" s="1403"/>
      <c r="S16" s="1403"/>
      <c r="T16" s="1403"/>
      <c r="U16" s="1403"/>
      <c r="V16" s="1403"/>
      <c r="W16" s="1403"/>
      <c r="X16" s="1403"/>
      <c r="Y16" s="1403"/>
      <c r="Z16" s="1403"/>
      <c r="AA16" s="1403"/>
      <c r="AB16" s="1403"/>
      <c r="AC16" s="1425"/>
    </row>
    <row r="17" spans="1:29" ht="15.75" thickBot="1">
      <c r="A17" s="1432"/>
      <c r="B17" s="297"/>
      <c r="C17" s="15"/>
      <c r="D17" s="15"/>
      <c r="E17" s="15"/>
      <c r="F17" s="1885" t="s">
        <v>6</v>
      </c>
      <c r="G17" s="1885"/>
      <c r="H17" s="1885" t="s">
        <v>6</v>
      </c>
      <c r="I17" s="1885"/>
      <c r="J17" s="15"/>
      <c r="K17" s="15"/>
      <c r="L17" s="15"/>
      <c r="M17" s="15"/>
      <c r="N17" s="110"/>
      <c r="P17" s="1432"/>
      <c r="Q17" s="1426"/>
      <c r="R17" s="1406"/>
      <c r="S17" s="1406"/>
      <c r="T17" s="1406"/>
      <c r="U17" s="1406"/>
      <c r="V17" s="1406"/>
      <c r="W17" s="1406"/>
      <c r="X17" s="1406"/>
      <c r="Y17" s="1406"/>
      <c r="Z17" s="1406"/>
      <c r="AA17" s="1406"/>
      <c r="AB17" s="1406"/>
      <c r="AC17" s="1427"/>
    </row>
    <row r="18" spans="1:29" ht="15" customHeight="1">
      <c r="A18" s="1432"/>
      <c r="B18" s="297"/>
      <c r="C18" s="1903" t="s">
        <v>972</v>
      </c>
      <c r="D18" s="1898"/>
      <c r="E18" s="1898"/>
      <c r="F18" s="1898" t="s">
        <v>747</v>
      </c>
      <c r="G18" s="1898"/>
      <c r="H18" s="1898" t="s">
        <v>44</v>
      </c>
      <c r="I18" s="1899"/>
      <c r="J18" s="15"/>
      <c r="K18" s="608" t="s">
        <v>5</v>
      </c>
      <c r="L18" s="800" t="s">
        <v>747</v>
      </c>
      <c r="M18" s="800" t="s">
        <v>44</v>
      </c>
      <c r="N18" s="110"/>
      <c r="P18" s="1432"/>
      <c r="Q18" s="1439" t="s">
        <v>1421</v>
      </c>
      <c r="R18" s="1428"/>
      <c r="S18" s="1428"/>
      <c r="T18" s="1428"/>
      <c r="U18" s="1428"/>
      <c r="V18" s="1428"/>
      <c r="W18" s="1428"/>
      <c r="X18" s="1428"/>
      <c r="Y18" s="1428"/>
      <c r="Z18" s="1428"/>
      <c r="AA18" s="1428"/>
      <c r="AB18" s="991"/>
      <c r="AC18" s="11"/>
    </row>
    <row r="19" spans="1:29" ht="15" customHeight="1">
      <c r="A19" s="1432"/>
      <c r="B19" s="297"/>
      <c r="C19" s="1904" t="s">
        <v>1132</v>
      </c>
      <c r="D19" s="1905"/>
      <c r="E19" s="1905"/>
      <c r="F19" s="1896">
        <v>0.66</v>
      </c>
      <c r="G19" s="1896"/>
      <c r="H19" s="1896">
        <v>0.33</v>
      </c>
      <c r="I19" s="1900"/>
      <c r="J19" s="15"/>
      <c r="K19" s="1912">
        <v>3</v>
      </c>
      <c r="L19" s="676">
        <f>K19*F19</f>
        <v>1.98</v>
      </c>
      <c r="M19" s="676">
        <f>K19*H19</f>
        <v>0.99</v>
      </c>
      <c r="N19" s="802">
        <f>L19+M19</f>
        <v>2.9699999999999998</v>
      </c>
      <c r="P19" s="1432"/>
      <c r="Q19" s="1439"/>
      <c r="R19" s="1428"/>
      <c r="S19" s="1428"/>
      <c r="T19" s="1428"/>
      <c r="U19" s="1428"/>
      <c r="V19" s="1428"/>
      <c r="W19" s="1428"/>
      <c r="X19" s="1428"/>
      <c r="Y19" s="1428"/>
      <c r="Z19" s="1428"/>
      <c r="AA19" s="1428"/>
      <c r="AB19" s="869" t="s">
        <v>5</v>
      </c>
      <c r="AC19" s="11"/>
    </row>
    <row r="20" spans="1:29" ht="15" customHeight="1">
      <c r="A20" s="1432"/>
      <c r="B20" s="297"/>
      <c r="C20" s="1886" t="s">
        <v>1132</v>
      </c>
      <c r="D20" s="1887"/>
      <c r="E20" s="1887"/>
      <c r="F20" s="1888">
        <v>0.66500000000000004</v>
      </c>
      <c r="G20" s="1888"/>
      <c r="H20" s="1888">
        <v>0.33500000000000002</v>
      </c>
      <c r="I20" s="1889"/>
      <c r="J20" s="15"/>
      <c r="K20" s="1913"/>
      <c r="L20" s="803">
        <f>K19*F20</f>
        <v>1.9950000000000001</v>
      </c>
      <c r="M20" s="803">
        <f>K19*H20</f>
        <v>1.0050000000000001</v>
      </c>
      <c r="N20" s="804">
        <f>L20+M20</f>
        <v>3</v>
      </c>
      <c r="P20" s="1432"/>
      <c r="Q20" s="1439"/>
      <c r="R20" s="1428"/>
      <c r="S20" s="1428"/>
      <c r="T20" s="1428"/>
      <c r="U20" s="1428"/>
      <c r="V20" s="1428"/>
      <c r="W20" s="1428"/>
      <c r="X20" s="1428"/>
      <c r="Y20" s="1428"/>
      <c r="Z20" s="1428"/>
      <c r="AA20" s="1428"/>
      <c r="AB20" s="991"/>
      <c r="AC20" s="11"/>
    </row>
    <row r="21" spans="1:29" ht="15" customHeight="1">
      <c r="A21" s="1432"/>
      <c r="B21" s="297"/>
      <c r="C21" s="1906" t="s">
        <v>1133</v>
      </c>
      <c r="D21" s="1907"/>
      <c r="E21" s="1907"/>
      <c r="F21" s="1895">
        <v>0.5</v>
      </c>
      <c r="G21" s="1895"/>
      <c r="H21" s="1895">
        <v>0.5</v>
      </c>
      <c r="I21" s="1901"/>
      <c r="J21" s="15"/>
      <c r="K21" s="816">
        <v>2.5</v>
      </c>
      <c r="L21" s="609">
        <f t="shared" ref="L21:L24" si="2">K21*F21</f>
        <v>1.25</v>
      </c>
      <c r="M21" s="609">
        <f t="shared" ref="M21:M24" si="3">K21*H21</f>
        <v>1.25</v>
      </c>
      <c r="N21" s="801">
        <f t="shared" ref="N21:N24" si="4">L21+M21</f>
        <v>2.5</v>
      </c>
      <c r="P21" s="1432"/>
      <c r="Q21" s="1440" t="s">
        <v>1374</v>
      </c>
      <c r="R21" s="1441"/>
      <c r="S21" s="1441"/>
      <c r="T21" s="1441"/>
      <c r="U21" s="1441"/>
      <c r="V21" s="1441"/>
      <c r="W21" s="1441"/>
      <c r="X21" s="1441"/>
      <c r="Y21" s="1441"/>
      <c r="Z21" s="1441"/>
      <c r="AA21" s="1441"/>
      <c r="AB21" s="876" t="s">
        <v>6</v>
      </c>
      <c r="AC21" s="11"/>
    </row>
    <row r="22" spans="1:29" ht="15" customHeight="1">
      <c r="A22" s="1432"/>
      <c r="B22" s="297"/>
      <c r="C22" s="1908" t="s">
        <v>1134</v>
      </c>
      <c r="D22" s="1909"/>
      <c r="E22" s="1909"/>
      <c r="F22" s="1896">
        <v>0.33</v>
      </c>
      <c r="G22" s="1896"/>
      <c r="H22" s="1896">
        <v>0.66</v>
      </c>
      <c r="I22" s="1900"/>
      <c r="J22" s="15"/>
      <c r="K22" s="1912">
        <v>1.5</v>
      </c>
      <c r="L22" s="676">
        <f t="shared" si="2"/>
        <v>0.495</v>
      </c>
      <c r="M22" s="676">
        <f t="shared" si="3"/>
        <v>0.99</v>
      </c>
      <c r="N22" s="802">
        <f t="shared" si="4"/>
        <v>1.4849999999999999</v>
      </c>
      <c r="P22" s="1432"/>
      <c r="Q22" s="1440"/>
      <c r="R22" s="1441"/>
      <c r="S22" s="1441"/>
      <c r="T22" s="1441"/>
      <c r="U22" s="1441"/>
      <c r="V22" s="1441"/>
      <c r="W22" s="1441"/>
      <c r="X22" s="1441"/>
      <c r="Y22" s="1441"/>
      <c r="Z22" s="1441"/>
      <c r="AA22" s="1441"/>
      <c r="AB22" s="991"/>
      <c r="AC22" s="11"/>
    </row>
    <row r="23" spans="1:29" ht="15" customHeight="1">
      <c r="A23" s="1432"/>
      <c r="B23" s="297"/>
      <c r="C23" s="1890" t="s">
        <v>1134</v>
      </c>
      <c r="D23" s="1891"/>
      <c r="E23" s="1891"/>
      <c r="F23" s="1888">
        <v>0.33500000000000002</v>
      </c>
      <c r="G23" s="1888"/>
      <c r="H23" s="1888">
        <v>0.66500000000000004</v>
      </c>
      <c r="I23" s="1889"/>
      <c r="J23" s="15"/>
      <c r="K23" s="1912"/>
      <c r="L23" s="803">
        <f>K22*F23</f>
        <v>0.50250000000000006</v>
      </c>
      <c r="M23" s="803">
        <f>K22*H23</f>
        <v>0.99750000000000005</v>
      </c>
      <c r="N23" s="804">
        <f>L23+M23</f>
        <v>1.5</v>
      </c>
      <c r="P23" s="1432"/>
      <c r="Q23" s="9"/>
      <c r="R23" s="10"/>
      <c r="S23" s="10"/>
      <c r="T23" s="10"/>
      <c r="U23" s="10"/>
      <c r="V23" s="10"/>
      <c r="W23" s="10"/>
      <c r="X23" s="10"/>
      <c r="Y23" s="10"/>
      <c r="Z23" s="10"/>
      <c r="AA23" s="10"/>
      <c r="AB23" s="10"/>
      <c r="AC23" s="11"/>
    </row>
    <row r="24" spans="1:29" ht="15" customHeight="1" thickBot="1">
      <c r="A24" s="1432"/>
      <c r="B24" s="297"/>
      <c r="C24" s="1910" t="s">
        <v>1135</v>
      </c>
      <c r="D24" s="1911"/>
      <c r="E24" s="1911"/>
      <c r="F24" s="1897">
        <v>0.25</v>
      </c>
      <c r="G24" s="1897"/>
      <c r="H24" s="1897">
        <v>0.75</v>
      </c>
      <c r="I24" s="1902"/>
      <c r="J24" s="15"/>
      <c r="K24" s="817">
        <v>6.2</v>
      </c>
      <c r="L24" s="609">
        <f t="shared" si="2"/>
        <v>1.55</v>
      </c>
      <c r="M24" s="609">
        <f t="shared" si="3"/>
        <v>4.6500000000000004</v>
      </c>
      <c r="N24" s="801">
        <f t="shared" si="4"/>
        <v>6.2</v>
      </c>
      <c r="P24" s="1432"/>
      <c r="Q24" s="9"/>
      <c r="R24" s="10"/>
      <c r="S24" s="10"/>
      <c r="T24" s="10"/>
      <c r="U24" s="10"/>
      <c r="V24" s="10"/>
      <c r="W24" s="10"/>
      <c r="X24" s="10"/>
      <c r="Y24" s="10"/>
      <c r="Z24" s="10"/>
      <c r="AA24" s="10"/>
      <c r="AB24" s="10"/>
      <c r="AC24" s="11"/>
    </row>
    <row r="25" spans="1:29">
      <c r="A25" s="1432"/>
      <c r="B25" s="297"/>
      <c r="C25" s="15"/>
      <c r="D25" s="15"/>
      <c r="E25" s="15"/>
      <c r="F25" s="15"/>
      <c r="G25" s="15"/>
      <c r="H25" s="15"/>
      <c r="I25" s="15"/>
      <c r="J25" s="15"/>
      <c r="K25" s="15"/>
      <c r="L25" s="15"/>
      <c r="M25" s="15"/>
      <c r="N25" s="110"/>
      <c r="P25" s="1432"/>
      <c r="Q25" s="1016" t="s">
        <v>1418</v>
      </c>
      <c r="R25" s="10"/>
      <c r="S25" s="10"/>
      <c r="T25" s="10"/>
      <c r="U25" s="10"/>
      <c r="V25" s="10"/>
      <c r="W25" s="10"/>
      <c r="X25" s="10"/>
      <c r="Y25" s="10"/>
      <c r="Z25" s="10"/>
      <c r="AA25" s="10"/>
      <c r="AB25" s="10"/>
      <c r="AC25" s="11"/>
    </row>
    <row r="26" spans="1:29" ht="15.75" thickBot="1">
      <c r="A26" s="1432"/>
      <c r="B26" s="297"/>
      <c r="C26" s="799" t="s">
        <v>1136</v>
      </c>
      <c r="D26" s="15"/>
      <c r="E26" s="15"/>
      <c r="F26" s="15"/>
      <c r="G26" s="15"/>
      <c r="H26" s="15"/>
      <c r="I26" s="15"/>
      <c r="J26" s="15"/>
      <c r="K26" s="15"/>
      <c r="L26" s="15"/>
      <c r="M26" s="15"/>
      <c r="N26" s="110"/>
      <c r="P26" s="1432"/>
      <c r="Q26" s="992" t="str">
        <f ca="1">CELL("nomfichier",P22)</f>
        <v>D:\1 UPRT SITE WEB\uprt.fr\ff-mickael-rabeau\[ff-mr-patisserie-N°3-complet.xlsx]les Pates d'Amandes</v>
      </c>
      <c r="R26" s="10"/>
      <c r="S26" s="10"/>
      <c r="T26" s="10"/>
      <c r="U26" s="10"/>
      <c r="V26" s="10"/>
      <c r="W26" s="10"/>
      <c r="X26" s="10"/>
      <c r="Y26" s="10"/>
      <c r="Z26" s="10"/>
      <c r="AA26" s="10"/>
      <c r="AB26" s="10"/>
      <c r="AC26" s="11"/>
    </row>
    <row r="27" spans="1:29" ht="15.75" thickBot="1">
      <c r="A27" s="1432"/>
      <c r="B27" s="297"/>
      <c r="C27" s="799"/>
      <c r="D27" s="15"/>
      <c r="E27" s="15"/>
      <c r="F27" s="15"/>
      <c r="G27" s="15"/>
      <c r="H27" s="15"/>
      <c r="I27" s="15"/>
      <c r="J27" s="15"/>
      <c r="K27" s="15"/>
      <c r="L27" s="15"/>
      <c r="M27" s="15"/>
      <c r="N27" s="110"/>
      <c r="P27" s="1432"/>
      <c r="Q27" s="938"/>
      <c r="R27" s="939"/>
      <c r="S27" s="939"/>
      <c r="T27" s="939"/>
      <c r="U27" s="25"/>
      <c r="V27" s="25"/>
      <c r="W27" s="25"/>
      <c r="X27" s="25"/>
      <c r="Y27" s="25"/>
      <c r="Z27" s="25"/>
      <c r="AA27" s="25"/>
      <c r="AB27" s="25"/>
      <c r="AC27" s="26"/>
    </row>
    <row r="28" spans="1:29">
      <c r="A28" s="1432"/>
      <c r="B28" s="23" t="s">
        <v>6</v>
      </c>
      <c r="C28" s="24" t="s">
        <v>10</v>
      </c>
      <c r="D28" s="25"/>
      <c r="E28" s="25"/>
      <c r="F28" s="25"/>
      <c r="G28" s="25"/>
      <c r="H28" s="25"/>
      <c r="I28" s="25"/>
      <c r="J28" s="25"/>
      <c r="K28" s="25"/>
      <c r="L28" s="25"/>
      <c r="M28" s="25"/>
      <c r="N28" s="26"/>
      <c r="P28" s="1432"/>
      <c r="Q28" s="9"/>
      <c r="R28" s="10" t="s">
        <v>9</v>
      </c>
      <c r="S28" s="932" t="s">
        <v>177</v>
      </c>
      <c r="T28" s="10"/>
      <c r="U28" s="10"/>
      <c r="V28" s="1429" t="s">
        <v>179</v>
      </c>
      <c r="W28" s="1429"/>
      <c r="X28" s="1429"/>
      <c r="Y28" s="1429"/>
      <c r="Z28" s="1429"/>
      <c r="AA28" s="1429"/>
      <c r="AB28" s="1429"/>
      <c r="AC28" s="1430"/>
    </row>
    <row r="29" spans="1:29">
      <c r="A29" s="1432"/>
      <c r="B29" s="608" t="s">
        <v>5</v>
      </c>
      <c r="C29" s="27" t="s">
        <v>11</v>
      </c>
      <c r="D29" s="28"/>
      <c r="E29" s="28"/>
      <c r="F29" s="28"/>
      <c r="G29" s="28"/>
      <c r="H29" s="28"/>
      <c r="I29" s="28"/>
      <c r="J29" s="28"/>
      <c r="K29" s="28"/>
      <c r="L29" s="28"/>
      <c r="M29" s="10"/>
      <c r="N29" s="29"/>
      <c r="P29" s="1432"/>
      <c r="Q29" s="10"/>
      <c r="R29" s="10"/>
      <c r="S29" s="10"/>
      <c r="T29" s="10"/>
      <c r="U29" s="10"/>
      <c r="V29" s="931"/>
      <c r="W29" s="931" t="s">
        <v>178</v>
      </c>
      <c r="X29" s="931"/>
      <c r="Y29" s="931"/>
      <c r="Z29" s="931"/>
      <c r="AA29" s="931"/>
      <c r="AB29" s="931"/>
      <c r="AC29" s="933"/>
    </row>
    <row r="30" spans="1:29" ht="15" customHeight="1">
      <c r="A30" s="1432"/>
      <c r="B30" s="1433" t="s">
        <v>1412</v>
      </c>
      <c r="C30" s="1434"/>
      <c r="D30" s="1434"/>
      <c r="E30" s="1434"/>
      <c r="F30" s="1434"/>
      <c r="G30" s="1434"/>
      <c r="H30" s="1434"/>
      <c r="I30" s="1434"/>
      <c r="J30" s="1434"/>
      <c r="K30" s="1434"/>
      <c r="L30" s="1434"/>
      <c r="M30" s="1434"/>
      <c r="N30" s="1435"/>
      <c r="P30" s="1432"/>
      <c r="Q30" s="1433" t="s">
        <v>1412</v>
      </c>
      <c r="R30" s="1434"/>
      <c r="S30" s="1434"/>
      <c r="T30" s="1434"/>
      <c r="U30" s="1434"/>
      <c r="V30" s="1434"/>
      <c r="W30" s="1434"/>
      <c r="X30" s="1434"/>
      <c r="Y30" s="1434"/>
      <c r="Z30" s="1434"/>
      <c r="AA30" s="1434"/>
      <c r="AB30" s="1434"/>
      <c r="AC30" s="1435"/>
    </row>
    <row r="31" spans="1:29" ht="15.75" thickBot="1">
      <c r="A31" s="1432"/>
      <c r="B31" s="1436"/>
      <c r="C31" s="1437"/>
      <c r="D31" s="1437"/>
      <c r="E31" s="1437"/>
      <c r="F31" s="1437"/>
      <c r="G31" s="1437"/>
      <c r="H31" s="1437"/>
      <c r="I31" s="1437"/>
      <c r="J31" s="1437"/>
      <c r="K31" s="1437"/>
      <c r="L31" s="1437"/>
      <c r="M31" s="1437"/>
      <c r="N31" s="1438"/>
      <c r="P31" s="1432"/>
      <c r="Q31" s="1436"/>
      <c r="R31" s="1437"/>
      <c r="S31" s="1437"/>
      <c r="T31" s="1437"/>
      <c r="U31" s="1437"/>
      <c r="V31" s="1437"/>
      <c r="W31" s="1437"/>
      <c r="X31" s="1437"/>
      <c r="Y31" s="1437"/>
      <c r="Z31" s="1437"/>
      <c r="AA31" s="1437"/>
      <c r="AB31" s="1437"/>
      <c r="AC31" s="1438"/>
    </row>
    <row r="33" spans="1:29" ht="15.75" thickBot="1">
      <c r="A33" s="8" t="s">
        <v>3</v>
      </c>
      <c r="B33" s="1431" t="str">
        <f>B34</f>
        <v>La pâte d'amandes confiseur</v>
      </c>
      <c r="C33" s="1431"/>
      <c r="D33" s="1431"/>
      <c r="E33" s="1431"/>
      <c r="F33" s="1431"/>
      <c r="G33" s="1431"/>
      <c r="H33" s="1431"/>
      <c r="I33" s="1431"/>
      <c r="J33" s="1431"/>
      <c r="K33" s="1431"/>
      <c r="L33" s="1431"/>
      <c r="M33" s="1431"/>
      <c r="N33" s="1431"/>
      <c r="O33" s="3"/>
      <c r="P33" s="8" t="s">
        <v>3</v>
      </c>
      <c r="Q33" s="1431" t="str">
        <f>Q34</f>
        <v>La pâte d'amandes confiseur</v>
      </c>
      <c r="R33" s="1431"/>
      <c r="S33" s="1431"/>
      <c r="T33" s="1431"/>
      <c r="U33" s="1431"/>
      <c r="V33" s="1431"/>
      <c r="W33" s="1431"/>
      <c r="X33" s="1431"/>
      <c r="Y33" s="1431"/>
      <c r="Z33" s="1431"/>
      <c r="AA33" s="1431"/>
      <c r="AB33" s="1431"/>
      <c r="AC33" s="1431"/>
    </row>
    <row r="34" spans="1:29" ht="23.25" customHeight="1">
      <c r="A34" s="1432" t="str">
        <f>B34</f>
        <v>La pâte d'amandes confiseur</v>
      </c>
      <c r="B34" s="1399" t="s">
        <v>1137</v>
      </c>
      <c r="C34" s="1400"/>
      <c r="D34" s="1400"/>
      <c r="E34" s="1400"/>
      <c r="F34" s="1400"/>
      <c r="G34" s="1400"/>
      <c r="H34" s="1400"/>
      <c r="I34" s="1400"/>
      <c r="J34" s="1400"/>
      <c r="K34" s="1400"/>
      <c r="L34" s="1400"/>
      <c r="M34" s="1400"/>
      <c r="N34" s="1401"/>
      <c r="O34" s="3"/>
      <c r="P34" s="1432" t="str">
        <f>Q34</f>
        <v>La pâte d'amandes confiseur</v>
      </c>
      <c r="Q34" s="1399" t="s">
        <v>1137</v>
      </c>
      <c r="R34" s="1400"/>
      <c r="S34" s="1400"/>
      <c r="T34" s="1400"/>
      <c r="U34" s="1400"/>
      <c r="V34" s="1400"/>
      <c r="W34" s="1400"/>
      <c r="X34" s="1400"/>
      <c r="Y34" s="1400"/>
      <c r="Z34" s="1400"/>
      <c r="AA34" s="1400"/>
      <c r="AB34" s="1400"/>
      <c r="AC34" s="1401"/>
    </row>
    <row r="35" spans="1:29" ht="15.75" customHeight="1">
      <c r="A35" s="1432"/>
      <c r="B35" s="1387"/>
      <c r="C35" s="1388"/>
      <c r="D35" s="1388"/>
      <c r="E35" s="1388"/>
      <c r="F35" s="1388"/>
      <c r="G35" s="1388"/>
      <c r="H35" s="1388"/>
      <c r="I35" s="1388"/>
      <c r="J35" s="1388"/>
      <c r="K35" s="1388"/>
      <c r="L35" s="1388"/>
      <c r="M35" s="1388"/>
      <c r="N35" s="1389"/>
      <c r="O35" s="3"/>
      <c r="P35" s="1432"/>
      <c r="Q35" s="1387"/>
      <c r="R35" s="1388"/>
      <c r="S35" s="1388"/>
      <c r="T35" s="1388"/>
      <c r="U35" s="1388"/>
      <c r="V35" s="1388"/>
      <c r="W35" s="1388"/>
      <c r="X35" s="1388"/>
      <c r="Y35" s="1388"/>
      <c r="Z35" s="1388"/>
      <c r="AA35" s="1388"/>
      <c r="AB35" s="1388"/>
      <c r="AC35" s="1389"/>
    </row>
    <row r="36" spans="1:29" ht="15.75" customHeight="1">
      <c r="A36" s="1432"/>
      <c r="B36" s="1416" t="s">
        <v>19</v>
      </c>
      <c r="C36" s="1417"/>
      <c r="D36" s="1417"/>
      <c r="E36" s="1417"/>
      <c r="F36" s="1417"/>
      <c r="G36" s="1417"/>
      <c r="H36" s="1417"/>
      <c r="I36" s="1417"/>
      <c r="J36" s="1417"/>
      <c r="K36" s="1417"/>
      <c r="L36" s="1417"/>
      <c r="M36" s="1417"/>
      <c r="N36" s="1418"/>
      <c r="O36" s="3"/>
      <c r="P36" s="1432"/>
      <c r="Q36" s="1416" t="s">
        <v>19</v>
      </c>
      <c r="R36" s="1417"/>
      <c r="S36" s="1417"/>
      <c r="T36" s="1417"/>
      <c r="U36" s="1417"/>
      <c r="V36" s="1417"/>
      <c r="W36" s="1417"/>
      <c r="X36" s="1417"/>
      <c r="Y36" s="1417"/>
      <c r="Z36" s="1417"/>
      <c r="AA36" s="1417"/>
      <c r="AB36" s="1417"/>
      <c r="AC36" s="1418"/>
    </row>
    <row r="37" spans="1:29" ht="15.75" customHeight="1" thickBot="1">
      <c r="A37" s="1432"/>
      <c r="B37" s="1419"/>
      <c r="C37" s="1420"/>
      <c r="D37" s="1420"/>
      <c r="E37" s="1420"/>
      <c r="F37" s="1420"/>
      <c r="G37" s="1420"/>
      <c r="H37" s="1420"/>
      <c r="I37" s="1420"/>
      <c r="J37" s="1420"/>
      <c r="K37" s="1420"/>
      <c r="L37" s="1420"/>
      <c r="M37" s="1420"/>
      <c r="N37" s="1421"/>
      <c r="O37" s="3"/>
      <c r="P37" s="1432"/>
      <c r="Q37" s="1419"/>
      <c r="R37" s="1420"/>
      <c r="S37" s="1420"/>
      <c r="T37" s="1420"/>
      <c r="U37" s="1420"/>
      <c r="V37" s="1420"/>
      <c r="W37" s="1420"/>
      <c r="X37" s="1420"/>
      <c r="Y37" s="1420"/>
      <c r="Z37" s="1420"/>
      <c r="AA37" s="1420"/>
      <c r="AB37" s="1420"/>
      <c r="AC37" s="1421"/>
    </row>
    <row r="38" spans="1:29" ht="15" customHeight="1">
      <c r="A38" s="1432"/>
      <c r="B38" s="9"/>
      <c r="C38" s="10"/>
      <c r="D38" s="10"/>
      <c r="E38" s="10"/>
      <c r="F38" s="10"/>
      <c r="G38" s="10"/>
      <c r="H38" s="10"/>
      <c r="I38" s="10"/>
      <c r="J38" s="10"/>
      <c r="K38" s="10"/>
      <c r="L38" s="10"/>
      <c r="M38" s="10"/>
      <c r="N38" s="11"/>
      <c r="O38" s="3"/>
      <c r="P38" s="1432"/>
      <c r="Q38" s="1424" t="s">
        <v>144</v>
      </c>
      <c r="R38" s="1403"/>
      <c r="S38" s="1403"/>
      <c r="T38" s="1403"/>
      <c r="U38" s="1403"/>
      <c r="V38" s="1403"/>
      <c r="W38" s="1403"/>
      <c r="X38" s="1403"/>
      <c r="Y38" s="1403"/>
      <c r="Z38" s="1403"/>
      <c r="AA38" s="1403"/>
      <c r="AB38" s="1403"/>
      <c r="AC38" s="1425"/>
    </row>
    <row r="39" spans="1:29" ht="15" customHeight="1" thickBot="1">
      <c r="A39" s="1432"/>
      <c r="B39" s="9"/>
      <c r="C39" s="10"/>
      <c r="D39" s="10"/>
      <c r="E39" s="10"/>
      <c r="F39" s="7"/>
      <c r="G39" s="1408" t="s">
        <v>5</v>
      </c>
      <c r="H39" s="1408"/>
      <c r="I39" s="465"/>
      <c r="J39" s="10"/>
      <c r="K39" s="10"/>
      <c r="L39" s="10"/>
      <c r="M39" s="10"/>
      <c r="N39" s="11"/>
      <c r="O39" s="3"/>
      <c r="P39" s="1432"/>
      <c r="Q39" s="1426"/>
      <c r="R39" s="1406"/>
      <c r="S39" s="1406"/>
      <c r="T39" s="1406"/>
      <c r="U39" s="1406"/>
      <c r="V39" s="1406"/>
      <c r="W39" s="1406"/>
      <c r="X39" s="1406"/>
      <c r="Y39" s="1406"/>
      <c r="Z39" s="1406"/>
      <c r="AA39" s="1406"/>
      <c r="AB39" s="1406"/>
      <c r="AC39" s="1427"/>
    </row>
    <row r="40" spans="1:29" ht="18.75" customHeight="1">
      <c r="A40" s="1432"/>
      <c r="B40" s="9"/>
      <c r="C40" s="10"/>
      <c r="D40" s="7"/>
      <c r="E40" s="447" t="s">
        <v>146</v>
      </c>
      <c r="F40" s="619" t="s">
        <v>4</v>
      </c>
      <c r="G40" s="1894">
        <v>6.2</v>
      </c>
      <c r="H40" s="1894"/>
      <c r="I40" s="10"/>
      <c r="J40" s="10"/>
      <c r="K40" s="10"/>
      <c r="L40" s="10"/>
      <c r="M40" s="10"/>
      <c r="N40" s="11"/>
      <c r="O40" s="3"/>
      <c r="P40" s="1432"/>
      <c r="Q40" s="1439" t="s">
        <v>1477</v>
      </c>
      <c r="R40" s="1428"/>
      <c r="S40" s="1428"/>
      <c r="T40" s="1428"/>
      <c r="U40" s="1428"/>
      <c r="V40" s="1428"/>
      <c r="W40" s="1428"/>
      <c r="X40" s="1428"/>
      <c r="Y40" s="1428"/>
      <c r="Z40" s="1428"/>
      <c r="AA40" s="1428"/>
      <c r="AB40" s="991"/>
      <c r="AC40" s="11"/>
    </row>
    <row r="41" spans="1:29">
      <c r="A41" s="1432"/>
      <c r="B41" s="9"/>
      <c r="C41" s="612" t="s">
        <v>6</v>
      </c>
      <c r="D41" s="99" t="s">
        <v>861</v>
      </c>
      <c r="E41" s="10"/>
      <c r="G41" s="114"/>
      <c r="I41" s="188" t="s">
        <v>7</v>
      </c>
      <c r="J41" s="789"/>
      <c r="K41" s="188"/>
      <c r="L41" s="188"/>
      <c r="M41" s="188"/>
      <c r="N41" s="189"/>
      <c r="O41" s="3"/>
      <c r="P41" s="1432"/>
      <c r="Q41" s="1439"/>
      <c r="R41" s="1428"/>
      <c r="S41" s="1428"/>
      <c r="T41" s="1428"/>
      <c r="U41" s="1428"/>
      <c r="V41" s="1428"/>
      <c r="W41" s="1428"/>
      <c r="X41" s="1428"/>
      <c r="Y41" s="1428"/>
      <c r="Z41" s="1428"/>
      <c r="AA41" s="1428"/>
      <c r="AB41" s="869" t="s">
        <v>5</v>
      </c>
      <c r="AC41" s="11"/>
    </row>
    <row r="42" spans="1:29" ht="16.5" customHeight="1">
      <c r="A42" s="1432"/>
      <c r="B42" s="9"/>
      <c r="C42" s="617">
        <v>2</v>
      </c>
      <c r="D42" s="14" t="s">
        <v>1138</v>
      </c>
      <c r="E42" s="14"/>
      <c r="G42" s="1409">
        <f>(C42/C51)*G40</f>
        <v>2.0000000000000004</v>
      </c>
      <c r="H42" s="1409"/>
      <c r="I42" s="1678" t="s">
        <v>1140</v>
      </c>
      <c r="J42" s="1678"/>
      <c r="K42" s="1678"/>
      <c r="L42" s="1678"/>
      <c r="M42" s="1678"/>
      <c r="N42" s="1679"/>
      <c r="O42" s="3"/>
      <c r="P42" s="1432"/>
      <c r="Q42" s="1439"/>
      <c r="R42" s="1428"/>
      <c r="S42" s="1428"/>
      <c r="T42" s="1428"/>
      <c r="U42" s="1428"/>
      <c r="V42" s="1428"/>
      <c r="W42" s="1428"/>
      <c r="X42" s="1428"/>
      <c r="Y42" s="1428"/>
      <c r="Z42" s="1428"/>
      <c r="AA42" s="1428"/>
      <c r="AB42" s="991"/>
      <c r="AC42" s="11"/>
    </row>
    <row r="43" spans="1:29">
      <c r="A43" s="1432"/>
      <c r="B43" s="9"/>
      <c r="C43" s="556">
        <v>2.2000000000000002</v>
      </c>
      <c r="D43" s="785" t="s">
        <v>1139</v>
      </c>
      <c r="E43" s="783"/>
      <c r="F43" s="784"/>
      <c r="G43" s="782">
        <f>(C43/C51)*G40</f>
        <v>2.2000000000000006</v>
      </c>
      <c r="I43" s="1678"/>
      <c r="J43" s="1678"/>
      <c r="K43" s="1678"/>
      <c r="L43" s="1678"/>
      <c r="M43" s="1678"/>
      <c r="N43" s="1679"/>
      <c r="O43" s="3"/>
      <c r="P43" s="1432"/>
      <c r="Q43" s="1440" t="s">
        <v>1374</v>
      </c>
      <c r="R43" s="1441"/>
      <c r="S43" s="1441"/>
      <c r="T43" s="1441"/>
      <c r="U43" s="1441"/>
      <c r="V43" s="1441"/>
      <c r="W43" s="1441"/>
      <c r="X43" s="1441"/>
      <c r="Y43" s="1441"/>
      <c r="Z43" s="1441"/>
      <c r="AA43" s="1441"/>
      <c r="AB43" s="876" t="s">
        <v>6</v>
      </c>
      <c r="AC43" s="11"/>
    </row>
    <row r="44" spans="1:29" ht="15.75" customHeight="1">
      <c r="A44" s="1432"/>
      <c r="B44" s="9"/>
      <c r="C44" s="885">
        <v>1</v>
      </c>
      <c r="D44" s="14" t="s">
        <v>15</v>
      </c>
      <c r="E44" s="15"/>
      <c r="F44" s="7"/>
      <c r="G44" s="1409">
        <f>(C44/C51)*G40</f>
        <v>1.0000000000000002</v>
      </c>
      <c r="H44" s="1409"/>
      <c r="I44" s="1678" t="s">
        <v>1141</v>
      </c>
      <c r="J44" s="1678"/>
      <c r="K44" s="1678"/>
      <c r="L44" s="1678"/>
      <c r="M44" s="1678"/>
      <c r="N44" s="1679"/>
      <c r="O44" s="3"/>
      <c r="P44" s="1432"/>
      <c r="Q44" s="1440"/>
      <c r="R44" s="1441"/>
      <c r="S44" s="1441"/>
      <c r="T44" s="1441"/>
      <c r="U44" s="1441"/>
      <c r="V44" s="1441"/>
      <c r="W44" s="1441"/>
      <c r="X44" s="1441"/>
      <c r="Y44" s="1441"/>
      <c r="Z44" s="1441"/>
      <c r="AA44" s="1441"/>
      <c r="AB44" s="991"/>
      <c r="AC44" s="11"/>
    </row>
    <row r="45" spans="1:29" ht="16.5" customHeight="1">
      <c r="A45" s="1432"/>
      <c r="B45" s="9"/>
      <c r="C45" s="617">
        <v>0.1</v>
      </c>
      <c r="D45" s="14" t="s">
        <v>337</v>
      </c>
      <c r="E45" s="15"/>
      <c r="F45" s="7"/>
      <c r="G45" s="1409">
        <f>(C45/C51)*G40</f>
        <v>0.10000000000000002</v>
      </c>
      <c r="H45" s="1409"/>
      <c r="I45" s="1678"/>
      <c r="J45" s="1678"/>
      <c r="K45" s="1678"/>
      <c r="L45" s="1678"/>
      <c r="M45" s="1678"/>
      <c r="N45" s="1679"/>
      <c r="O45" s="3"/>
      <c r="P45" s="1432"/>
      <c r="Q45" s="9"/>
      <c r="R45" s="10"/>
      <c r="S45" s="10"/>
      <c r="T45" s="10"/>
      <c r="U45" s="10"/>
      <c r="V45" s="10"/>
      <c r="W45" s="10"/>
      <c r="X45" s="10"/>
      <c r="Y45" s="10"/>
      <c r="Z45" s="10"/>
      <c r="AA45" s="10"/>
      <c r="AB45" s="10"/>
      <c r="AC45" s="11"/>
    </row>
    <row r="46" spans="1:29" ht="16.5" customHeight="1">
      <c r="A46" s="1432"/>
      <c r="B46" s="9"/>
      <c r="C46" s="617">
        <v>2</v>
      </c>
      <c r="D46" s="14" t="s">
        <v>44</v>
      </c>
      <c r="E46" s="15"/>
      <c r="F46" s="7"/>
      <c r="G46" s="1409">
        <f>(C46/C51)*G40</f>
        <v>2.0000000000000004</v>
      </c>
      <c r="H46" s="1409"/>
      <c r="I46" s="274" t="s">
        <v>1142</v>
      </c>
      <c r="J46" s="274"/>
      <c r="K46" s="274"/>
      <c r="L46" s="274"/>
      <c r="M46" s="274"/>
      <c r="N46" s="677"/>
      <c r="O46" s="3"/>
      <c r="P46" s="1432"/>
      <c r="Q46" s="9"/>
      <c r="R46" s="14" t="s">
        <v>1514</v>
      </c>
      <c r="S46" s="10"/>
      <c r="T46" s="10"/>
      <c r="U46" s="10"/>
      <c r="V46" s="10"/>
      <c r="W46" s="10"/>
      <c r="X46" s="10"/>
      <c r="Y46" s="10"/>
      <c r="Z46" s="10"/>
      <c r="AA46" s="10"/>
      <c r="AB46" s="10"/>
      <c r="AC46" s="11"/>
    </row>
    <row r="47" spans="1:29" ht="16.5" customHeight="1">
      <c r="A47" s="1432"/>
      <c r="B47" s="9"/>
      <c r="C47" s="617">
        <v>0.6</v>
      </c>
      <c r="D47" s="14" t="s">
        <v>73</v>
      </c>
      <c r="E47" s="15"/>
      <c r="F47" s="7"/>
      <c r="G47" s="1409">
        <f>(C47/C51)*G40</f>
        <v>0.60000000000000009</v>
      </c>
      <c r="H47" s="1409"/>
      <c r="I47" s="788" t="s">
        <v>1143</v>
      </c>
      <c r="J47" s="786"/>
      <c r="K47" s="786"/>
      <c r="L47" s="786"/>
      <c r="M47" s="786"/>
      <c r="N47" s="787"/>
      <c r="O47" s="3"/>
      <c r="P47" s="1432"/>
      <c r="Q47" s="9"/>
      <c r="R47" s="10"/>
      <c r="S47" s="14" t="s">
        <v>1515</v>
      </c>
      <c r="T47" s="10"/>
      <c r="U47" s="10"/>
      <c r="V47" s="10"/>
      <c r="W47" s="10"/>
      <c r="X47" s="10"/>
      <c r="Y47" s="10"/>
      <c r="Z47" s="10"/>
      <c r="AA47" s="10"/>
      <c r="AB47" s="10"/>
      <c r="AC47" s="11"/>
    </row>
    <row r="48" spans="1:29" ht="15.75" customHeight="1">
      <c r="A48" s="1432"/>
      <c r="B48" s="9"/>
      <c r="C48" s="617">
        <v>0.5</v>
      </c>
      <c r="D48" s="14" t="s">
        <v>276</v>
      </c>
      <c r="E48" s="15"/>
      <c r="F48" s="7"/>
      <c r="G48" s="1409">
        <f>(C48/C51)*G40</f>
        <v>0.50000000000000011</v>
      </c>
      <c r="H48" s="1409"/>
      <c r="I48" s="1892" t="s">
        <v>1144</v>
      </c>
      <c r="J48" s="1892"/>
      <c r="K48" s="1892"/>
      <c r="L48" s="1892"/>
      <c r="M48" s="1892"/>
      <c r="N48" s="1893"/>
      <c r="O48" s="3"/>
      <c r="P48" s="1432"/>
      <c r="Q48" s="9"/>
      <c r="R48" s="10"/>
      <c r="S48" s="14" t="s">
        <v>1516</v>
      </c>
      <c r="T48" s="10"/>
      <c r="U48" s="10"/>
      <c r="V48" s="10"/>
      <c r="W48" s="10"/>
      <c r="X48" s="10"/>
      <c r="Y48" s="10"/>
      <c r="Z48" s="10"/>
      <c r="AA48" s="10"/>
      <c r="AB48" s="10"/>
      <c r="AC48" s="11"/>
    </row>
    <row r="49" spans="1:29" ht="15.75">
      <c r="A49" s="1432"/>
      <c r="B49" s="9"/>
      <c r="C49" s="617"/>
      <c r="D49" s="14"/>
      <c r="E49" s="15"/>
      <c r="F49" s="7"/>
      <c r="G49" s="400">
        <f>(C49/C51)*G40</f>
        <v>0</v>
      </c>
      <c r="H49" s="7"/>
      <c r="I49" s="1892"/>
      <c r="J49" s="1892"/>
      <c r="K49" s="1892"/>
      <c r="L49" s="1892"/>
      <c r="M49" s="1892"/>
      <c r="N49" s="1893"/>
      <c r="O49" s="3"/>
      <c r="P49" s="1432"/>
      <c r="Q49" s="9"/>
      <c r="R49" s="10"/>
      <c r="S49" s="10"/>
      <c r="T49" s="10"/>
      <c r="U49" s="10"/>
      <c r="V49" s="10"/>
      <c r="W49" s="10"/>
      <c r="X49" s="10"/>
      <c r="Y49" s="10"/>
      <c r="Z49" s="10"/>
      <c r="AA49" s="10"/>
      <c r="AB49" s="10"/>
      <c r="AC49" s="11"/>
    </row>
    <row r="50" spans="1:29" ht="15.75" customHeight="1">
      <c r="A50" s="1432"/>
      <c r="B50" s="9"/>
      <c r="C50" s="10"/>
      <c r="D50" s="10"/>
      <c r="E50" s="10"/>
      <c r="F50" s="7"/>
      <c r="G50" s="18"/>
      <c r="H50" s="7"/>
      <c r="I50" s="1892" t="s">
        <v>1145</v>
      </c>
      <c r="J50" s="1892"/>
      <c r="K50" s="1892"/>
      <c r="L50" s="1892"/>
      <c r="M50" s="1892"/>
      <c r="N50" s="1893"/>
      <c r="P50" s="1432"/>
      <c r="Q50" s="9"/>
      <c r="R50" s="10"/>
      <c r="S50" s="10"/>
      <c r="T50" s="10"/>
      <c r="U50" s="10"/>
      <c r="V50" s="10"/>
      <c r="W50" s="10"/>
      <c r="X50" s="10"/>
      <c r="Y50" s="10"/>
      <c r="Z50" s="10"/>
      <c r="AA50" s="10"/>
      <c r="AB50" s="10"/>
      <c r="AC50" s="11"/>
    </row>
    <row r="51" spans="1:29" ht="16.5" customHeight="1">
      <c r="A51" s="1432"/>
      <c r="B51" s="9"/>
      <c r="C51" s="613">
        <f>SUM(C42,C44:C48)</f>
        <v>6.1999999999999993</v>
      </c>
      <c r="D51" s="228" t="s">
        <v>8</v>
      </c>
      <c r="E51" s="228"/>
      <c r="F51" s="7"/>
      <c r="G51" s="20">
        <f>SUM(G42,G44:G48)</f>
        <v>6.2000000000000011</v>
      </c>
      <c r="H51" s="7"/>
      <c r="I51" s="1892"/>
      <c r="J51" s="1892"/>
      <c r="K51" s="1892"/>
      <c r="L51" s="1892"/>
      <c r="M51" s="1892"/>
      <c r="N51" s="1893"/>
      <c r="P51" s="1432"/>
      <c r="Q51" s="9"/>
      <c r="R51" s="10"/>
      <c r="S51" s="10"/>
      <c r="T51" s="10"/>
      <c r="U51" s="10"/>
      <c r="V51" s="10"/>
      <c r="W51" s="10"/>
      <c r="X51" s="10"/>
      <c r="Y51" s="10"/>
      <c r="Z51" s="10"/>
      <c r="AA51" s="10"/>
      <c r="AB51" s="10"/>
      <c r="AC51" s="11"/>
    </row>
    <row r="52" spans="1:29" ht="16.5" customHeight="1" thickBot="1">
      <c r="A52" s="1432"/>
      <c r="B52" s="792"/>
      <c r="C52" s="793"/>
      <c r="D52" s="794"/>
      <c r="E52" s="794"/>
      <c r="F52" s="795"/>
      <c r="G52" s="796"/>
      <c r="H52" s="795"/>
      <c r="I52" s="797"/>
      <c r="J52" s="797"/>
      <c r="K52" s="797"/>
      <c r="L52" s="797"/>
      <c r="M52" s="797"/>
      <c r="N52" s="798"/>
      <c r="P52" s="1432"/>
      <c r="Q52" s="9"/>
      <c r="R52" s="10"/>
      <c r="S52" s="10"/>
      <c r="T52" s="10"/>
      <c r="U52" s="10"/>
      <c r="V52" s="10"/>
      <c r="W52" s="10"/>
      <c r="X52" s="10"/>
      <c r="Y52" s="10"/>
      <c r="Z52" s="10"/>
      <c r="AA52" s="10"/>
      <c r="AB52" s="10"/>
      <c r="AC52" s="11"/>
    </row>
    <row r="53" spans="1:29" ht="16.5" customHeight="1" thickTop="1">
      <c r="A53" s="1432"/>
      <c r="B53" s="9"/>
      <c r="C53" s="613"/>
      <c r="D53" s="228"/>
      <c r="E53" s="228"/>
      <c r="F53" s="7"/>
      <c r="G53" s="20"/>
      <c r="H53" s="7"/>
      <c r="I53" s="790"/>
      <c r="J53" s="790"/>
      <c r="K53" s="790"/>
      <c r="L53" s="790"/>
      <c r="M53" s="790"/>
      <c r="N53" s="791"/>
      <c r="P53" s="1432"/>
      <c r="Q53" s="9"/>
      <c r="R53" s="10"/>
      <c r="S53" s="10"/>
      <c r="T53" s="10"/>
      <c r="U53" s="10"/>
      <c r="V53" s="10"/>
      <c r="W53" s="10"/>
      <c r="X53" s="10"/>
      <c r="Y53" s="10"/>
      <c r="Z53" s="10"/>
      <c r="AA53" s="10"/>
      <c r="AB53" s="10"/>
      <c r="AC53" s="11"/>
    </row>
    <row r="54" spans="1:29" ht="16.5" customHeight="1">
      <c r="A54" s="1432"/>
      <c r="B54" s="769"/>
      <c r="C54" s="770" t="s">
        <v>1147</v>
      </c>
      <c r="D54" s="228"/>
      <c r="E54" s="228"/>
      <c r="F54" s="7"/>
      <c r="G54" s="20"/>
      <c r="H54" s="7"/>
      <c r="I54" s="790"/>
      <c r="J54" s="790"/>
      <c r="K54" s="790"/>
      <c r="L54" s="790"/>
      <c r="M54" s="790"/>
      <c r="N54" s="791"/>
      <c r="P54" s="1432"/>
      <c r="Q54" s="9"/>
      <c r="R54" s="10"/>
      <c r="S54" s="10"/>
      <c r="T54" s="10"/>
      <c r="U54" s="10"/>
      <c r="V54" s="10"/>
      <c r="W54" s="10"/>
      <c r="X54" s="10"/>
      <c r="Y54" s="10"/>
      <c r="Z54" s="10"/>
      <c r="AA54" s="10"/>
      <c r="AB54" s="10"/>
      <c r="AC54" s="11"/>
    </row>
    <row r="55" spans="1:29" ht="16.5" customHeight="1">
      <c r="A55" s="1432"/>
      <c r="B55" s="9"/>
      <c r="C55" s="10"/>
      <c r="D55" s="10"/>
      <c r="E55" s="10"/>
      <c r="F55" s="7"/>
      <c r="G55" s="1408" t="s">
        <v>5</v>
      </c>
      <c r="H55" s="1408"/>
      <c r="I55" s="465"/>
      <c r="J55" s="10"/>
      <c r="K55" s="10"/>
      <c r="L55" s="10"/>
      <c r="M55" s="10"/>
      <c r="N55" s="11"/>
      <c r="P55" s="1432"/>
      <c r="Q55" s="9"/>
      <c r="R55" s="10"/>
      <c r="S55" s="10"/>
      <c r="T55" s="10"/>
      <c r="U55" s="10"/>
      <c r="V55" s="10"/>
      <c r="W55" s="10"/>
      <c r="X55" s="10"/>
      <c r="Y55" s="10"/>
      <c r="Z55" s="10"/>
      <c r="AA55" s="10"/>
      <c r="AB55" s="10"/>
      <c r="AC55" s="11"/>
    </row>
    <row r="56" spans="1:29" ht="16.5" customHeight="1">
      <c r="A56" s="1432"/>
      <c r="B56" s="9"/>
      <c r="C56" s="10"/>
      <c r="D56" s="7"/>
      <c r="E56" s="447" t="s">
        <v>146</v>
      </c>
      <c r="F56" s="619" t="s">
        <v>4</v>
      </c>
      <c r="G56" s="1894">
        <v>1</v>
      </c>
      <c r="H56" s="1894"/>
      <c r="I56" s="10"/>
      <c r="J56" s="10"/>
      <c r="K56" s="10"/>
      <c r="L56" s="10"/>
      <c r="M56" s="10"/>
      <c r="N56" s="11"/>
      <c r="P56" s="1432"/>
      <c r="Q56" s="9"/>
      <c r="R56" s="10"/>
      <c r="S56" s="10"/>
      <c r="T56" s="10"/>
      <c r="U56" s="10"/>
      <c r="V56" s="10"/>
      <c r="W56" s="10"/>
      <c r="X56" s="10"/>
      <c r="Y56" s="10"/>
      <c r="Z56" s="10"/>
      <c r="AA56" s="10"/>
      <c r="AB56" s="10"/>
      <c r="AC56" s="11"/>
    </row>
    <row r="57" spans="1:29" ht="16.5" customHeight="1">
      <c r="A57" s="1432"/>
      <c r="B57" s="9"/>
      <c r="C57" s="612" t="s">
        <v>6</v>
      </c>
      <c r="D57" s="99" t="s">
        <v>861</v>
      </c>
      <c r="E57" s="10"/>
      <c r="G57" s="114"/>
      <c r="I57" s="188" t="s">
        <v>7</v>
      </c>
      <c r="J57" s="789"/>
      <c r="K57" s="188"/>
      <c r="L57" s="188"/>
      <c r="M57" s="188"/>
      <c r="N57" s="189"/>
      <c r="P57" s="1432"/>
      <c r="Q57" s="9"/>
      <c r="R57" s="10"/>
      <c r="S57" s="10"/>
      <c r="T57" s="10"/>
      <c r="U57" s="10"/>
      <c r="V57" s="10"/>
      <c r="W57" s="10"/>
      <c r="X57" s="10"/>
      <c r="Y57" s="10"/>
      <c r="Z57" s="10"/>
      <c r="AA57" s="10"/>
      <c r="AB57" s="10"/>
      <c r="AC57" s="11"/>
    </row>
    <row r="58" spans="1:29" ht="16.5" customHeight="1">
      <c r="A58" s="1432"/>
      <c r="B58" s="9"/>
      <c r="C58" s="617">
        <v>2</v>
      </c>
      <c r="D58" s="14" t="s">
        <v>1138</v>
      </c>
      <c r="E58" s="14"/>
      <c r="G58" s="1409">
        <f>(C58/C67)*G56</f>
        <v>0.35714285714285715</v>
      </c>
      <c r="H58" s="1409"/>
      <c r="I58" s="1678" t="s">
        <v>1140</v>
      </c>
      <c r="J58" s="1678"/>
      <c r="K58" s="1678"/>
      <c r="L58" s="1678"/>
      <c r="M58" s="1678"/>
      <c r="N58" s="1679"/>
      <c r="P58" s="1432"/>
      <c r="Q58" s="9"/>
      <c r="R58" s="10"/>
      <c r="S58" s="10"/>
      <c r="T58" s="10"/>
      <c r="U58" s="10"/>
      <c r="V58" s="10"/>
      <c r="W58" s="10"/>
      <c r="X58" s="10"/>
      <c r="Y58" s="10"/>
      <c r="Z58" s="10"/>
      <c r="AA58" s="10"/>
      <c r="AB58" s="10"/>
      <c r="AC58" s="11"/>
    </row>
    <row r="59" spans="1:29" ht="16.5" customHeight="1">
      <c r="A59" s="1432"/>
      <c r="B59" s="9"/>
      <c r="C59" s="556">
        <v>2.2000000000000002</v>
      </c>
      <c r="D59" s="785" t="s">
        <v>1139</v>
      </c>
      <c r="E59" s="783"/>
      <c r="F59" s="784"/>
      <c r="G59" s="782">
        <f>(C59/C67)*G56</f>
        <v>0.3928571428571429</v>
      </c>
      <c r="I59" s="1678"/>
      <c r="J59" s="1678"/>
      <c r="K59" s="1678"/>
      <c r="L59" s="1678"/>
      <c r="M59" s="1678"/>
      <c r="N59" s="1679"/>
      <c r="P59" s="1432"/>
      <c r="Q59" s="9"/>
      <c r="R59" s="10"/>
      <c r="S59" s="10"/>
      <c r="T59" s="10"/>
      <c r="U59" s="10"/>
      <c r="V59" s="10"/>
      <c r="W59" s="10"/>
      <c r="X59" s="10"/>
      <c r="Y59" s="10"/>
      <c r="Z59" s="10"/>
      <c r="AA59" s="10"/>
      <c r="AB59" s="10"/>
      <c r="AC59" s="11"/>
    </row>
    <row r="60" spans="1:29" ht="16.5" customHeight="1">
      <c r="A60" s="1432"/>
      <c r="B60" s="9"/>
      <c r="C60" s="617">
        <v>2</v>
      </c>
      <c r="D60" s="14" t="s">
        <v>44</v>
      </c>
      <c r="E60" s="15"/>
      <c r="F60" s="7"/>
      <c r="G60" s="1409">
        <f>(C60/C67)*G56</f>
        <v>0.35714285714285715</v>
      </c>
      <c r="H60" s="1409"/>
      <c r="I60" s="1678" t="s">
        <v>1141</v>
      </c>
      <c r="J60" s="1678"/>
      <c r="K60" s="1678"/>
      <c r="L60" s="1678"/>
      <c r="M60" s="1678"/>
      <c r="N60" s="1679"/>
      <c r="P60" s="1432"/>
      <c r="Q60" s="9"/>
      <c r="R60" s="10"/>
      <c r="S60" s="10"/>
      <c r="T60" s="10"/>
      <c r="U60" s="10"/>
      <c r="V60" s="10"/>
      <c r="W60" s="10"/>
      <c r="X60" s="10"/>
      <c r="Y60" s="10"/>
      <c r="Z60" s="10"/>
      <c r="AA60" s="10"/>
      <c r="AB60" s="10"/>
      <c r="AC60" s="11"/>
    </row>
    <row r="61" spans="1:29" ht="16.5" customHeight="1">
      <c r="A61" s="1432"/>
      <c r="B61" s="9"/>
      <c r="C61" s="617">
        <v>0.6</v>
      </c>
      <c r="D61" s="14" t="s">
        <v>73</v>
      </c>
      <c r="E61" s="15"/>
      <c r="F61" s="7"/>
      <c r="G61" s="1409">
        <f>(C61/C67)*G56</f>
        <v>0.10714285714285715</v>
      </c>
      <c r="H61" s="1409"/>
      <c r="I61" s="1678"/>
      <c r="J61" s="1678"/>
      <c r="K61" s="1678"/>
      <c r="L61" s="1678"/>
      <c r="M61" s="1678"/>
      <c r="N61" s="1679"/>
      <c r="P61" s="1432"/>
      <c r="Q61" s="9"/>
      <c r="R61" s="10"/>
      <c r="S61" s="10"/>
      <c r="T61" s="10"/>
      <c r="U61" s="10"/>
      <c r="V61" s="10"/>
      <c r="W61" s="10"/>
      <c r="X61" s="10"/>
      <c r="Y61" s="10"/>
      <c r="Z61" s="10"/>
      <c r="AA61" s="10"/>
      <c r="AB61" s="10"/>
      <c r="AC61" s="11"/>
    </row>
    <row r="62" spans="1:29" ht="16.5" customHeight="1">
      <c r="A62" s="1432"/>
      <c r="B62" s="9"/>
      <c r="C62" s="617">
        <v>1</v>
      </c>
      <c r="D62" s="14" t="s">
        <v>1146</v>
      </c>
      <c r="E62" s="15"/>
      <c r="F62" s="7"/>
      <c r="G62" s="1409">
        <f>(C62/C67)*G56</f>
        <v>0.17857142857142858</v>
      </c>
      <c r="H62" s="1409"/>
      <c r="I62" s="274" t="s">
        <v>1142</v>
      </c>
      <c r="J62" s="274"/>
      <c r="K62" s="274"/>
      <c r="L62" s="274"/>
      <c r="M62" s="274"/>
      <c r="N62" s="677"/>
      <c r="P62" s="1432"/>
      <c r="Q62" s="9"/>
      <c r="R62" s="10"/>
      <c r="S62" s="10"/>
      <c r="T62" s="10"/>
      <c r="U62" s="10"/>
      <c r="V62" s="10"/>
      <c r="W62" s="10"/>
      <c r="X62" s="10"/>
      <c r="Y62" s="10"/>
      <c r="Z62" s="10"/>
      <c r="AA62" s="10"/>
      <c r="AB62" s="10"/>
      <c r="AC62" s="11"/>
    </row>
    <row r="63" spans="1:29" ht="16.5" customHeight="1">
      <c r="A63" s="1432"/>
      <c r="B63" s="9"/>
      <c r="C63" s="617"/>
      <c r="D63" s="14"/>
      <c r="E63" s="15"/>
      <c r="F63" s="7"/>
      <c r="G63" s="1409">
        <f>(C63/C67)*G56</f>
        <v>0</v>
      </c>
      <c r="H63" s="1409"/>
      <c r="I63" s="788" t="s">
        <v>1143</v>
      </c>
      <c r="J63" s="786"/>
      <c r="K63" s="786"/>
      <c r="L63" s="786"/>
      <c r="M63" s="786"/>
      <c r="N63" s="787"/>
      <c r="P63" s="1432"/>
      <c r="Q63" s="9"/>
      <c r="R63" s="10"/>
      <c r="S63" s="10"/>
      <c r="T63" s="10"/>
      <c r="U63" s="10"/>
      <c r="V63" s="10"/>
      <c r="W63" s="10"/>
      <c r="X63" s="10"/>
      <c r="Y63" s="10"/>
      <c r="Z63" s="10"/>
      <c r="AA63" s="10"/>
      <c r="AB63" s="10"/>
      <c r="AC63" s="11"/>
    </row>
    <row r="64" spans="1:29" ht="16.5" customHeight="1">
      <c r="A64" s="1432"/>
      <c r="B64" s="9"/>
      <c r="C64" s="10"/>
      <c r="D64" s="14"/>
      <c r="E64" s="15"/>
      <c r="F64" s="7"/>
      <c r="G64" s="1409">
        <f>(C64/C51)*G40</f>
        <v>0</v>
      </c>
      <c r="H64" s="1409"/>
      <c r="I64" s="1892" t="s">
        <v>1144</v>
      </c>
      <c r="J64" s="1892"/>
      <c r="K64" s="1892"/>
      <c r="L64" s="1892"/>
      <c r="M64" s="1892"/>
      <c r="N64" s="1893"/>
      <c r="P64" s="1432"/>
      <c r="Q64" s="9"/>
      <c r="R64" s="10"/>
      <c r="S64" s="10"/>
      <c r="T64" s="10"/>
      <c r="U64" s="10"/>
      <c r="V64" s="10"/>
      <c r="W64" s="10"/>
      <c r="X64" s="10"/>
      <c r="Y64" s="10"/>
      <c r="Z64" s="10"/>
      <c r="AA64" s="10"/>
      <c r="AB64" s="10"/>
      <c r="AC64" s="11"/>
    </row>
    <row r="65" spans="1:29" ht="16.5" customHeight="1">
      <c r="A65" s="1432"/>
      <c r="B65" s="9"/>
      <c r="C65" s="10"/>
      <c r="D65" s="14"/>
      <c r="E65" s="15"/>
      <c r="F65" s="7"/>
      <c r="G65" s="400">
        <f>(C65/C51)*G40</f>
        <v>0</v>
      </c>
      <c r="H65" s="7"/>
      <c r="I65" s="1892"/>
      <c r="J65" s="1892"/>
      <c r="K65" s="1892"/>
      <c r="L65" s="1892"/>
      <c r="M65" s="1892"/>
      <c r="N65" s="1893"/>
      <c r="P65" s="1432"/>
      <c r="Q65" s="9"/>
      <c r="R65" s="10"/>
      <c r="S65" s="10"/>
      <c r="T65" s="10"/>
      <c r="U65" s="10"/>
      <c r="V65" s="10"/>
      <c r="W65" s="10"/>
      <c r="X65" s="10"/>
      <c r="Y65" s="10"/>
      <c r="Z65" s="10"/>
      <c r="AA65" s="10"/>
      <c r="AB65" s="10"/>
      <c r="AC65" s="11"/>
    </row>
    <row r="66" spans="1:29" ht="16.5" customHeight="1">
      <c r="A66" s="1432"/>
      <c r="B66" s="9"/>
      <c r="C66" s="10"/>
      <c r="D66" s="10"/>
      <c r="E66" s="10"/>
      <c r="F66" s="7"/>
      <c r="G66" s="18"/>
      <c r="H66" s="7"/>
      <c r="I66" s="1892" t="s">
        <v>1145</v>
      </c>
      <c r="J66" s="1892"/>
      <c r="K66" s="1892"/>
      <c r="L66" s="1892"/>
      <c r="M66" s="1892"/>
      <c r="N66" s="1893"/>
      <c r="P66" s="1432"/>
      <c r="Q66" s="1016" t="s">
        <v>1418</v>
      </c>
      <c r="R66" s="10"/>
      <c r="S66" s="10"/>
      <c r="T66" s="10"/>
      <c r="U66" s="10"/>
      <c r="V66" s="10"/>
      <c r="W66" s="10"/>
      <c r="X66" s="10"/>
      <c r="Y66" s="10"/>
      <c r="Z66" s="10"/>
      <c r="AA66" s="10"/>
      <c r="AB66" s="10"/>
      <c r="AC66" s="11"/>
    </row>
    <row r="67" spans="1:29" ht="16.5" customHeight="1" thickBot="1">
      <c r="A67" s="1432"/>
      <c r="B67" s="9"/>
      <c r="C67" s="613">
        <f>SUM(C58,C60:C63)</f>
        <v>5.6</v>
      </c>
      <c r="D67" s="228" t="s">
        <v>8</v>
      </c>
      <c r="E67" s="228"/>
      <c r="F67" s="7"/>
      <c r="G67" s="20">
        <f>SUM(G58,G60:G63)</f>
        <v>1</v>
      </c>
      <c r="H67" s="20"/>
      <c r="I67" s="1892"/>
      <c r="J67" s="1892"/>
      <c r="K67" s="1892"/>
      <c r="L67" s="1892"/>
      <c r="M67" s="1892"/>
      <c r="N67" s="1893"/>
      <c r="P67" s="1432"/>
      <c r="Q67" s="992" t="str">
        <f ca="1">CELL("nomfichier",P63)</f>
        <v>D:\1 UPRT SITE WEB\uprt.fr\ff-mickael-rabeau\[ff-mr-patisserie-N°3-complet.xlsx]les Pates d'Amandes</v>
      </c>
      <c r="R67" s="10"/>
      <c r="S67" s="10"/>
      <c r="T67" s="10"/>
      <c r="U67" s="10"/>
      <c r="V67" s="10"/>
      <c r="W67" s="10"/>
      <c r="X67" s="10"/>
      <c r="Y67" s="10"/>
      <c r="Z67" s="10"/>
      <c r="AA67" s="10"/>
      <c r="AB67" s="10"/>
      <c r="AC67" s="11"/>
    </row>
    <row r="68" spans="1:29" ht="16.5" customHeight="1" thickBot="1">
      <c r="A68" s="1432"/>
      <c r="B68" s="9"/>
      <c r="C68" s="613"/>
      <c r="D68" s="228"/>
      <c r="E68" s="228"/>
      <c r="F68" s="7"/>
      <c r="G68" s="20"/>
      <c r="H68" s="7"/>
      <c r="I68" s="790"/>
      <c r="J68" s="790"/>
      <c r="K68" s="790"/>
      <c r="L68" s="790"/>
      <c r="M68" s="790"/>
      <c r="N68" s="791"/>
      <c r="P68" s="1432"/>
      <c r="Q68" s="938"/>
      <c r="R68" s="939"/>
      <c r="S68" s="939"/>
      <c r="T68" s="939"/>
      <c r="U68" s="25"/>
      <c r="V68" s="25"/>
      <c r="W68" s="25"/>
      <c r="X68" s="25"/>
      <c r="Y68" s="25"/>
      <c r="Z68" s="25"/>
      <c r="AA68" s="25"/>
      <c r="AB68" s="25"/>
      <c r="AC68" s="26"/>
    </row>
    <row r="69" spans="1:29">
      <c r="A69" s="1432"/>
      <c r="B69" s="23" t="s">
        <v>6</v>
      </c>
      <c r="C69" s="24" t="s">
        <v>10</v>
      </c>
      <c r="D69" s="25"/>
      <c r="E69" s="25"/>
      <c r="F69" s="25"/>
      <c r="G69" s="25"/>
      <c r="H69" s="25"/>
      <c r="I69" s="25"/>
      <c r="J69" s="25"/>
      <c r="K69" s="25"/>
      <c r="L69" s="25"/>
      <c r="M69" s="25"/>
      <c r="N69" s="26"/>
      <c r="P69" s="1432"/>
      <c r="Q69" s="9"/>
      <c r="R69" s="10" t="s">
        <v>9</v>
      </c>
      <c r="S69" s="932" t="s">
        <v>177</v>
      </c>
      <c r="T69" s="10"/>
      <c r="U69" s="10"/>
      <c r="V69" s="1429" t="s">
        <v>179</v>
      </c>
      <c r="W69" s="1429"/>
      <c r="X69" s="1429"/>
      <c r="Y69" s="1429"/>
      <c r="Z69" s="1429"/>
      <c r="AA69" s="1429"/>
      <c r="AB69" s="1429"/>
      <c r="AC69" s="1430"/>
    </row>
    <row r="70" spans="1:29">
      <c r="A70" s="1432"/>
      <c r="B70" s="608" t="s">
        <v>5</v>
      </c>
      <c r="C70" s="27" t="s">
        <v>11</v>
      </c>
      <c r="D70" s="28"/>
      <c r="E70" s="28"/>
      <c r="F70" s="28"/>
      <c r="G70" s="28"/>
      <c r="H70" s="28"/>
      <c r="I70" s="28"/>
      <c r="J70" s="28"/>
      <c r="K70" s="28"/>
      <c r="L70" s="28"/>
      <c r="M70" s="10"/>
      <c r="N70" s="29"/>
      <c r="P70" s="1432"/>
      <c r="Q70" s="10"/>
      <c r="R70" s="10"/>
      <c r="S70" s="10"/>
      <c r="T70" s="10"/>
      <c r="U70" s="10"/>
      <c r="V70" s="931"/>
      <c r="W70" s="931" t="s">
        <v>178</v>
      </c>
      <c r="X70" s="931"/>
      <c r="Y70" s="931"/>
      <c r="Z70" s="931"/>
      <c r="AA70" s="931"/>
      <c r="AB70" s="931"/>
      <c r="AC70" s="933"/>
    </row>
    <row r="71" spans="1:29" ht="15" customHeight="1">
      <c r="A71" s="1432"/>
      <c r="B71" s="1433" t="s">
        <v>1412</v>
      </c>
      <c r="C71" s="1434"/>
      <c r="D71" s="1434"/>
      <c r="E71" s="1434"/>
      <c r="F71" s="1434"/>
      <c r="G71" s="1434"/>
      <c r="H71" s="1434"/>
      <c r="I71" s="1434"/>
      <c r="J71" s="1434"/>
      <c r="K71" s="1434"/>
      <c r="L71" s="1434"/>
      <c r="M71" s="1434"/>
      <c r="N71" s="1435"/>
      <c r="P71" s="1432"/>
      <c r="Q71" s="1433" t="s">
        <v>1412</v>
      </c>
      <c r="R71" s="1434"/>
      <c r="S71" s="1434"/>
      <c r="T71" s="1434"/>
      <c r="U71" s="1434"/>
      <c r="V71" s="1434"/>
      <c r="W71" s="1434"/>
      <c r="X71" s="1434"/>
      <c r="Y71" s="1434"/>
      <c r="Z71" s="1434"/>
      <c r="AA71" s="1434"/>
      <c r="AB71" s="1434"/>
      <c r="AC71" s="1435"/>
    </row>
    <row r="72" spans="1:29" ht="15.75" thickBot="1">
      <c r="A72" s="1432"/>
      <c r="B72" s="1436"/>
      <c r="C72" s="1437"/>
      <c r="D72" s="1437"/>
      <c r="E72" s="1437"/>
      <c r="F72" s="1437"/>
      <c r="G72" s="1437"/>
      <c r="H72" s="1437"/>
      <c r="I72" s="1437"/>
      <c r="J72" s="1437"/>
      <c r="K72" s="1437"/>
      <c r="L72" s="1437"/>
      <c r="M72" s="1437"/>
      <c r="N72" s="1438"/>
      <c r="P72" s="1432"/>
      <c r="Q72" s="1436"/>
      <c r="R72" s="1437"/>
      <c r="S72" s="1437"/>
      <c r="T72" s="1437"/>
      <c r="U72" s="1437"/>
      <c r="V72" s="1437"/>
      <c r="W72" s="1437"/>
      <c r="X72" s="1437"/>
      <c r="Y72" s="1437"/>
      <c r="Z72" s="1437"/>
      <c r="AA72" s="1437"/>
      <c r="AB72" s="1437"/>
      <c r="AC72" s="1438"/>
    </row>
    <row r="74" spans="1:29" ht="15.75" thickBot="1">
      <c r="A74" s="8" t="s">
        <v>3</v>
      </c>
      <c r="B74" s="1431" t="str">
        <f>B75</f>
        <v xml:space="preserve">Pâte d'amandes crue </v>
      </c>
      <c r="C74" s="1431"/>
      <c r="D74" s="1431"/>
      <c r="E74" s="1431"/>
      <c r="F74" s="1431"/>
      <c r="G74" s="1431"/>
      <c r="H74" s="1431"/>
      <c r="I74" s="1431"/>
      <c r="J74" s="1431"/>
      <c r="K74" s="1431"/>
      <c r="L74" s="1431"/>
      <c r="M74" s="1431"/>
      <c r="N74" s="1431"/>
      <c r="O74" s="3"/>
      <c r="P74" s="8" t="s">
        <v>3</v>
      </c>
      <c r="Q74" s="1431" t="str">
        <f>Q75</f>
        <v xml:space="preserve">Pâte d'amandes crue </v>
      </c>
      <c r="R74" s="1431"/>
      <c r="S74" s="1431"/>
      <c r="T74" s="1431"/>
      <c r="U74" s="1431"/>
      <c r="V74" s="1431"/>
      <c r="W74" s="1431"/>
      <c r="X74" s="1431"/>
      <c r="Y74" s="1431"/>
      <c r="Z74" s="1431"/>
      <c r="AA74" s="1431"/>
      <c r="AB74" s="1431"/>
      <c r="AC74" s="1431"/>
    </row>
    <row r="75" spans="1:29" ht="23.25" customHeight="1">
      <c r="A75" s="1432" t="str">
        <f>B75</f>
        <v xml:space="preserve">Pâte d'amandes crue </v>
      </c>
      <c r="B75" s="1399" t="s">
        <v>1148</v>
      </c>
      <c r="C75" s="1400"/>
      <c r="D75" s="1400"/>
      <c r="E75" s="1400"/>
      <c r="F75" s="1400"/>
      <c r="G75" s="1400"/>
      <c r="H75" s="1400"/>
      <c r="I75" s="1400"/>
      <c r="J75" s="1400"/>
      <c r="K75" s="1400"/>
      <c r="L75" s="1400"/>
      <c r="M75" s="1400"/>
      <c r="N75" s="1401"/>
      <c r="O75" s="3"/>
      <c r="P75" s="1432" t="str">
        <f>Q75</f>
        <v xml:space="preserve">Pâte d'amandes crue </v>
      </c>
      <c r="Q75" s="1399" t="s">
        <v>1148</v>
      </c>
      <c r="R75" s="1400"/>
      <c r="S75" s="1400"/>
      <c r="T75" s="1400"/>
      <c r="U75" s="1400"/>
      <c r="V75" s="1400"/>
      <c r="W75" s="1400"/>
      <c r="X75" s="1400"/>
      <c r="Y75" s="1400"/>
      <c r="Z75" s="1400"/>
      <c r="AA75" s="1400"/>
      <c r="AB75" s="1400"/>
      <c r="AC75" s="1401"/>
    </row>
    <row r="76" spans="1:29" ht="15.75" customHeight="1">
      <c r="A76" s="1432"/>
      <c r="B76" s="1387"/>
      <c r="C76" s="1388"/>
      <c r="D76" s="1388"/>
      <c r="E76" s="1388"/>
      <c r="F76" s="1388"/>
      <c r="G76" s="1388"/>
      <c r="H76" s="1388"/>
      <c r="I76" s="1388"/>
      <c r="J76" s="1388"/>
      <c r="K76" s="1388"/>
      <c r="L76" s="1388"/>
      <c r="M76" s="1388"/>
      <c r="N76" s="1389"/>
      <c r="O76" s="3"/>
      <c r="P76" s="1432"/>
      <c r="Q76" s="1387"/>
      <c r="R76" s="1388"/>
      <c r="S76" s="1388"/>
      <c r="T76" s="1388"/>
      <c r="U76" s="1388"/>
      <c r="V76" s="1388"/>
      <c r="W76" s="1388"/>
      <c r="X76" s="1388"/>
      <c r="Y76" s="1388"/>
      <c r="Z76" s="1388"/>
      <c r="AA76" s="1388"/>
      <c r="AB76" s="1388"/>
      <c r="AC76" s="1389"/>
    </row>
    <row r="77" spans="1:29" s="109" customFormat="1" ht="15.75" customHeight="1">
      <c r="A77" s="1432"/>
      <c r="B77" s="1416" t="s">
        <v>19</v>
      </c>
      <c r="C77" s="1417"/>
      <c r="D77" s="1417"/>
      <c r="E77" s="1417"/>
      <c r="F77" s="1417"/>
      <c r="G77" s="1417"/>
      <c r="H77" s="1417"/>
      <c r="I77" s="1417"/>
      <c r="J77" s="1417"/>
      <c r="K77" s="1417"/>
      <c r="L77" s="1417"/>
      <c r="M77" s="1417"/>
      <c r="N77" s="1418"/>
      <c r="O77" s="135"/>
      <c r="P77" s="1432"/>
      <c r="Q77" s="1416" t="s">
        <v>19</v>
      </c>
      <c r="R77" s="1417"/>
      <c r="S77" s="1417"/>
      <c r="T77" s="1417"/>
      <c r="U77" s="1417"/>
      <c r="V77" s="1417"/>
      <c r="W77" s="1417"/>
      <c r="X77" s="1417"/>
      <c r="Y77" s="1417"/>
      <c r="Z77" s="1417"/>
      <c r="AA77" s="1417"/>
      <c r="AB77" s="1417"/>
      <c r="AC77" s="1418"/>
    </row>
    <row r="78" spans="1:29" s="109" customFormat="1" ht="15.75" customHeight="1" thickBot="1">
      <c r="A78" s="1432"/>
      <c r="B78" s="1419"/>
      <c r="C78" s="1420"/>
      <c r="D78" s="1420"/>
      <c r="E78" s="1420"/>
      <c r="F78" s="1420"/>
      <c r="G78" s="1420"/>
      <c r="H78" s="1420"/>
      <c r="I78" s="1420"/>
      <c r="J78" s="1420"/>
      <c r="K78" s="1420"/>
      <c r="L78" s="1420"/>
      <c r="M78" s="1420"/>
      <c r="N78" s="1421"/>
      <c r="O78" s="135"/>
      <c r="P78" s="1432"/>
      <c r="Q78" s="1419"/>
      <c r="R78" s="1420"/>
      <c r="S78" s="1420"/>
      <c r="T78" s="1420"/>
      <c r="U78" s="1420"/>
      <c r="V78" s="1420"/>
      <c r="W78" s="1420"/>
      <c r="X78" s="1420"/>
      <c r="Y78" s="1420"/>
      <c r="Z78" s="1420"/>
      <c r="AA78" s="1420"/>
      <c r="AB78" s="1420"/>
      <c r="AC78" s="1421"/>
    </row>
    <row r="79" spans="1:29" ht="15" customHeight="1">
      <c r="A79" s="1432"/>
      <c r="B79" s="9"/>
      <c r="C79" s="10"/>
      <c r="D79" s="10"/>
      <c r="E79" s="10"/>
      <c r="F79" s="10"/>
      <c r="G79" s="10"/>
      <c r="H79" s="10"/>
      <c r="I79" s="10"/>
      <c r="J79" s="10"/>
      <c r="K79" s="10"/>
      <c r="L79" s="10"/>
      <c r="M79" s="10"/>
      <c r="N79" s="11"/>
      <c r="O79" s="3"/>
      <c r="P79" s="1432"/>
      <c r="Q79" s="1424" t="s">
        <v>144</v>
      </c>
      <c r="R79" s="1403"/>
      <c r="S79" s="1403"/>
      <c r="T79" s="1403"/>
      <c r="U79" s="1403"/>
      <c r="V79" s="1403"/>
      <c r="W79" s="1403"/>
      <c r="X79" s="1403"/>
      <c r="Y79" s="1403"/>
      <c r="Z79" s="1403"/>
      <c r="AA79" s="1403"/>
      <c r="AB79" s="1403"/>
      <c r="AC79" s="1425"/>
    </row>
    <row r="80" spans="1:29" ht="15" customHeight="1" thickBot="1">
      <c r="A80" s="1432"/>
      <c r="B80" s="9"/>
      <c r="C80" s="10"/>
      <c r="D80" s="10"/>
      <c r="E80" s="10"/>
      <c r="F80" s="10"/>
      <c r="G80" s="1408" t="s">
        <v>5</v>
      </c>
      <c r="H80" s="1408"/>
      <c r="I80" s="10"/>
      <c r="J80" s="10"/>
      <c r="K80" s="10"/>
      <c r="L80" s="10"/>
      <c r="M80" s="10"/>
      <c r="N80" s="11"/>
      <c r="O80" s="3"/>
      <c r="P80" s="1432"/>
      <c r="Q80" s="1426"/>
      <c r="R80" s="1406"/>
      <c r="S80" s="1406"/>
      <c r="T80" s="1406"/>
      <c r="U80" s="1406"/>
      <c r="V80" s="1406"/>
      <c r="W80" s="1406"/>
      <c r="X80" s="1406"/>
      <c r="Y80" s="1406"/>
      <c r="Z80" s="1406"/>
      <c r="AA80" s="1406"/>
      <c r="AB80" s="1406"/>
      <c r="AC80" s="1427"/>
    </row>
    <row r="81" spans="1:29" ht="18.75" customHeight="1">
      <c r="A81" s="1432"/>
      <c r="B81" s="9"/>
      <c r="C81" s="10"/>
      <c r="D81" s="10"/>
      <c r="E81" s="447" t="s">
        <v>146</v>
      </c>
      <c r="F81" s="619" t="s">
        <v>4</v>
      </c>
      <c r="G81" s="1414">
        <v>0.5</v>
      </c>
      <c r="H81" s="1414"/>
      <c r="I81" s="10"/>
      <c r="J81" s="10"/>
      <c r="K81" s="10"/>
      <c r="L81" s="10"/>
      <c r="M81" s="10"/>
      <c r="N81" s="11"/>
      <c r="O81" s="3"/>
      <c r="P81" s="1432"/>
      <c r="Q81" s="1439" t="s">
        <v>1391</v>
      </c>
      <c r="R81" s="1428"/>
      <c r="S81" s="1428"/>
      <c r="T81" s="1428"/>
      <c r="U81" s="1428"/>
      <c r="V81" s="1428"/>
      <c r="W81" s="1428"/>
      <c r="X81" s="1428"/>
      <c r="Y81" s="1428"/>
      <c r="Z81" s="1428"/>
      <c r="AA81" s="1428"/>
      <c r="AB81" s="991"/>
      <c r="AC81" s="11"/>
    </row>
    <row r="82" spans="1:29" ht="15" customHeight="1">
      <c r="A82" s="1432"/>
      <c r="B82" s="9"/>
      <c r="C82" s="612" t="s">
        <v>6</v>
      </c>
      <c r="D82" s="99" t="s">
        <v>861</v>
      </c>
      <c r="E82" s="10"/>
      <c r="F82" s="10"/>
      <c r="G82" s="114"/>
      <c r="H82" s="109"/>
      <c r="I82" s="1412" t="s">
        <v>7</v>
      </c>
      <c r="J82" s="1412"/>
      <c r="K82" s="1412"/>
      <c r="L82" s="1412"/>
      <c r="M82" s="1412"/>
      <c r="N82" s="1413"/>
      <c r="O82" s="3"/>
      <c r="P82" s="1432"/>
      <c r="Q82" s="1439"/>
      <c r="R82" s="1428"/>
      <c r="S82" s="1428"/>
      <c r="T82" s="1428"/>
      <c r="U82" s="1428"/>
      <c r="V82" s="1428"/>
      <c r="W82" s="1428"/>
      <c r="X82" s="1428"/>
      <c r="Y82" s="1428"/>
      <c r="Z82" s="1428"/>
      <c r="AA82" s="1428"/>
      <c r="AB82" s="869" t="s">
        <v>5</v>
      </c>
      <c r="AC82" s="11"/>
    </row>
    <row r="83" spans="1:29" ht="16.5" customHeight="1">
      <c r="A83" s="1432"/>
      <c r="B83" s="9"/>
      <c r="C83" s="617">
        <v>1</v>
      </c>
      <c r="D83" s="14" t="s">
        <v>1149</v>
      </c>
      <c r="E83" s="14"/>
      <c r="F83" s="14"/>
      <c r="G83" s="1409">
        <f>(C83/C89)*G81</f>
        <v>0.25</v>
      </c>
      <c r="H83" s="1409"/>
      <c r="I83" s="1530" t="s">
        <v>1150</v>
      </c>
      <c r="J83" s="1530"/>
      <c r="K83" s="1530"/>
      <c r="L83" s="1530"/>
      <c r="M83" s="1530"/>
      <c r="N83" s="1531"/>
      <c r="O83" s="3"/>
      <c r="P83" s="1432"/>
      <c r="Q83" s="1439"/>
      <c r="R83" s="1428"/>
      <c r="S83" s="1428"/>
      <c r="T83" s="1428"/>
      <c r="U83" s="1428"/>
      <c r="V83" s="1428"/>
      <c r="W83" s="1428"/>
      <c r="X83" s="1428"/>
      <c r="Y83" s="1428"/>
      <c r="Z83" s="1428"/>
      <c r="AA83" s="1428"/>
      <c r="AB83" s="991"/>
      <c r="AC83" s="11"/>
    </row>
    <row r="84" spans="1:29" ht="15.75" customHeight="1">
      <c r="A84" s="1432"/>
      <c r="B84" s="9"/>
      <c r="C84" s="617">
        <v>0.7</v>
      </c>
      <c r="D84" s="14" t="s">
        <v>15</v>
      </c>
      <c r="E84" s="15"/>
      <c r="F84" s="16"/>
      <c r="G84" s="1409">
        <f>(C84/C89)*G81</f>
        <v>0.17499999999999999</v>
      </c>
      <c r="H84" s="1409"/>
      <c r="I84" s="1534"/>
      <c r="J84" s="1534"/>
      <c r="K84" s="1534"/>
      <c r="L84" s="1534"/>
      <c r="M84" s="1534"/>
      <c r="N84" s="1535"/>
      <c r="O84" s="3"/>
      <c r="P84" s="1432"/>
      <c r="Q84" s="1440" t="s">
        <v>1374</v>
      </c>
      <c r="R84" s="1441"/>
      <c r="S84" s="1441"/>
      <c r="T84" s="1441"/>
      <c r="U84" s="1441"/>
      <c r="V84" s="1441"/>
      <c r="W84" s="1441"/>
      <c r="X84" s="1441"/>
      <c r="Y84" s="1441"/>
      <c r="Z84" s="1441"/>
      <c r="AA84" s="1441"/>
      <c r="AB84" s="876" t="s">
        <v>6</v>
      </c>
      <c r="AC84" s="11"/>
    </row>
    <row r="85" spans="1:29" ht="18.75">
      <c r="A85" s="1432"/>
      <c r="B85" s="9"/>
      <c r="C85" s="617">
        <v>0.2</v>
      </c>
      <c r="D85" s="14" t="s">
        <v>15</v>
      </c>
      <c r="E85" s="15"/>
      <c r="F85" s="16"/>
      <c r="G85" s="1409">
        <f>(C85/C89)*G81</f>
        <v>0.05</v>
      </c>
      <c r="H85" s="1409"/>
      <c r="I85" s="753" t="s">
        <v>505</v>
      </c>
      <c r="J85" s="753"/>
      <c r="K85" s="753"/>
      <c r="L85" s="753"/>
      <c r="M85" s="753"/>
      <c r="N85" s="754"/>
      <c r="O85" s="3"/>
      <c r="P85" s="1432"/>
      <c r="Q85" s="1440"/>
      <c r="R85" s="1441"/>
      <c r="S85" s="1441"/>
      <c r="T85" s="1441"/>
      <c r="U85" s="1441"/>
      <c r="V85" s="1441"/>
      <c r="W85" s="1441"/>
      <c r="X85" s="1441"/>
      <c r="Y85" s="1441"/>
      <c r="Z85" s="1441"/>
      <c r="AA85" s="1441"/>
      <c r="AB85" s="991"/>
      <c r="AC85" s="11"/>
    </row>
    <row r="86" spans="1:29" ht="15.75" customHeight="1">
      <c r="A86" s="1432"/>
      <c r="B86" s="9"/>
      <c r="C86" s="617">
        <v>0.1</v>
      </c>
      <c r="D86" s="14" t="s">
        <v>337</v>
      </c>
      <c r="E86" s="15"/>
      <c r="F86" s="16"/>
      <c r="G86" s="1409">
        <f>(C86/C89)*G81</f>
        <v>2.5000000000000001E-2</v>
      </c>
      <c r="H86" s="1409"/>
      <c r="I86" s="751" t="s">
        <v>1151</v>
      </c>
      <c r="J86" s="751"/>
      <c r="K86" s="751"/>
      <c r="L86" s="751"/>
      <c r="M86" s="751"/>
      <c r="N86" s="752"/>
      <c r="O86" s="3"/>
      <c r="P86" s="1432"/>
      <c r="Q86" s="9"/>
      <c r="R86" s="10"/>
      <c r="S86" s="10"/>
      <c r="T86" s="10"/>
      <c r="U86" s="10"/>
      <c r="V86" s="10"/>
      <c r="W86" s="10"/>
      <c r="X86" s="10"/>
      <c r="Y86" s="10"/>
      <c r="Z86" s="10"/>
      <c r="AA86" s="10"/>
      <c r="AB86" s="10"/>
      <c r="AC86" s="11"/>
    </row>
    <row r="87" spans="1:29" ht="15.75" customHeight="1">
      <c r="A87" s="1432"/>
      <c r="B87" s="9"/>
      <c r="C87" s="617"/>
      <c r="D87" s="14"/>
      <c r="E87" s="15"/>
      <c r="F87" s="16"/>
      <c r="G87" s="1409">
        <f>(C87/C89)*G81</f>
        <v>0</v>
      </c>
      <c r="H87" s="1409"/>
      <c r="I87" s="755"/>
      <c r="J87" s="755"/>
      <c r="K87" s="755"/>
      <c r="L87" s="755"/>
      <c r="M87" s="755"/>
      <c r="N87" s="756"/>
      <c r="P87" s="1432"/>
      <c r="Q87" s="9"/>
      <c r="R87" s="10"/>
      <c r="S87" s="10"/>
      <c r="T87" s="10"/>
      <c r="U87" s="10"/>
      <c r="V87" s="10"/>
      <c r="W87" s="10"/>
      <c r="X87" s="10"/>
      <c r="Y87" s="10"/>
      <c r="Z87" s="10"/>
      <c r="AA87" s="10"/>
      <c r="AB87" s="10"/>
      <c r="AC87" s="11"/>
    </row>
    <row r="88" spans="1:29" ht="15.75" customHeight="1">
      <c r="A88" s="1432"/>
      <c r="B88" s="10"/>
      <c r="C88" s="14"/>
      <c r="D88" s="14"/>
      <c r="E88" s="15"/>
      <c r="F88" s="16"/>
      <c r="G88" s="1409"/>
      <c r="H88" s="1409"/>
      <c r="I88" s="755"/>
      <c r="J88" s="755"/>
      <c r="K88" s="755"/>
      <c r="L88" s="755"/>
      <c r="M88" s="755"/>
      <c r="N88" s="756"/>
      <c r="P88" s="1432"/>
      <c r="Q88" s="1016" t="s">
        <v>1418</v>
      </c>
      <c r="R88" s="10"/>
      <c r="S88" s="10"/>
      <c r="T88" s="10"/>
      <c r="U88" s="10"/>
      <c r="V88" s="10"/>
      <c r="W88" s="10"/>
      <c r="X88" s="10"/>
      <c r="Y88" s="10"/>
      <c r="Z88" s="10"/>
      <c r="AA88" s="10"/>
      <c r="AB88" s="10"/>
      <c r="AC88" s="11"/>
    </row>
    <row r="89" spans="1:29" ht="16.5" customHeight="1" thickBot="1">
      <c r="A89" s="1432"/>
      <c r="B89" s="9"/>
      <c r="C89" s="613">
        <f>SUM(C83:C87)</f>
        <v>2</v>
      </c>
      <c r="D89" s="1453" t="s">
        <v>8</v>
      </c>
      <c r="E89" s="1453"/>
      <c r="F89" s="1453"/>
      <c r="G89" s="1454">
        <f t="shared" ref="G89:H89" si="5">SUM(G83:G87)</f>
        <v>0.5</v>
      </c>
      <c r="H89" s="1454">
        <f t="shared" si="5"/>
        <v>0</v>
      </c>
      <c r="I89" s="755"/>
      <c r="J89" s="755"/>
      <c r="K89" s="755"/>
      <c r="L89" s="755"/>
      <c r="M89" s="755"/>
      <c r="N89" s="756"/>
      <c r="P89" s="1432"/>
      <c r="Q89" s="992" t="str">
        <f ca="1">CELL("nomfichier",P85)</f>
        <v>D:\1 UPRT SITE WEB\uprt.fr\ff-mickael-rabeau\[ff-mr-patisserie-N°3-complet.xlsx]les Pates d'Amandes</v>
      </c>
      <c r="R89" s="10"/>
      <c r="S89" s="10"/>
      <c r="T89" s="10"/>
      <c r="U89" s="10"/>
      <c r="V89" s="10"/>
      <c r="W89" s="10"/>
      <c r="X89" s="10"/>
      <c r="Y89" s="10"/>
      <c r="Z89" s="10"/>
      <c r="AA89" s="10"/>
      <c r="AB89" s="10"/>
      <c r="AC89" s="11"/>
    </row>
    <row r="90" spans="1:29" ht="16.5" customHeight="1" thickBot="1">
      <c r="A90" s="1432"/>
      <c r="B90" s="9"/>
      <c r="C90" s="613"/>
      <c r="D90" s="610"/>
      <c r="E90" s="610"/>
      <c r="F90" s="610"/>
      <c r="G90" s="611"/>
      <c r="H90" s="611"/>
      <c r="I90" s="748"/>
      <c r="J90" s="748"/>
      <c r="K90" s="748"/>
      <c r="L90" s="748"/>
      <c r="M90" s="748"/>
      <c r="N90" s="749"/>
      <c r="P90" s="1432"/>
      <c r="Q90" s="938"/>
      <c r="R90" s="939"/>
      <c r="S90" s="939"/>
      <c r="T90" s="939"/>
      <c r="U90" s="25"/>
      <c r="V90" s="25"/>
      <c r="W90" s="25"/>
      <c r="X90" s="25"/>
      <c r="Y90" s="25"/>
      <c r="Z90" s="25"/>
      <c r="AA90" s="25"/>
      <c r="AB90" s="25"/>
      <c r="AC90" s="26"/>
    </row>
    <row r="91" spans="1:29">
      <c r="A91" s="1432"/>
      <c r="B91" s="23" t="s">
        <v>6</v>
      </c>
      <c r="C91" s="24" t="s">
        <v>10</v>
      </c>
      <c r="D91" s="25"/>
      <c r="E91" s="25"/>
      <c r="F91" s="25"/>
      <c r="G91" s="25"/>
      <c r="H91" s="25"/>
      <c r="I91" s="25"/>
      <c r="J91" s="25"/>
      <c r="K91" s="25"/>
      <c r="L91" s="25"/>
      <c r="M91" s="25"/>
      <c r="N91" s="26"/>
      <c r="P91" s="1432"/>
      <c r="Q91" s="9"/>
      <c r="R91" s="10" t="s">
        <v>9</v>
      </c>
      <c r="S91" s="932" t="s">
        <v>177</v>
      </c>
      <c r="T91" s="10"/>
      <c r="U91" s="10"/>
      <c r="V91" s="1429" t="s">
        <v>179</v>
      </c>
      <c r="W91" s="1429"/>
      <c r="X91" s="1429"/>
      <c r="Y91" s="1429"/>
      <c r="Z91" s="1429"/>
      <c r="AA91" s="1429"/>
      <c r="AB91" s="1429"/>
      <c r="AC91" s="1430"/>
    </row>
    <row r="92" spans="1:29">
      <c r="A92" s="1432"/>
      <c r="B92" s="608" t="s">
        <v>5</v>
      </c>
      <c r="C92" s="27" t="s">
        <v>11</v>
      </c>
      <c r="D92" s="28"/>
      <c r="E92" s="28"/>
      <c r="F92" s="28"/>
      <c r="G92" s="28"/>
      <c r="H92" s="28"/>
      <c r="I92" s="28"/>
      <c r="J92" s="28"/>
      <c r="K92" s="28"/>
      <c r="L92" s="28"/>
      <c r="M92" s="10"/>
      <c r="N92" s="29"/>
      <c r="P92" s="1432"/>
      <c r="Q92" s="10"/>
      <c r="R92" s="10"/>
      <c r="S92" s="10"/>
      <c r="T92" s="10"/>
      <c r="U92" s="10"/>
      <c r="V92" s="931"/>
      <c r="W92" s="931" t="s">
        <v>178</v>
      </c>
      <c r="X92" s="931"/>
      <c r="Y92" s="931"/>
      <c r="Z92" s="931"/>
      <c r="AA92" s="931"/>
      <c r="AB92" s="931"/>
      <c r="AC92" s="933"/>
    </row>
    <row r="93" spans="1:29" ht="15" customHeight="1">
      <c r="A93" s="1432"/>
      <c r="B93" s="1433" t="s">
        <v>1412</v>
      </c>
      <c r="C93" s="1434"/>
      <c r="D93" s="1434"/>
      <c r="E93" s="1434"/>
      <c r="F93" s="1434"/>
      <c r="G93" s="1434"/>
      <c r="H93" s="1434"/>
      <c r="I93" s="1434"/>
      <c r="J93" s="1434"/>
      <c r="K93" s="1434"/>
      <c r="L93" s="1434"/>
      <c r="M93" s="1434"/>
      <c r="N93" s="1435"/>
      <c r="P93" s="1432"/>
      <c r="Q93" s="1433" t="s">
        <v>1412</v>
      </c>
      <c r="R93" s="1434"/>
      <c r="S93" s="1434"/>
      <c r="T93" s="1434"/>
      <c r="U93" s="1434"/>
      <c r="V93" s="1434"/>
      <c r="W93" s="1434"/>
      <c r="X93" s="1434"/>
      <c r="Y93" s="1434"/>
      <c r="Z93" s="1434"/>
      <c r="AA93" s="1434"/>
      <c r="AB93" s="1434"/>
      <c r="AC93" s="1435"/>
    </row>
    <row r="94" spans="1:29" ht="15.75" thickBot="1">
      <c r="A94" s="1432"/>
      <c r="B94" s="1436"/>
      <c r="C94" s="1437"/>
      <c r="D94" s="1437"/>
      <c r="E94" s="1437"/>
      <c r="F94" s="1437"/>
      <c r="G94" s="1437"/>
      <c r="H94" s="1437"/>
      <c r="I94" s="1437"/>
      <c r="J94" s="1437"/>
      <c r="K94" s="1437"/>
      <c r="L94" s="1437"/>
      <c r="M94" s="1437"/>
      <c r="N94" s="1438"/>
      <c r="P94" s="1432"/>
      <c r="Q94" s="1436"/>
      <c r="R94" s="1437"/>
      <c r="S94" s="1437"/>
      <c r="T94" s="1437"/>
      <c r="U94" s="1437"/>
      <c r="V94" s="1437"/>
      <c r="W94" s="1437"/>
      <c r="X94" s="1437"/>
      <c r="Y94" s="1437"/>
      <c r="Z94" s="1437"/>
      <c r="AA94" s="1437"/>
      <c r="AB94" s="1437"/>
      <c r="AC94" s="1438"/>
    </row>
    <row r="96" spans="1:29" ht="15.75" thickBot="1">
      <c r="A96" s="8" t="s">
        <v>3</v>
      </c>
      <c r="B96" s="1431" t="str">
        <f>B97</f>
        <v>Fruits déguisés</v>
      </c>
      <c r="C96" s="1431"/>
      <c r="D96" s="1431"/>
      <c r="E96" s="1431"/>
      <c r="F96" s="1431"/>
      <c r="G96" s="1431"/>
      <c r="H96" s="1431"/>
      <c r="I96" s="1431"/>
      <c r="J96" s="1431"/>
      <c r="K96" s="1431"/>
      <c r="L96" s="1431"/>
      <c r="M96" s="1431"/>
      <c r="N96" s="1431"/>
      <c r="P96" s="8" t="s">
        <v>3</v>
      </c>
      <c r="Q96" s="1431" t="str">
        <f>Q97</f>
        <v>Fruits déguisés</v>
      </c>
      <c r="R96" s="1431"/>
      <c r="S96" s="1431"/>
      <c r="T96" s="1431"/>
      <c r="U96" s="1431"/>
      <c r="V96" s="1431"/>
      <c r="W96" s="1431"/>
      <c r="X96" s="1431"/>
      <c r="Y96" s="1431"/>
      <c r="Z96" s="1431"/>
      <c r="AA96" s="1431"/>
      <c r="AB96" s="1431"/>
      <c r="AC96" s="1431"/>
    </row>
    <row r="97" spans="1:29">
      <c r="A97" s="1432" t="str">
        <f>B97</f>
        <v>Fruits déguisés</v>
      </c>
      <c r="B97" s="1399" t="s">
        <v>999</v>
      </c>
      <c r="C97" s="1400"/>
      <c r="D97" s="1400"/>
      <c r="E97" s="1400"/>
      <c r="F97" s="1400"/>
      <c r="G97" s="1400"/>
      <c r="H97" s="1400"/>
      <c r="I97" s="1400"/>
      <c r="J97" s="1400"/>
      <c r="K97" s="1400"/>
      <c r="L97" s="1400"/>
      <c r="M97" s="1400"/>
      <c r="N97" s="1401"/>
      <c r="P97" s="1432" t="str">
        <f>Q97</f>
        <v>Fruits déguisés</v>
      </c>
      <c r="Q97" s="1399" t="s">
        <v>999</v>
      </c>
      <c r="R97" s="1400"/>
      <c r="S97" s="1400"/>
      <c r="T97" s="1400"/>
      <c r="U97" s="1400"/>
      <c r="V97" s="1400"/>
      <c r="W97" s="1400"/>
      <c r="X97" s="1400"/>
      <c r="Y97" s="1400"/>
      <c r="Z97" s="1400"/>
      <c r="AA97" s="1400"/>
      <c r="AB97" s="1400"/>
      <c r="AC97" s="1401"/>
    </row>
    <row r="98" spans="1:29">
      <c r="A98" s="1432"/>
      <c r="B98" s="1387"/>
      <c r="C98" s="1388"/>
      <c r="D98" s="1388"/>
      <c r="E98" s="1388"/>
      <c r="F98" s="1388"/>
      <c r="G98" s="1388"/>
      <c r="H98" s="1388"/>
      <c r="I98" s="1388"/>
      <c r="J98" s="1388"/>
      <c r="K98" s="1388"/>
      <c r="L98" s="1388"/>
      <c r="M98" s="1388"/>
      <c r="N98" s="1389"/>
      <c r="P98" s="1432"/>
      <c r="Q98" s="1387"/>
      <c r="R98" s="1388"/>
      <c r="S98" s="1388"/>
      <c r="T98" s="1388"/>
      <c r="U98" s="1388"/>
      <c r="V98" s="1388"/>
      <c r="W98" s="1388"/>
      <c r="X98" s="1388"/>
      <c r="Y98" s="1388"/>
      <c r="Z98" s="1388"/>
      <c r="AA98" s="1388"/>
      <c r="AB98" s="1388"/>
      <c r="AC98" s="1389"/>
    </row>
    <row r="99" spans="1:29">
      <c r="A99" s="1432"/>
      <c r="B99" s="1416" t="s">
        <v>19</v>
      </c>
      <c r="C99" s="1417"/>
      <c r="D99" s="1417"/>
      <c r="E99" s="1417"/>
      <c r="F99" s="1417"/>
      <c r="G99" s="1417"/>
      <c r="H99" s="1417"/>
      <c r="I99" s="1417"/>
      <c r="J99" s="1417"/>
      <c r="K99" s="1417"/>
      <c r="L99" s="1417"/>
      <c r="M99" s="1417"/>
      <c r="N99" s="1418"/>
      <c r="P99" s="1432"/>
      <c r="Q99" s="1416" t="s">
        <v>19</v>
      </c>
      <c r="R99" s="1417"/>
      <c r="S99" s="1417"/>
      <c r="T99" s="1417"/>
      <c r="U99" s="1417"/>
      <c r="V99" s="1417"/>
      <c r="W99" s="1417"/>
      <c r="X99" s="1417"/>
      <c r="Y99" s="1417"/>
      <c r="Z99" s="1417"/>
      <c r="AA99" s="1417"/>
      <c r="AB99" s="1417"/>
      <c r="AC99" s="1418"/>
    </row>
    <row r="100" spans="1:29" ht="15.75" thickBot="1">
      <c r="A100" s="1432"/>
      <c r="B100" s="1419"/>
      <c r="C100" s="1577"/>
      <c r="D100" s="1577"/>
      <c r="E100" s="1577"/>
      <c r="F100" s="1577"/>
      <c r="G100" s="1577"/>
      <c r="H100" s="1577"/>
      <c r="I100" s="1577"/>
      <c r="J100" s="1577"/>
      <c r="K100" s="1577"/>
      <c r="L100" s="1577"/>
      <c r="M100" s="1577"/>
      <c r="N100" s="1421"/>
      <c r="P100" s="1432"/>
      <c r="Q100" s="1419"/>
      <c r="R100" s="1577"/>
      <c r="S100" s="1577"/>
      <c r="T100" s="1577"/>
      <c r="U100" s="1577"/>
      <c r="V100" s="1577"/>
      <c r="W100" s="1577"/>
      <c r="X100" s="1577"/>
      <c r="Y100" s="1577"/>
      <c r="Z100" s="1577"/>
      <c r="AA100" s="1577"/>
      <c r="AB100" s="1577"/>
      <c r="AC100" s="1421"/>
    </row>
    <row r="101" spans="1:29">
      <c r="A101" s="1432"/>
      <c r="B101" s="297"/>
      <c r="C101" s="15"/>
      <c r="D101" s="15"/>
      <c r="E101" s="15"/>
      <c r="F101" s="15"/>
      <c r="G101" s="15"/>
      <c r="H101" s="15"/>
      <c r="I101" s="15"/>
      <c r="J101" s="15"/>
      <c r="K101" s="15"/>
      <c r="L101" s="15"/>
      <c r="M101" s="15"/>
      <c r="N101" s="110"/>
      <c r="P101" s="1432"/>
      <c r="Q101" s="1424" t="s">
        <v>144</v>
      </c>
      <c r="R101" s="1403"/>
      <c r="S101" s="1403"/>
      <c r="T101" s="1403"/>
      <c r="U101" s="1403"/>
      <c r="V101" s="1403"/>
      <c r="W101" s="1403"/>
      <c r="X101" s="1403"/>
      <c r="Y101" s="1403"/>
      <c r="Z101" s="1403"/>
      <c r="AA101" s="1403"/>
      <c r="AB101" s="1403"/>
      <c r="AC101" s="1425"/>
    </row>
    <row r="102" spans="1:29" ht="15.75" thickBot="1">
      <c r="A102" s="1432"/>
      <c r="B102" s="297"/>
      <c r="C102" s="15" t="s">
        <v>1181</v>
      </c>
      <c r="D102" s="15"/>
      <c r="E102" s="15"/>
      <c r="F102" s="15"/>
      <c r="G102" s="15"/>
      <c r="H102" s="15"/>
      <c r="I102" s="1412" t="s">
        <v>7</v>
      </c>
      <c r="J102" s="1412"/>
      <c r="K102" s="1412"/>
      <c r="L102" s="1412"/>
      <c r="M102" s="1412"/>
      <c r="N102" s="1413"/>
      <c r="O102" s="109"/>
      <c r="P102" s="1432"/>
      <c r="Q102" s="1426"/>
      <c r="R102" s="1406"/>
      <c r="S102" s="1406"/>
      <c r="T102" s="1406"/>
      <c r="U102" s="1406"/>
      <c r="V102" s="1406"/>
      <c r="W102" s="1406"/>
      <c r="X102" s="1406"/>
      <c r="Y102" s="1406"/>
      <c r="Z102" s="1406"/>
      <c r="AA102" s="1406"/>
      <c r="AB102" s="1406"/>
      <c r="AC102" s="1427"/>
    </row>
    <row r="103" spans="1:29" ht="15.75" customHeight="1">
      <c r="A103" s="1432"/>
      <c r="B103" s="297"/>
      <c r="C103" s="1874" t="s">
        <v>1193</v>
      </c>
      <c r="D103" s="1874"/>
      <c r="E103" s="1874" t="s">
        <v>1194</v>
      </c>
      <c r="F103" s="1874"/>
      <c r="G103" s="1874" t="s">
        <v>1195</v>
      </c>
      <c r="H103" s="1874"/>
      <c r="I103" s="1875" t="s">
        <v>1175</v>
      </c>
      <c r="J103" s="1875"/>
      <c r="K103" s="1875"/>
      <c r="L103" s="1875"/>
      <c r="M103" s="1875"/>
      <c r="N103" s="1876"/>
      <c r="P103" s="1432"/>
      <c r="Q103" s="1439" t="s">
        <v>1477</v>
      </c>
      <c r="R103" s="1428"/>
      <c r="S103" s="1428"/>
      <c r="T103" s="1428"/>
      <c r="U103" s="1428"/>
      <c r="V103" s="1428"/>
      <c r="W103" s="1428"/>
      <c r="X103" s="1428"/>
      <c r="Y103" s="1428"/>
      <c r="Z103" s="1428"/>
      <c r="AA103" s="1428"/>
      <c r="AB103" s="991"/>
      <c r="AC103" s="11"/>
    </row>
    <row r="104" spans="1:29">
      <c r="A104" s="1432"/>
      <c r="B104" s="297"/>
      <c r="C104" s="1884" t="s">
        <v>1152</v>
      </c>
      <c r="D104" s="1884"/>
      <c r="E104" s="1884" t="s">
        <v>1153</v>
      </c>
      <c r="F104" s="1884"/>
      <c r="G104" s="1884" t="s">
        <v>1154</v>
      </c>
      <c r="H104" s="1884"/>
      <c r="I104" s="1877"/>
      <c r="J104" s="1877"/>
      <c r="K104" s="1877"/>
      <c r="L104" s="1877"/>
      <c r="M104" s="1877"/>
      <c r="N104" s="1869"/>
      <c r="P104" s="1432"/>
      <c r="Q104" s="1439"/>
      <c r="R104" s="1428"/>
      <c r="S104" s="1428"/>
      <c r="T104" s="1428"/>
      <c r="U104" s="1428"/>
      <c r="V104" s="1428"/>
      <c r="W104" s="1428"/>
      <c r="X104" s="1428"/>
      <c r="Y104" s="1428"/>
      <c r="Z104" s="1428"/>
      <c r="AA104" s="1428"/>
      <c r="AB104" s="869" t="s">
        <v>5</v>
      </c>
      <c r="AC104" s="11"/>
    </row>
    <row r="105" spans="1:29" ht="18.75">
      <c r="A105" s="1432"/>
      <c r="B105" s="297"/>
      <c r="C105" s="1884" t="s">
        <v>1155</v>
      </c>
      <c r="D105" s="1884"/>
      <c r="E105" s="1884" t="s">
        <v>1156</v>
      </c>
      <c r="F105" s="1884"/>
      <c r="G105" s="1884" t="s">
        <v>1157</v>
      </c>
      <c r="H105" s="1884"/>
      <c r="I105" s="1878"/>
      <c r="J105" s="1878"/>
      <c r="K105" s="1878"/>
      <c r="L105" s="1878"/>
      <c r="M105" s="1878"/>
      <c r="N105" s="1879"/>
      <c r="P105" s="1432"/>
      <c r="Q105" s="1439"/>
      <c r="R105" s="1428"/>
      <c r="S105" s="1428"/>
      <c r="T105" s="1428"/>
      <c r="U105" s="1428"/>
      <c r="V105" s="1428"/>
      <c r="W105" s="1428"/>
      <c r="X105" s="1428"/>
      <c r="Y105" s="1428"/>
      <c r="Z105" s="1428"/>
      <c r="AA105" s="1428"/>
      <c r="AB105" s="991"/>
      <c r="AC105" s="11"/>
    </row>
    <row r="106" spans="1:29" ht="15" customHeight="1">
      <c r="A106" s="1432"/>
      <c r="B106" s="297"/>
      <c r="C106" s="1884" t="s">
        <v>1158</v>
      </c>
      <c r="D106" s="1884"/>
      <c r="E106" s="1884" t="s">
        <v>1153</v>
      </c>
      <c r="F106" s="1884"/>
      <c r="G106" s="1884" t="s">
        <v>1159</v>
      </c>
      <c r="H106" s="1884"/>
      <c r="I106" s="1880" t="s">
        <v>1176</v>
      </c>
      <c r="J106" s="1880"/>
      <c r="K106" s="1880"/>
      <c r="L106" s="1880"/>
      <c r="M106" s="1880"/>
      <c r="N106" s="1881"/>
      <c r="P106" s="1432"/>
      <c r="Q106" s="1440" t="s">
        <v>1374</v>
      </c>
      <c r="R106" s="1441"/>
      <c r="S106" s="1441"/>
      <c r="T106" s="1441"/>
      <c r="U106" s="1441"/>
      <c r="V106" s="1441"/>
      <c r="W106" s="1441"/>
      <c r="X106" s="1441"/>
      <c r="Y106" s="1441"/>
      <c r="Z106" s="1441"/>
      <c r="AA106" s="1441"/>
      <c r="AB106" s="876" t="s">
        <v>6</v>
      </c>
      <c r="AC106" s="11"/>
    </row>
    <row r="107" spans="1:29" ht="18.75">
      <c r="A107" s="1432"/>
      <c r="B107" s="297"/>
      <c r="C107" s="1884" t="s">
        <v>1160</v>
      </c>
      <c r="D107" s="1884"/>
      <c r="E107" s="1884" t="s">
        <v>1161</v>
      </c>
      <c r="F107" s="1884"/>
      <c r="G107" s="1884" t="s">
        <v>1162</v>
      </c>
      <c r="H107" s="1884"/>
      <c r="I107" s="1882"/>
      <c r="J107" s="1882"/>
      <c r="K107" s="1882"/>
      <c r="L107" s="1882"/>
      <c r="M107" s="1882"/>
      <c r="N107" s="1883"/>
      <c r="P107" s="1432"/>
      <c r="Q107" s="1440"/>
      <c r="R107" s="1441"/>
      <c r="S107" s="1441"/>
      <c r="T107" s="1441"/>
      <c r="U107" s="1441"/>
      <c r="V107" s="1441"/>
      <c r="W107" s="1441"/>
      <c r="X107" s="1441"/>
      <c r="Y107" s="1441"/>
      <c r="Z107" s="1441"/>
      <c r="AA107" s="1441"/>
      <c r="AB107" s="991"/>
      <c r="AC107" s="11"/>
    </row>
    <row r="108" spans="1:29">
      <c r="A108" s="1432"/>
      <c r="B108" s="297"/>
      <c r="C108" s="1884" t="s">
        <v>747</v>
      </c>
      <c r="D108" s="1884"/>
      <c r="E108" s="1884" t="s">
        <v>1163</v>
      </c>
      <c r="F108" s="1884"/>
      <c r="G108" s="1884" t="s">
        <v>1164</v>
      </c>
      <c r="H108" s="1884"/>
      <c r="I108" s="15"/>
      <c r="J108" s="15"/>
      <c r="K108" s="15"/>
      <c r="L108" s="15"/>
      <c r="M108" s="15"/>
      <c r="N108" s="110"/>
      <c r="P108" s="1432"/>
      <c r="Q108" s="9"/>
      <c r="R108" s="10"/>
      <c r="S108" s="10"/>
      <c r="T108" s="10"/>
      <c r="U108" s="10"/>
      <c r="V108" s="10"/>
      <c r="W108" s="10"/>
      <c r="X108" s="10"/>
      <c r="Y108" s="10"/>
      <c r="Z108" s="10"/>
      <c r="AA108" s="10"/>
      <c r="AB108" s="10"/>
      <c r="AC108" s="11"/>
    </row>
    <row r="109" spans="1:29">
      <c r="A109" s="1432"/>
      <c r="B109" s="297"/>
      <c r="C109" s="1884" t="s">
        <v>1165</v>
      </c>
      <c r="D109" s="1884"/>
      <c r="E109" s="1884" t="s">
        <v>1166</v>
      </c>
      <c r="F109" s="1884"/>
      <c r="G109" s="1884" t="s">
        <v>1002</v>
      </c>
      <c r="H109" s="1884"/>
      <c r="I109" s="15"/>
      <c r="J109" s="15"/>
      <c r="K109" s="15"/>
      <c r="L109" s="15"/>
      <c r="M109" s="15"/>
      <c r="N109" s="110"/>
      <c r="P109" s="1432"/>
      <c r="Q109" s="9"/>
      <c r="R109" s="10"/>
      <c r="S109" s="10"/>
      <c r="T109" s="10"/>
      <c r="U109" s="10"/>
      <c r="V109" s="10"/>
      <c r="W109" s="10"/>
      <c r="X109" s="10"/>
      <c r="Y109" s="10"/>
      <c r="Z109" s="10"/>
      <c r="AA109" s="10"/>
      <c r="AB109" s="10"/>
      <c r="AC109" s="11"/>
    </row>
    <row r="110" spans="1:29">
      <c r="A110" s="1432"/>
      <c r="B110" s="297"/>
      <c r="C110" s="1884" t="s">
        <v>1167</v>
      </c>
      <c r="D110" s="1884"/>
      <c r="E110" s="1884" t="s">
        <v>1168</v>
      </c>
      <c r="F110" s="1884"/>
      <c r="G110" s="1884" t="s">
        <v>1169</v>
      </c>
      <c r="H110" s="1884"/>
      <c r="I110" s="15"/>
      <c r="J110" s="15"/>
      <c r="K110" s="15"/>
      <c r="L110" s="15"/>
      <c r="M110" s="15"/>
      <c r="N110" s="110"/>
      <c r="P110" s="1432"/>
      <c r="Q110" s="9"/>
      <c r="R110" s="10"/>
      <c r="S110" s="10"/>
      <c r="T110" s="10"/>
      <c r="U110" s="10"/>
      <c r="V110" s="10"/>
      <c r="W110" s="10"/>
      <c r="X110" s="10"/>
      <c r="Y110" s="10"/>
      <c r="Z110" s="10"/>
      <c r="AA110" s="10"/>
      <c r="AB110" s="10"/>
      <c r="AC110" s="11"/>
    </row>
    <row r="111" spans="1:29">
      <c r="A111" s="1432"/>
      <c r="B111" s="297"/>
      <c r="C111" s="1884" t="s">
        <v>1170</v>
      </c>
      <c r="D111" s="1884"/>
      <c r="E111" s="1884" t="s">
        <v>1171</v>
      </c>
      <c r="F111" s="1884"/>
      <c r="G111" s="1884" t="s">
        <v>1172</v>
      </c>
      <c r="H111" s="1884"/>
      <c r="I111" s="15"/>
      <c r="J111" s="15"/>
      <c r="K111" s="15"/>
      <c r="L111" s="15"/>
      <c r="M111" s="15"/>
      <c r="N111" s="110"/>
      <c r="P111" s="1432"/>
      <c r="Q111" s="9"/>
      <c r="R111" s="10"/>
      <c r="S111" s="10"/>
      <c r="T111" s="10"/>
      <c r="U111" s="10"/>
      <c r="V111" s="10"/>
      <c r="W111" s="10"/>
      <c r="X111" s="10"/>
      <c r="Y111" s="10"/>
      <c r="Z111" s="10"/>
      <c r="AA111" s="10"/>
      <c r="AB111" s="10"/>
      <c r="AC111" s="11"/>
    </row>
    <row r="112" spans="1:29">
      <c r="A112" s="1432"/>
      <c r="B112" s="297"/>
      <c r="C112" s="1884" t="s">
        <v>1173</v>
      </c>
      <c r="D112" s="1884"/>
      <c r="E112" s="1884" t="s">
        <v>46</v>
      </c>
      <c r="F112" s="1884"/>
      <c r="G112" s="1884" t="s">
        <v>1174</v>
      </c>
      <c r="H112" s="1884"/>
      <c r="I112" s="15"/>
      <c r="J112" s="15"/>
      <c r="K112" s="15"/>
      <c r="L112" s="15"/>
      <c r="M112" s="15"/>
      <c r="N112" s="110"/>
      <c r="P112" s="1432"/>
      <c r="Q112" s="9"/>
      <c r="R112" s="10"/>
      <c r="S112" s="10"/>
      <c r="T112" s="10"/>
      <c r="U112" s="10"/>
      <c r="V112" s="10"/>
      <c r="W112" s="10"/>
      <c r="X112" s="10"/>
      <c r="Y112" s="10"/>
      <c r="Z112" s="10"/>
      <c r="AA112" s="10"/>
      <c r="AB112" s="10"/>
      <c r="AC112" s="11"/>
    </row>
    <row r="113" spans="1:29">
      <c r="A113" s="1432"/>
      <c r="B113" s="297"/>
      <c r="C113" s="620"/>
      <c r="D113" s="620"/>
      <c r="E113" s="620"/>
      <c r="F113" s="620"/>
      <c r="G113" s="620"/>
      <c r="H113" s="620"/>
      <c r="I113" s="15"/>
      <c r="J113" s="15"/>
      <c r="K113" s="15"/>
      <c r="L113" s="15"/>
      <c r="M113" s="15"/>
      <c r="N113" s="110"/>
      <c r="P113" s="1432"/>
      <c r="Q113" s="9"/>
      <c r="R113" s="10"/>
      <c r="S113" s="10"/>
      <c r="T113" s="10"/>
      <c r="U113" s="10"/>
      <c r="V113" s="10"/>
      <c r="W113" s="10"/>
      <c r="X113" s="10"/>
      <c r="Y113" s="10"/>
      <c r="Z113" s="10"/>
      <c r="AA113" s="10"/>
      <c r="AB113" s="10"/>
      <c r="AC113" s="11"/>
    </row>
    <row r="114" spans="1:29">
      <c r="A114" s="1432"/>
      <c r="B114" s="1484" t="s">
        <v>464</v>
      </c>
      <c r="C114" s="1485"/>
      <c r="D114" s="1485"/>
      <c r="E114" s="1485"/>
      <c r="F114" s="1485"/>
      <c r="G114" s="1485"/>
      <c r="H114" s="1485"/>
      <c r="I114" s="1485"/>
      <c r="J114" s="1485"/>
      <c r="K114" s="1485"/>
      <c r="L114" s="1485"/>
      <c r="M114" s="1485"/>
      <c r="N114" s="1486"/>
      <c r="P114" s="1432"/>
      <c r="Q114" s="9"/>
      <c r="R114" s="10"/>
      <c r="S114" s="10"/>
      <c r="T114" s="10"/>
      <c r="U114" s="10"/>
      <c r="V114" s="10"/>
      <c r="W114" s="10"/>
      <c r="X114" s="10"/>
      <c r="Y114" s="10"/>
      <c r="Z114" s="10"/>
      <c r="AA114" s="10"/>
      <c r="AB114" s="10"/>
      <c r="AC114" s="11"/>
    </row>
    <row r="115" spans="1:29" ht="15.75" customHeight="1">
      <c r="A115" s="1432"/>
      <c r="B115" s="297"/>
      <c r="C115" s="620"/>
      <c r="D115" s="620"/>
      <c r="E115" s="620"/>
      <c r="F115" s="620"/>
      <c r="G115" s="620"/>
      <c r="H115" s="620"/>
      <c r="I115" s="15"/>
      <c r="J115" s="15"/>
      <c r="K115" s="15"/>
      <c r="L115" s="15"/>
      <c r="M115" s="15"/>
      <c r="N115" s="110"/>
      <c r="P115" s="1432"/>
      <c r="Q115" s="9"/>
      <c r="R115" s="1953" t="s">
        <v>1517</v>
      </c>
      <c r="S115" s="1953"/>
      <c r="T115" s="1953"/>
      <c r="U115" s="1953"/>
      <c r="V115" s="1953"/>
      <c r="W115" s="1953"/>
      <c r="X115" s="1953"/>
      <c r="Y115" s="1953"/>
      <c r="Z115" s="1953"/>
      <c r="AA115" s="1953"/>
      <c r="AB115" s="1953"/>
      <c r="AC115" s="1954"/>
    </row>
    <row r="116" spans="1:29" ht="15.75">
      <c r="A116" s="1432"/>
      <c r="B116" s="86" t="s">
        <v>5</v>
      </c>
      <c r="C116" s="806">
        <v>0.5</v>
      </c>
      <c r="D116" s="14" t="s">
        <v>1177</v>
      </c>
      <c r="E116" s="620"/>
      <c r="F116" s="615">
        <f>(F120/C120)*C116</f>
        <v>45</v>
      </c>
      <c r="G116" s="808" t="s">
        <v>1178</v>
      </c>
      <c r="H116" s="620"/>
      <c r="I116" s="15"/>
      <c r="J116" s="15"/>
      <c r="K116" s="15"/>
      <c r="L116" s="15"/>
      <c r="M116" s="15"/>
      <c r="N116" s="110"/>
      <c r="P116" s="1432"/>
      <c r="Q116" s="9"/>
      <c r="R116" s="1953"/>
      <c r="S116" s="1953"/>
      <c r="T116" s="1953"/>
      <c r="U116" s="1953"/>
      <c r="V116" s="1953"/>
      <c r="W116" s="1953"/>
      <c r="X116" s="1953"/>
      <c r="Y116" s="1953"/>
      <c r="Z116" s="1953"/>
      <c r="AA116" s="1953"/>
      <c r="AB116" s="1953"/>
      <c r="AC116" s="1954"/>
    </row>
    <row r="117" spans="1:29" ht="15.75">
      <c r="A117" s="1432"/>
      <c r="B117" s="86" t="s">
        <v>5</v>
      </c>
      <c r="C117" s="807">
        <v>120</v>
      </c>
      <c r="D117" s="14" t="s">
        <v>1179</v>
      </c>
      <c r="E117" s="620"/>
      <c r="F117" s="620"/>
      <c r="G117" s="620"/>
      <c r="H117" s="614">
        <f>(C120/F120)*C117</f>
        <v>1.3333333333333335</v>
      </c>
      <c r="I117" s="14" t="s">
        <v>1180</v>
      </c>
      <c r="J117" s="15"/>
      <c r="K117" s="15"/>
      <c r="L117" s="15"/>
      <c r="M117" s="15"/>
      <c r="N117" s="110"/>
      <c r="P117" s="1432"/>
      <c r="Q117" s="9"/>
      <c r="R117" s="593">
        <v>1</v>
      </c>
      <c r="S117" s="14" t="s">
        <v>1177</v>
      </c>
      <c r="T117" s="1043"/>
      <c r="U117" s="592">
        <v>90</v>
      </c>
      <c r="V117" s="1044" t="s">
        <v>1178</v>
      </c>
      <c r="W117" s="10"/>
      <c r="X117" s="10"/>
      <c r="Y117" s="10"/>
      <c r="Z117" s="10"/>
      <c r="AA117" s="10"/>
      <c r="AB117" s="10"/>
      <c r="AC117" s="11"/>
    </row>
    <row r="118" spans="1:29">
      <c r="A118" s="1432"/>
      <c r="B118" s="297"/>
      <c r="C118" s="715"/>
      <c r="D118" s="805"/>
      <c r="E118" s="620"/>
      <c r="F118" s="620"/>
      <c r="G118" s="620"/>
      <c r="H118" s="620"/>
      <c r="I118" s="15"/>
      <c r="J118" s="15"/>
      <c r="K118" s="15"/>
      <c r="L118" s="15"/>
      <c r="M118" s="15"/>
      <c r="N118" s="110"/>
      <c r="P118" s="1432"/>
      <c r="Q118" s="9"/>
      <c r="R118" s="10"/>
      <c r="S118" s="10"/>
      <c r="T118" s="10"/>
      <c r="U118" s="10"/>
      <c r="V118" s="10"/>
      <c r="W118" s="10"/>
      <c r="X118" s="10"/>
      <c r="Y118" s="10"/>
      <c r="Z118" s="10"/>
      <c r="AA118" s="10"/>
      <c r="AB118" s="10"/>
      <c r="AC118" s="11"/>
    </row>
    <row r="119" spans="1:29">
      <c r="A119" s="1432"/>
      <c r="B119" s="297"/>
      <c r="C119" s="612" t="s">
        <v>6</v>
      </c>
      <c r="D119" s="620"/>
      <c r="E119" s="620"/>
      <c r="F119" s="612" t="s">
        <v>6</v>
      </c>
      <c r="G119" s="99" t="s">
        <v>861</v>
      </c>
      <c r="H119" s="620"/>
      <c r="I119" s="15"/>
      <c r="J119" s="15"/>
      <c r="K119" s="15"/>
      <c r="L119" s="15"/>
      <c r="M119" s="15"/>
      <c r="N119" s="110"/>
      <c r="P119" s="1432"/>
      <c r="Q119" s="1016" t="s">
        <v>1418</v>
      </c>
      <c r="R119" s="10"/>
      <c r="S119" s="10"/>
      <c r="T119" s="10"/>
      <c r="U119" s="10"/>
      <c r="V119" s="10"/>
      <c r="W119" s="10"/>
      <c r="X119" s="10"/>
      <c r="Y119" s="10"/>
      <c r="Z119" s="10"/>
      <c r="AA119" s="10"/>
      <c r="AB119" s="10"/>
      <c r="AC119" s="11"/>
    </row>
    <row r="120" spans="1:29" ht="16.5" thickBot="1">
      <c r="A120" s="1432"/>
      <c r="B120" s="297"/>
      <c r="C120" s="617">
        <v>1</v>
      </c>
      <c r="D120" s="14" t="s">
        <v>1177</v>
      </c>
      <c r="E120" s="620"/>
      <c r="F120" s="180">
        <v>90</v>
      </c>
      <c r="G120" s="805" t="s">
        <v>1178</v>
      </c>
      <c r="H120" s="620"/>
      <c r="I120" s="15"/>
      <c r="J120" s="15"/>
      <c r="K120" s="15"/>
      <c r="L120" s="15"/>
      <c r="M120" s="15"/>
      <c r="N120" s="110"/>
      <c r="P120" s="1432"/>
      <c r="Q120" s="992" t="str">
        <f ca="1">CELL("nomfichier",P116)</f>
        <v>D:\1 UPRT SITE WEB\uprt.fr\ff-mickael-rabeau\[ff-mr-patisserie-N°3-complet.xlsx]les Pates d'Amandes</v>
      </c>
      <c r="R120" s="10"/>
      <c r="S120" s="10"/>
      <c r="T120" s="10"/>
      <c r="U120" s="10"/>
      <c r="V120" s="10"/>
      <c r="W120" s="10"/>
      <c r="X120" s="10"/>
      <c r="Y120" s="10"/>
      <c r="Z120" s="10"/>
      <c r="AA120" s="10"/>
      <c r="AB120" s="10"/>
      <c r="AC120" s="11"/>
    </row>
    <row r="121" spans="1:29" ht="15.75" thickBot="1">
      <c r="A121" s="1432"/>
      <c r="B121" s="297"/>
      <c r="C121" s="620"/>
      <c r="D121" s="620"/>
      <c r="E121" s="620"/>
      <c r="F121" s="620"/>
      <c r="G121" s="620"/>
      <c r="H121" s="620"/>
      <c r="I121" s="15"/>
      <c r="J121" s="15"/>
      <c r="K121" s="15"/>
      <c r="L121" s="15"/>
      <c r="M121" s="15"/>
      <c r="N121" s="110"/>
      <c r="P121" s="1432"/>
      <c r="Q121" s="938"/>
      <c r="R121" s="939"/>
      <c r="S121" s="939"/>
      <c r="T121" s="939"/>
      <c r="U121" s="25"/>
      <c r="V121" s="25"/>
      <c r="W121" s="25"/>
      <c r="X121" s="25"/>
      <c r="Y121" s="25"/>
      <c r="Z121" s="25"/>
      <c r="AA121" s="25"/>
      <c r="AB121" s="25"/>
      <c r="AC121" s="26"/>
    </row>
    <row r="122" spans="1:29">
      <c r="A122" s="1432"/>
      <c r="B122" s="23" t="s">
        <v>6</v>
      </c>
      <c r="C122" s="24" t="s">
        <v>10</v>
      </c>
      <c r="D122" s="25"/>
      <c r="E122" s="25"/>
      <c r="F122" s="25"/>
      <c r="G122" s="25"/>
      <c r="H122" s="25"/>
      <c r="I122" s="25"/>
      <c r="J122" s="25"/>
      <c r="K122" s="25"/>
      <c r="L122" s="25"/>
      <c r="M122" s="25"/>
      <c r="N122" s="26"/>
      <c r="P122" s="1432"/>
      <c r="Q122" s="9"/>
      <c r="R122" s="10" t="s">
        <v>9</v>
      </c>
      <c r="S122" s="932" t="s">
        <v>177</v>
      </c>
      <c r="T122" s="10"/>
      <c r="U122" s="10"/>
      <c r="V122" s="1429" t="s">
        <v>179</v>
      </c>
      <c r="W122" s="1429"/>
      <c r="X122" s="1429"/>
      <c r="Y122" s="1429"/>
      <c r="Z122" s="1429"/>
      <c r="AA122" s="1429"/>
      <c r="AB122" s="1429"/>
      <c r="AC122" s="1430"/>
    </row>
    <row r="123" spans="1:29">
      <c r="A123" s="1432"/>
      <c r="B123" s="86" t="s">
        <v>5</v>
      </c>
      <c r="C123" s="27" t="s">
        <v>11</v>
      </c>
      <c r="D123" s="28"/>
      <c r="E123" s="28"/>
      <c r="F123" s="28"/>
      <c r="G123" s="28"/>
      <c r="H123" s="28"/>
      <c r="I123" s="28"/>
      <c r="J123" s="28"/>
      <c r="K123" s="28"/>
      <c r="L123" s="28"/>
      <c r="M123" s="10"/>
      <c r="N123" s="29"/>
      <c r="P123" s="1432"/>
      <c r="Q123" s="10"/>
      <c r="R123" s="10"/>
      <c r="S123" s="10"/>
      <c r="T123" s="10"/>
      <c r="U123" s="10"/>
      <c r="V123" s="931"/>
      <c r="W123" s="931" t="s">
        <v>178</v>
      </c>
      <c r="X123" s="931"/>
      <c r="Y123" s="931"/>
      <c r="Z123" s="931"/>
      <c r="AA123" s="931"/>
      <c r="AB123" s="931"/>
      <c r="AC123" s="933"/>
    </row>
    <row r="124" spans="1:29" ht="15" customHeight="1">
      <c r="A124" s="1432"/>
      <c r="B124" s="1433" t="s">
        <v>1412</v>
      </c>
      <c r="C124" s="1434"/>
      <c r="D124" s="1434"/>
      <c r="E124" s="1434"/>
      <c r="F124" s="1434"/>
      <c r="G124" s="1434"/>
      <c r="H124" s="1434"/>
      <c r="I124" s="1434"/>
      <c r="J124" s="1434"/>
      <c r="K124" s="1434"/>
      <c r="L124" s="1434"/>
      <c r="M124" s="1434"/>
      <c r="N124" s="1435"/>
      <c r="P124" s="1432"/>
      <c r="Q124" s="1433" t="s">
        <v>1412</v>
      </c>
      <c r="R124" s="1434"/>
      <c r="S124" s="1434"/>
      <c r="T124" s="1434"/>
      <c r="U124" s="1434"/>
      <c r="V124" s="1434"/>
      <c r="W124" s="1434"/>
      <c r="X124" s="1434"/>
      <c r="Y124" s="1434"/>
      <c r="Z124" s="1434"/>
      <c r="AA124" s="1434"/>
      <c r="AB124" s="1434"/>
      <c r="AC124" s="1435"/>
    </row>
    <row r="125" spans="1:29" ht="15.75" thickBot="1">
      <c r="A125" s="1432"/>
      <c r="B125" s="1436"/>
      <c r="C125" s="1437"/>
      <c r="D125" s="1437"/>
      <c r="E125" s="1437"/>
      <c r="F125" s="1437"/>
      <c r="G125" s="1437"/>
      <c r="H125" s="1437"/>
      <c r="I125" s="1437"/>
      <c r="J125" s="1437"/>
      <c r="K125" s="1437"/>
      <c r="L125" s="1437"/>
      <c r="M125" s="1437"/>
      <c r="N125" s="1438"/>
      <c r="P125" s="1432"/>
      <c r="Q125" s="1436"/>
      <c r="R125" s="1437"/>
      <c r="S125" s="1437"/>
      <c r="T125" s="1437"/>
      <c r="U125" s="1437"/>
      <c r="V125" s="1437"/>
      <c r="W125" s="1437"/>
      <c r="X125" s="1437"/>
      <c r="Y125" s="1437"/>
      <c r="Z125" s="1437"/>
      <c r="AA125" s="1437"/>
      <c r="AB125" s="1437"/>
      <c r="AC125" s="1438"/>
    </row>
    <row r="127" spans="1:29" ht="15.75" thickBot="1">
      <c r="A127" s="8" t="s">
        <v>3</v>
      </c>
      <c r="B127" s="1431" t="str">
        <f>B128</f>
        <v>Mélange des colorants</v>
      </c>
      <c r="C127" s="1431"/>
      <c r="D127" s="1431"/>
      <c r="E127" s="1431"/>
      <c r="F127" s="1431"/>
      <c r="G127" s="1431"/>
      <c r="H127" s="1431"/>
      <c r="I127" s="1431"/>
      <c r="J127" s="1431"/>
      <c r="K127" s="1431"/>
      <c r="L127" s="1431"/>
      <c r="M127" s="1431"/>
      <c r="N127" s="1431"/>
      <c r="O127" s="3"/>
      <c r="P127" s="8" t="s">
        <v>3</v>
      </c>
      <c r="Q127" s="1431" t="str">
        <f>Q128</f>
        <v>Mélange des colorants</v>
      </c>
      <c r="R127" s="1431"/>
      <c r="S127" s="1431"/>
      <c r="T127" s="1431"/>
      <c r="U127" s="1431"/>
      <c r="V127" s="1431"/>
      <c r="W127" s="1431"/>
      <c r="X127" s="1431"/>
      <c r="Y127" s="1431"/>
      <c r="Z127" s="1431"/>
      <c r="AA127" s="1431"/>
      <c r="AB127" s="1431"/>
      <c r="AC127" s="1431"/>
    </row>
    <row r="128" spans="1:29" ht="23.25" customHeight="1">
      <c r="A128" s="1432" t="str">
        <f>B128</f>
        <v>Mélange des colorants</v>
      </c>
      <c r="B128" s="1399" t="s">
        <v>1192</v>
      </c>
      <c r="C128" s="1400"/>
      <c r="D128" s="1400"/>
      <c r="E128" s="1400"/>
      <c r="F128" s="1400"/>
      <c r="G128" s="1400"/>
      <c r="H128" s="1400"/>
      <c r="I128" s="1400"/>
      <c r="J128" s="1400"/>
      <c r="K128" s="1400"/>
      <c r="L128" s="1400"/>
      <c r="M128" s="1400"/>
      <c r="N128" s="1401"/>
      <c r="O128" s="3"/>
      <c r="P128" s="1432" t="str">
        <f>Q128</f>
        <v>Mélange des colorants</v>
      </c>
      <c r="Q128" s="1399" t="s">
        <v>1192</v>
      </c>
      <c r="R128" s="1400"/>
      <c r="S128" s="1400"/>
      <c r="T128" s="1400"/>
      <c r="U128" s="1400"/>
      <c r="V128" s="1400"/>
      <c r="W128" s="1400"/>
      <c r="X128" s="1400"/>
      <c r="Y128" s="1400"/>
      <c r="Z128" s="1400"/>
      <c r="AA128" s="1400"/>
      <c r="AB128" s="1400"/>
      <c r="AC128" s="1401"/>
    </row>
    <row r="129" spans="1:29" ht="15.75" customHeight="1">
      <c r="A129" s="1432"/>
      <c r="B129" s="1387"/>
      <c r="C129" s="1388"/>
      <c r="D129" s="1388"/>
      <c r="E129" s="1388"/>
      <c r="F129" s="1388"/>
      <c r="G129" s="1388"/>
      <c r="H129" s="1388"/>
      <c r="I129" s="1388"/>
      <c r="J129" s="1388"/>
      <c r="K129" s="1388"/>
      <c r="L129" s="1388"/>
      <c r="M129" s="1388"/>
      <c r="N129" s="1389"/>
      <c r="O129" s="3"/>
      <c r="P129" s="1432"/>
      <c r="Q129" s="1387"/>
      <c r="R129" s="1388"/>
      <c r="S129" s="1388"/>
      <c r="T129" s="1388"/>
      <c r="U129" s="1388"/>
      <c r="V129" s="1388"/>
      <c r="W129" s="1388"/>
      <c r="X129" s="1388"/>
      <c r="Y129" s="1388"/>
      <c r="Z129" s="1388"/>
      <c r="AA129" s="1388"/>
      <c r="AB129" s="1388"/>
      <c r="AC129" s="1389"/>
    </row>
    <row r="130" spans="1:29" s="109" customFormat="1" ht="15.75" customHeight="1">
      <c r="A130" s="1432"/>
      <c r="B130" s="1416" t="s">
        <v>19</v>
      </c>
      <c r="C130" s="1417"/>
      <c r="D130" s="1417"/>
      <c r="E130" s="1417"/>
      <c r="F130" s="1417"/>
      <c r="G130" s="1417"/>
      <c r="H130" s="1417"/>
      <c r="I130" s="1417"/>
      <c r="J130" s="1417"/>
      <c r="K130" s="1417"/>
      <c r="L130" s="1417"/>
      <c r="M130" s="1417"/>
      <c r="N130" s="1418"/>
      <c r="O130" s="135"/>
      <c r="P130" s="1432"/>
      <c r="Q130" s="1416" t="s">
        <v>19</v>
      </c>
      <c r="R130" s="1417"/>
      <c r="S130" s="1417"/>
      <c r="T130" s="1417"/>
      <c r="U130" s="1417"/>
      <c r="V130" s="1417"/>
      <c r="W130" s="1417"/>
      <c r="X130" s="1417"/>
      <c r="Y130" s="1417"/>
      <c r="Z130" s="1417"/>
      <c r="AA130" s="1417"/>
      <c r="AB130" s="1417"/>
      <c r="AC130" s="1418"/>
    </row>
    <row r="131" spans="1:29" s="109" customFormat="1" ht="15.75" customHeight="1" thickBot="1">
      <c r="A131" s="1432"/>
      <c r="B131" s="1419"/>
      <c r="C131" s="1420"/>
      <c r="D131" s="1420"/>
      <c r="E131" s="1420"/>
      <c r="F131" s="1420"/>
      <c r="G131" s="1420"/>
      <c r="H131" s="1420"/>
      <c r="I131" s="1420"/>
      <c r="J131" s="1420"/>
      <c r="K131" s="1420"/>
      <c r="L131" s="1420"/>
      <c r="M131" s="1420"/>
      <c r="N131" s="1421"/>
      <c r="O131" s="135"/>
      <c r="P131" s="1432"/>
      <c r="Q131" s="1419"/>
      <c r="R131" s="1420"/>
      <c r="S131" s="1420"/>
      <c r="T131" s="1420"/>
      <c r="U131" s="1420"/>
      <c r="V131" s="1420"/>
      <c r="W131" s="1420"/>
      <c r="X131" s="1420"/>
      <c r="Y131" s="1420"/>
      <c r="Z131" s="1420"/>
      <c r="AA131" s="1420"/>
      <c r="AB131" s="1420"/>
      <c r="AC131" s="1421"/>
    </row>
    <row r="132" spans="1:29" ht="15" customHeight="1">
      <c r="A132" s="1432"/>
      <c r="B132" s="9"/>
      <c r="C132" s="10"/>
      <c r="D132" s="10"/>
      <c r="E132" s="10"/>
      <c r="F132" s="10"/>
      <c r="G132" s="10"/>
      <c r="H132" s="10"/>
      <c r="I132" s="10"/>
      <c r="J132" s="10"/>
      <c r="K132" s="10"/>
      <c r="L132" s="10"/>
      <c r="M132" s="10"/>
      <c r="N132" s="11"/>
      <c r="O132" s="3"/>
      <c r="P132" s="1432"/>
      <c r="Q132" s="1424" t="s">
        <v>144</v>
      </c>
      <c r="R132" s="1403"/>
      <c r="S132" s="1403"/>
      <c r="T132" s="1403"/>
      <c r="U132" s="1403"/>
      <c r="V132" s="1403"/>
      <c r="W132" s="1403"/>
      <c r="X132" s="1403"/>
      <c r="Y132" s="1403"/>
      <c r="Z132" s="1403"/>
      <c r="AA132" s="1403"/>
      <c r="AB132" s="1403"/>
      <c r="AC132" s="1425"/>
    </row>
    <row r="133" spans="1:29" ht="15" customHeight="1" thickBot="1">
      <c r="A133" s="1432"/>
      <c r="B133" s="9"/>
      <c r="C133" s="10"/>
      <c r="D133" s="10"/>
      <c r="E133" s="10"/>
      <c r="F133" s="10"/>
      <c r="G133" s="1408" t="s">
        <v>5</v>
      </c>
      <c r="H133" s="1408"/>
      <c r="I133" s="10"/>
      <c r="J133" s="10"/>
      <c r="K133" s="10"/>
      <c r="L133" s="10"/>
      <c r="M133" s="10"/>
      <c r="N133" s="11"/>
      <c r="O133" s="3"/>
      <c r="P133" s="1432"/>
      <c r="Q133" s="1426"/>
      <c r="R133" s="1406"/>
      <c r="S133" s="1406"/>
      <c r="T133" s="1406"/>
      <c r="U133" s="1406"/>
      <c r="V133" s="1406"/>
      <c r="W133" s="1406"/>
      <c r="X133" s="1406"/>
      <c r="Y133" s="1406"/>
      <c r="Z133" s="1406"/>
      <c r="AA133" s="1406"/>
      <c r="AB133" s="1406"/>
      <c r="AC133" s="1427"/>
    </row>
    <row r="134" spans="1:29" ht="18.75" customHeight="1">
      <c r="A134" s="1432"/>
      <c r="B134" s="9"/>
      <c r="C134" s="10"/>
      <c r="D134" s="10"/>
      <c r="E134" s="447" t="s">
        <v>146</v>
      </c>
      <c r="F134" s="709" t="s">
        <v>4</v>
      </c>
      <c r="G134" s="1414">
        <v>0.5</v>
      </c>
      <c r="H134" s="1414"/>
      <c r="I134" s="1412" t="s">
        <v>7</v>
      </c>
      <c r="J134" s="1412"/>
      <c r="K134" s="1412"/>
      <c r="L134" s="1412"/>
      <c r="M134" s="1412"/>
      <c r="N134" s="1413"/>
      <c r="O134" s="3"/>
      <c r="P134" s="1432"/>
      <c r="Q134" s="1439" t="s">
        <v>1477</v>
      </c>
      <c r="R134" s="1428"/>
      <c r="S134" s="1428"/>
      <c r="T134" s="1428"/>
      <c r="U134" s="1428"/>
      <c r="V134" s="1428"/>
      <c r="W134" s="1428"/>
      <c r="X134" s="1428"/>
      <c r="Y134" s="1428"/>
      <c r="Z134" s="1428"/>
      <c r="AA134" s="1428"/>
      <c r="AB134" s="991"/>
      <c r="AC134" s="11"/>
    </row>
    <row r="135" spans="1:29" ht="15" customHeight="1">
      <c r="A135" s="1432"/>
      <c r="B135" s="9"/>
      <c r="C135" s="700" t="s">
        <v>6</v>
      </c>
      <c r="D135" s="99" t="s">
        <v>861</v>
      </c>
      <c r="E135" s="10"/>
      <c r="F135" s="10"/>
      <c r="G135" s="114"/>
      <c r="H135" s="109"/>
      <c r="I135" s="1503" t="s">
        <v>1183</v>
      </c>
      <c r="J135" s="1503"/>
      <c r="K135" s="1503"/>
      <c r="L135" s="1503"/>
      <c r="M135" s="1503"/>
      <c r="N135" s="1504"/>
      <c r="O135" s="3"/>
      <c r="P135" s="1432"/>
      <c r="Q135" s="1439"/>
      <c r="R135" s="1428"/>
      <c r="S135" s="1428"/>
      <c r="T135" s="1428"/>
      <c r="U135" s="1428"/>
      <c r="V135" s="1428"/>
      <c r="W135" s="1428"/>
      <c r="X135" s="1428"/>
      <c r="Y135" s="1428"/>
      <c r="Z135" s="1428"/>
      <c r="AA135" s="1428"/>
      <c r="AB135" s="869" t="s">
        <v>5</v>
      </c>
      <c r="AC135" s="11"/>
    </row>
    <row r="136" spans="1:29" ht="16.5" customHeight="1">
      <c r="A136" s="1432"/>
      <c r="B136" s="9"/>
      <c r="C136" s="706">
        <v>0.5</v>
      </c>
      <c r="D136" s="14" t="s">
        <v>73</v>
      </c>
      <c r="E136" s="14"/>
      <c r="F136" s="14"/>
      <c r="G136" s="1409">
        <f>(C136/C140)*G134</f>
        <v>0.35714285714285715</v>
      </c>
      <c r="H136" s="1409"/>
      <c r="I136" s="1505"/>
      <c r="J136" s="1505"/>
      <c r="K136" s="1505"/>
      <c r="L136" s="1505"/>
      <c r="M136" s="1505"/>
      <c r="N136" s="1506"/>
      <c r="O136" s="3"/>
      <c r="P136" s="1432"/>
      <c r="Q136" s="1439"/>
      <c r="R136" s="1428"/>
      <c r="S136" s="1428"/>
      <c r="T136" s="1428"/>
      <c r="U136" s="1428"/>
      <c r="V136" s="1428"/>
      <c r="W136" s="1428"/>
      <c r="X136" s="1428"/>
      <c r="Y136" s="1428"/>
      <c r="Z136" s="1428"/>
      <c r="AA136" s="1428"/>
      <c r="AB136" s="991"/>
      <c r="AC136" s="11"/>
    </row>
    <row r="137" spans="1:29" ht="15.75">
      <c r="A137" s="1432"/>
      <c r="B137" s="9"/>
      <c r="C137" s="706">
        <v>0.1</v>
      </c>
      <c r="D137" s="14" t="s">
        <v>1182</v>
      </c>
      <c r="E137" s="15"/>
      <c r="F137" s="16"/>
      <c r="G137" s="1409">
        <f>(C137/C140)*G134</f>
        <v>7.1428571428571438E-2</v>
      </c>
      <c r="H137" s="1409"/>
      <c r="I137" s="277" t="s">
        <v>1184</v>
      </c>
      <c r="J137" s="277"/>
      <c r="K137" s="277"/>
      <c r="L137" s="277"/>
      <c r="M137" s="277"/>
      <c r="N137" s="818"/>
      <c r="O137" s="3"/>
      <c r="P137" s="1432"/>
      <c r="Q137" s="1440" t="s">
        <v>1374</v>
      </c>
      <c r="R137" s="1441"/>
      <c r="S137" s="1441"/>
      <c r="T137" s="1441"/>
      <c r="U137" s="1441"/>
      <c r="V137" s="1441"/>
      <c r="W137" s="1441"/>
      <c r="X137" s="1441"/>
      <c r="Y137" s="1441"/>
      <c r="Z137" s="1441"/>
      <c r="AA137" s="1441"/>
      <c r="AB137" s="876" t="s">
        <v>6</v>
      </c>
      <c r="AC137" s="11"/>
    </row>
    <row r="138" spans="1:29" ht="15.75" customHeight="1">
      <c r="A138" s="1432"/>
      <c r="B138" s="9"/>
      <c r="C138" s="706">
        <v>0.1</v>
      </c>
      <c r="D138" s="14" t="s">
        <v>1185</v>
      </c>
      <c r="E138" s="15"/>
      <c r="F138" s="16"/>
      <c r="G138" s="1409">
        <f>(C138/C140)*G134</f>
        <v>7.1428571428571438E-2</v>
      </c>
      <c r="H138" s="1409"/>
      <c r="I138" s="755" t="s">
        <v>1186</v>
      </c>
      <c r="J138" s="755"/>
      <c r="K138" s="755"/>
      <c r="L138" s="755"/>
      <c r="M138" s="755"/>
      <c r="N138" s="756"/>
      <c r="P138" s="1432"/>
      <c r="Q138" s="1440"/>
      <c r="R138" s="1441"/>
      <c r="S138" s="1441"/>
      <c r="T138" s="1441"/>
      <c r="U138" s="1441"/>
      <c r="V138" s="1441"/>
      <c r="W138" s="1441"/>
      <c r="X138" s="1441"/>
      <c r="Y138" s="1441"/>
      <c r="Z138" s="1441"/>
      <c r="AA138" s="1441"/>
      <c r="AB138" s="991"/>
      <c r="AC138" s="11"/>
    </row>
    <row r="139" spans="1:29" ht="15.75" customHeight="1">
      <c r="A139" s="1432"/>
      <c r="B139" s="10"/>
      <c r="C139" s="14"/>
      <c r="D139" s="14"/>
      <c r="E139" s="15"/>
      <c r="F139" s="16"/>
      <c r="G139" s="1409"/>
      <c r="H139" s="1409"/>
      <c r="I139" s="755"/>
      <c r="J139" s="755"/>
      <c r="K139" s="755"/>
      <c r="L139" s="755"/>
      <c r="M139" s="755"/>
      <c r="N139" s="756"/>
      <c r="P139" s="1432"/>
      <c r="Q139" s="9"/>
      <c r="R139" s="10"/>
      <c r="S139" s="10"/>
      <c r="T139" s="10"/>
      <c r="U139" s="10"/>
      <c r="V139" s="10"/>
      <c r="W139" s="10"/>
      <c r="X139" s="10"/>
      <c r="Y139" s="10"/>
      <c r="Z139" s="10"/>
      <c r="AA139" s="10"/>
      <c r="AB139" s="10"/>
      <c r="AC139" s="11"/>
    </row>
    <row r="140" spans="1:29" ht="16.5" customHeight="1">
      <c r="A140" s="1432"/>
      <c r="B140" s="9"/>
      <c r="C140" s="699">
        <f>SUM(C136:C138)</f>
        <v>0.7</v>
      </c>
      <c r="D140" s="1453" t="s">
        <v>8</v>
      </c>
      <c r="E140" s="1453"/>
      <c r="F140" s="1453"/>
      <c r="G140" s="1454">
        <f t="shared" ref="G140:H140" si="6">SUM(G136:G138)</f>
        <v>0.5</v>
      </c>
      <c r="H140" s="1454">
        <f t="shared" si="6"/>
        <v>0</v>
      </c>
      <c r="I140" s="10"/>
      <c r="J140" s="10"/>
      <c r="K140" s="20"/>
      <c r="L140" s="10"/>
      <c r="M140" s="10"/>
      <c r="N140" s="19"/>
      <c r="P140" s="1432"/>
      <c r="Q140" s="9"/>
      <c r="R140" s="14" t="s">
        <v>1518</v>
      </c>
      <c r="S140" s="10"/>
      <c r="T140" s="10"/>
      <c r="U140" s="10"/>
      <c r="V140" s="10"/>
      <c r="W140" s="10"/>
      <c r="X140" s="10"/>
      <c r="Y140" s="10"/>
      <c r="Z140" s="10"/>
      <c r="AA140" s="10"/>
      <c r="AB140" s="10"/>
      <c r="AC140" s="11"/>
    </row>
    <row r="141" spans="1:29" ht="16.5" customHeight="1">
      <c r="A141" s="1432"/>
      <c r="B141" s="9"/>
      <c r="C141" s="699"/>
      <c r="D141" s="694"/>
      <c r="E141" s="694"/>
      <c r="F141" s="694"/>
      <c r="G141" s="690"/>
      <c r="H141" s="690"/>
      <c r="I141" s="10"/>
      <c r="J141" s="10"/>
      <c r="K141" s="20"/>
      <c r="L141" s="10"/>
      <c r="M141" s="10"/>
      <c r="N141" s="19"/>
      <c r="P141" s="1432"/>
      <c r="Q141" s="9"/>
      <c r="R141" s="10"/>
      <c r="S141" s="14" t="s">
        <v>1519</v>
      </c>
      <c r="T141" s="10"/>
      <c r="U141" s="10"/>
      <c r="V141" s="10"/>
      <c r="W141" s="10"/>
      <c r="X141" s="10"/>
      <c r="Y141" s="10"/>
      <c r="Z141" s="10"/>
      <c r="AA141" s="10"/>
      <c r="AB141" s="10"/>
      <c r="AC141" s="11"/>
    </row>
    <row r="142" spans="1:29" ht="16.5" customHeight="1">
      <c r="A142" s="1432"/>
      <c r="B142" s="671"/>
      <c r="C142" s="239"/>
      <c r="D142" s="672"/>
      <c r="E142" s="672"/>
      <c r="F142" s="239"/>
      <c r="G142" s="673"/>
      <c r="H142" s="673"/>
      <c r="I142" s="673"/>
      <c r="J142" s="673"/>
      <c r="K142" s="241"/>
      <c r="L142" s="241"/>
      <c r="M142" s="241"/>
      <c r="N142" s="674"/>
      <c r="P142" s="1432"/>
      <c r="Q142" s="9"/>
      <c r="R142" s="10"/>
      <c r="S142" s="14" t="s">
        <v>1520</v>
      </c>
      <c r="T142" s="10"/>
      <c r="U142" s="10"/>
      <c r="V142" s="10"/>
      <c r="W142" s="10"/>
      <c r="X142" s="10"/>
      <c r="Y142" s="10"/>
      <c r="Z142" s="10"/>
      <c r="AA142" s="10"/>
      <c r="AB142" s="10"/>
      <c r="AC142" s="11"/>
    </row>
    <row r="143" spans="1:29" ht="16.5" customHeight="1">
      <c r="A143" s="1432"/>
      <c r="B143" s="9"/>
      <c r="C143" s="819" t="s">
        <v>1187</v>
      </c>
      <c r="D143" s="10"/>
      <c r="E143" s="10"/>
      <c r="F143" s="10"/>
      <c r="G143" s="1408" t="s">
        <v>5</v>
      </c>
      <c r="H143" s="1408"/>
      <c r="I143" s="10"/>
      <c r="J143" s="10"/>
      <c r="K143" s="10"/>
      <c r="L143" s="10"/>
      <c r="M143" s="10"/>
      <c r="N143" s="11"/>
      <c r="P143" s="1432"/>
      <c r="Q143" s="9"/>
      <c r="R143" s="10"/>
      <c r="S143" s="10"/>
      <c r="T143" s="10"/>
      <c r="U143" s="10"/>
      <c r="V143" s="10"/>
      <c r="W143" s="10"/>
      <c r="X143" s="10"/>
      <c r="Y143" s="10"/>
      <c r="Z143" s="10"/>
      <c r="AA143" s="10"/>
      <c r="AB143" s="10"/>
      <c r="AC143" s="11"/>
    </row>
    <row r="144" spans="1:29" ht="16.5" customHeight="1">
      <c r="A144" s="1432"/>
      <c r="B144" s="9"/>
      <c r="C144" s="10"/>
      <c r="D144" s="10"/>
      <c r="E144" s="447" t="s">
        <v>146</v>
      </c>
      <c r="F144" s="709" t="s">
        <v>4</v>
      </c>
      <c r="G144" s="1414">
        <v>0.5</v>
      </c>
      <c r="H144" s="1414"/>
      <c r="I144" s="1412" t="s">
        <v>7</v>
      </c>
      <c r="J144" s="1412"/>
      <c r="K144" s="1412"/>
      <c r="L144" s="1412"/>
      <c r="M144" s="1412"/>
      <c r="N144" s="1413"/>
      <c r="P144" s="1432"/>
      <c r="Q144" s="9"/>
      <c r="R144" s="10"/>
      <c r="S144" s="10"/>
      <c r="T144" s="10"/>
      <c r="U144" s="10"/>
      <c r="V144" s="10"/>
      <c r="W144" s="10"/>
      <c r="X144" s="10"/>
      <c r="Y144" s="10"/>
      <c r="Z144" s="10"/>
      <c r="AA144" s="10"/>
      <c r="AB144" s="10"/>
      <c r="AC144" s="11"/>
    </row>
    <row r="145" spans="1:29" ht="16.5" customHeight="1">
      <c r="A145" s="1432"/>
      <c r="B145" s="9"/>
      <c r="C145" s="700" t="s">
        <v>6</v>
      </c>
      <c r="D145" s="99" t="s">
        <v>861</v>
      </c>
      <c r="E145" s="10"/>
      <c r="F145" s="10"/>
      <c r="G145" s="114"/>
      <c r="H145" s="109"/>
      <c r="I145" s="1503" t="s">
        <v>1190</v>
      </c>
      <c r="J145" s="1503"/>
      <c r="K145" s="1503"/>
      <c r="L145" s="1503"/>
      <c r="M145" s="1503"/>
      <c r="N145" s="1504"/>
      <c r="P145" s="1432"/>
      <c r="Q145" s="9"/>
      <c r="R145" s="10"/>
      <c r="S145" s="420" t="s">
        <v>1191</v>
      </c>
      <c r="T145" s="10"/>
      <c r="U145" s="10"/>
      <c r="V145" s="10"/>
      <c r="W145" s="10"/>
      <c r="X145" s="10"/>
      <c r="Y145" s="10"/>
      <c r="Z145" s="10"/>
      <c r="AA145" s="10"/>
      <c r="AB145" s="10"/>
      <c r="AC145" s="11"/>
    </row>
    <row r="146" spans="1:29" ht="16.5" customHeight="1">
      <c r="A146" s="1432"/>
      <c r="B146" s="9"/>
      <c r="C146" s="706">
        <v>0.25</v>
      </c>
      <c r="D146" s="14" t="s">
        <v>1188</v>
      </c>
      <c r="E146" s="14"/>
      <c r="F146" s="14"/>
      <c r="G146" s="1409">
        <f>(C146/C150)*G144</f>
        <v>0.3125</v>
      </c>
      <c r="H146" s="1409"/>
      <c r="I146" s="1505"/>
      <c r="J146" s="1505"/>
      <c r="K146" s="1505"/>
      <c r="L146" s="1505"/>
      <c r="M146" s="1505"/>
      <c r="N146" s="1506"/>
      <c r="P146" s="1432"/>
      <c r="Q146" s="9"/>
      <c r="R146" s="10"/>
      <c r="S146" s="10"/>
      <c r="T146" s="10"/>
      <c r="U146" s="10"/>
      <c r="V146" s="10"/>
      <c r="W146" s="10"/>
      <c r="X146" s="10"/>
      <c r="Y146" s="10"/>
      <c r="Z146" s="10"/>
      <c r="AA146" s="10"/>
      <c r="AB146" s="10"/>
      <c r="AC146" s="11"/>
    </row>
    <row r="147" spans="1:29" ht="16.5" customHeight="1">
      <c r="A147" s="1432"/>
      <c r="B147" s="9"/>
      <c r="C147" s="706">
        <v>0.15</v>
      </c>
      <c r="D147" s="14" t="s">
        <v>1189</v>
      </c>
      <c r="E147" s="15"/>
      <c r="F147" s="16"/>
      <c r="G147" s="1409">
        <f>(C147/C150)*G144</f>
        <v>0.18749999999999997</v>
      </c>
      <c r="H147" s="1409"/>
      <c r="I147" s="1505"/>
      <c r="J147" s="1505"/>
      <c r="K147" s="1505"/>
      <c r="L147" s="1505"/>
      <c r="M147" s="1505"/>
      <c r="N147" s="1506"/>
      <c r="P147" s="1432"/>
      <c r="Q147" s="9"/>
      <c r="R147" s="10"/>
      <c r="S147" s="10"/>
      <c r="T147" s="10"/>
      <c r="U147" s="10"/>
      <c r="V147" s="10"/>
      <c r="W147" s="10"/>
      <c r="X147" s="10"/>
      <c r="Y147" s="10"/>
      <c r="Z147" s="10"/>
      <c r="AA147" s="10"/>
      <c r="AB147" s="10"/>
      <c r="AC147" s="11"/>
    </row>
    <row r="148" spans="1:29" ht="16.5" customHeight="1">
      <c r="A148" s="1432"/>
      <c r="B148" s="9"/>
      <c r="C148" s="706"/>
      <c r="D148" s="14"/>
      <c r="E148" s="15"/>
      <c r="F148" s="16"/>
      <c r="G148" s="1409">
        <f>(C148/C150)*G144</f>
        <v>0</v>
      </c>
      <c r="H148" s="1409"/>
      <c r="I148" s="1507" t="s">
        <v>1191</v>
      </c>
      <c r="J148" s="1507"/>
      <c r="K148" s="1507"/>
      <c r="L148" s="1507"/>
      <c r="M148" s="1507"/>
      <c r="N148" s="1508"/>
      <c r="P148" s="1432"/>
      <c r="Q148" s="9"/>
      <c r="R148" s="10"/>
      <c r="S148" s="10"/>
      <c r="T148" s="10"/>
      <c r="U148" s="10"/>
      <c r="V148" s="10"/>
      <c r="W148" s="10"/>
      <c r="X148" s="10"/>
      <c r="Y148" s="10"/>
      <c r="Z148" s="10"/>
      <c r="AA148" s="10"/>
      <c r="AB148" s="10"/>
      <c r="AC148" s="11"/>
    </row>
    <row r="149" spans="1:29" ht="16.5" customHeight="1">
      <c r="A149" s="1432"/>
      <c r="B149" s="10"/>
      <c r="C149" s="14"/>
      <c r="D149" s="14"/>
      <c r="E149" s="15"/>
      <c r="F149" s="16"/>
      <c r="G149" s="1409"/>
      <c r="H149" s="1409"/>
      <c r="I149" s="1507"/>
      <c r="J149" s="1507"/>
      <c r="K149" s="1507"/>
      <c r="L149" s="1507"/>
      <c r="M149" s="1507"/>
      <c r="N149" s="1508"/>
      <c r="P149" s="1432"/>
      <c r="Q149" s="1016" t="s">
        <v>1418</v>
      </c>
      <c r="R149" s="10"/>
      <c r="S149" s="10"/>
      <c r="T149" s="10"/>
      <c r="U149" s="10"/>
      <c r="V149" s="10"/>
      <c r="W149" s="10"/>
      <c r="X149" s="10"/>
      <c r="Y149" s="10"/>
      <c r="Z149" s="10"/>
      <c r="AA149" s="10"/>
      <c r="AB149" s="10"/>
      <c r="AC149" s="11"/>
    </row>
    <row r="150" spans="1:29" ht="16.5" customHeight="1" thickBot="1">
      <c r="A150" s="1432"/>
      <c r="B150" s="9"/>
      <c r="C150" s="699">
        <f>SUM(C146:C148)</f>
        <v>0.4</v>
      </c>
      <c r="D150" s="1453" t="s">
        <v>8</v>
      </c>
      <c r="E150" s="1453"/>
      <c r="F150" s="1453"/>
      <c r="G150" s="1454">
        <f t="shared" ref="G150:H150" si="7">SUM(G146:G148)</f>
        <v>0.5</v>
      </c>
      <c r="H150" s="1454">
        <f t="shared" si="7"/>
        <v>0</v>
      </c>
      <c r="I150" s="10"/>
      <c r="J150" s="10"/>
      <c r="K150" s="20"/>
      <c r="L150" s="10"/>
      <c r="M150" s="10"/>
      <c r="N150" s="19"/>
      <c r="P150" s="1432"/>
      <c r="Q150" s="992" t="str">
        <f ca="1">CELL("nomfichier",P146)</f>
        <v>D:\1 UPRT SITE WEB\uprt.fr\ff-mickael-rabeau\[ff-mr-patisserie-N°3-complet.xlsx]les Pates d'Amandes</v>
      </c>
      <c r="R150" s="10"/>
      <c r="S150" s="10"/>
      <c r="T150" s="10"/>
      <c r="U150" s="10"/>
      <c r="V150" s="10"/>
      <c r="W150" s="10"/>
      <c r="X150" s="10"/>
      <c r="Y150" s="10"/>
      <c r="Z150" s="10"/>
      <c r="AA150" s="10"/>
      <c r="AB150" s="10"/>
      <c r="AC150" s="11"/>
    </row>
    <row r="151" spans="1:29" ht="16.5" thickBot="1">
      <c r="A151" s="1432"/>
      <c r="B151" s="542"/>
      <c r="C151" s="545"/>
      <c r="D151" s="543"/>
      <c r="E151" s="21"/>
      <c r="F151" s="21"/>
      <c r="G151" s="22"/>
      <c r="H151" s="15"/>
      <c r="I151" s="10"/>
      <c r="J151" s="10"/>
      <c r="K151" s="10"/>
      <c r="L151" s="10"/>
      <c r="M151" s="15"/>
      <c r="N151" s="19"/>
      <c r="P151" s="1432"/>
      <c r="Q151" s="938"/>
      <c r="R151" s="939"/>
      <c r="S151" s="939"/>
      <c r="T151" s="939"/>
      <c r="U151" s="25"/>
      <c r="V151" s="25"/>
      <c r="W151" s="25"/>
      <c r="X151" s="25"/>
      <c r="Y151" s="25"/>
      <c r="Z151" s="25"/>
      <c r="AA151" s="25"/>
      <c r="AB151" s="25"/>
      <c r="AC151" s="26"/>
    </row>
    <row r="152" spans="1:29">
      <c r="A152" s="1432"/>
      <c r="B152" s="23" t="s">
        <v>6</v>
      </c>
      <c r="C152" s="24" t="s">
        <v>10</v>
      </c>
      <c r="D152" s="25"/>
      <c r="E152" s="25"/>
      <c r="F152" s="25"/>
      <c r="G152" s="25"/>
      <c r="H152" s="25"/>
      <c r="I152" s="25"/>
      <c r="J152" s="25"/>
      <c r="K152" s="25"/>
      <c r="L152" s="25"/>
      <c r="M152" s="25"/>
      <c r="N152" s="26"/>
      <c r="P152" s="1432"/>
      <c r="Q152" s="9"/>
      <c r="R152" s="10" t="s">
        <v>9</v>
      </c>
      <c r="S152" s="932" t="s">
        <v>177</v>
      </c>
      <c r="T152" s="10"/>
      <c r="U152" s="10"/>
      <c r="V152" s="1429" t="s">
        <v>179</v>
      </c>
      <c r="W152" s="1429"/>
      <c r="X152" s="1429"/>
      <c r="Y152" s="1429"/>
      <c r="Z152" s="1429"/>
      <c r="AA152" s="1429"/>
      <c r="AB152" s="1429"/>
      <c r="AC152" s="1430"/>
    </row>
    <row r="153" spans="1:29">
      <c r="A153" s="1432"/>
      <c r="B153" s="692" t="s">
        <v>5</v>
      </c>
      <c r="C153" s="27" t="s">
        <v>11</v>
      </c>
      <c r="D153" s="28"/>
      <c r="E153" s="28"/>
      <c r="F153" s="28"/>
      <c r="G153" s="28"/>
      <c r="H153" s="28"/>
      <c r="I153" s="28"/>
      <c r="J153" s="28"/>
      <c r="K153" s="28"/>
      <c r="L153" s="28"/>
      <c r="M153" s="10"/>
      <c r="N153" s="29"/>
      <c r="P153" s="1432"/>
      <c r="Q153" s="10"/>
      <c r="R153" s="10"/>
      <c r="S153" s="10"/>
      <c r="T153" s="10"/>
      <c r="U153" s="10"/>
      <c r="V153" s="931"/>
      <c r="W153" s="931" t="s">
        <v>178</v>
      </c>
      <c r="X153" s="931"/>
      <c r="Y153" s="931"/>
      <c r="Z153" s="931"/>
      <c r="AA153" s="931"/>
      <c r="AB153" s="931"/>
      <c r="AC153" s="933"/>
    </row>
    <row r="154" spans="1:29" ht="15" customHeight="1">
      <c r="A154" s="1432"/>
      <c r="B154" s="1433" t="s">
        <v>1412</v>
      </c>
      <c r="C154" s="1434"/>
      <c r="D154" s="1434"/>
      <c r="E154" s="1434"/>
      <c r="F154" s="1434"/>
      <c r="G154" s="1434"/>
      <c r="H154" s="1434"/>
      <c r="I154" s="1434"/>
      <c r="J154" s="1434"/>
      <c r="K154" s="1434"/>
      <c r="L154" s="1434"/>
      <c r="M154" s="1434"/>
      <c r="N154" s="1435"/>
      <c r="P154" s="1432"/>
      <c r="Q154" s="1433" t="s">
        <v>1412</v>
      </c>
      <c r="R154" s="1434"/>
      <c r="S154" s="1434"/>
      <c r="T154" s="1434"/>
      <c r="U154" s="1434"/>
      <c r="V154" s="1434"/>
      <c r="W154" s="1434"/>
      <c r="X154" s="1434"/>
      <c r="Y154" s="1434"/>
      <c r="Z154" s="1434"/>
      <c r="AA154" s="1434"/>
      <c r="AB154" s="1434"/>
      <c r="AC154" s="1435"/>
    </row>
    <row r="155" spans="1:29" ht="15.75" thickBot="1">
      <c r="A155" s="1432"/>
      <c r="B155" s="1436"/>
      <c r="C155" s="1437"/>
      <c r="D155" s="1437"/>
      <c r="E155" s="1437"/>
      <c r="F155" s="1437"/>
      <c r="G155" s="1437"/>
      <c r="H155" s="1437"/>
      <c r="I155" s="1437"/>
      <c r="J155" s="1437"/>
      <c r="K155" s="1437"/>
      <c r="L155" s="1437"/>
      <c r="M155" s="1437"/>
      <c r="N155" s="1438"/>
      <c r="P155" s="1432"/>
      <c r="Q155" s="1436"/>
      <c r="R155" s="1437"/>
      <c r="S155" s="1437"/>
      <c r="T155" s="1437"/>
      <c r="U155" s="1437"/>
      <c r="V155" s="1437"/>
      <c r="W155" s="1437"/>
      <c r="X155" s="1437"/>
      <c r="Y155" s="1437"/>
      <c r="Z155" s="1437"/>
      <c r="AA155" s="1437"/>
      <c r="AB155" s="1437"/>
      <c r="AC155" s="1438"/>
    </row>
    <row r="157" spans="1:29" ht="15.75" thickBot="1">
      <c r="A157" s="8" t="s">
        <v>3</v>
      </c>
      <c r="B157" s="1431" t="str">
        <f>B158</f>
        <v>Intérieurs pâte d'amandes (parfums) - Pâte d'amande 50/50 (extra)</v>
      </c>
      <c r="C157" s="1431"/>
      <c r="D157" s="1431"/>
      <c r="E157" s="1431"/>
      <c r="F157" s="1431"/>
      <c r="G157" s="1431"/>
      <c r="H157" s="1431"/>
      <c r="I157" s="1431"/>
      <c r="J157" s="1431"/>
      <c r="K157" s="1431"/>
      <c r="L157" s="1431"/>
      <c r="M157" s="1431"/>
      <c r="N157" s="1431"/>
      <c r="O157" s="3"/>
      <c r="P157" s="8" t="s">
        <v>3</v>
      </c>
      <c r="Q157" s="1431" t="str">
        <f>Q158</f>
        <v>Intérieurs pâte d'amandes (parfums) - Pâte d'amande 50/50 (extra)</v>
      </c>
      <c r="R157" s="1431"/>
      <c r="S157" s="1431"/>
      <c r="T157" s="1431"/>
      <c r="U157" s="1431"/>
      <c r="V157" s="1431"/>
      <c r="W157" s="1431"/>
      <c r="X157" s="1431"/>
      <c r="Y157" s="1431"/>
      <c r="Z157" s="1431"/>
      <c r="AA157" s="1431"/>
      <c r="AB157" s="1431"/>
      <c r="AC157" s="1431"/>
    </row>
    <row r="158" spans="1:29" ht="23.25" customHeight="1">
      <c r="A158" s="1432" t="str">
        <f>B158</f>
        <v>Intérieurs pâte d'amandes (parfums) - Pâte d'amande 50/50 (extra)</v>
      </c>
      <c r="B158" s="1399" t="s">
        <v>1207</v>
      </c>
      <c r="C158" s="1400"/>
      <c r="D158" s="1400"/>
      <c r="E158" s="1400"/>
      <c r="F158" s="1400"/>
      <c r="G158" s="1400"/>
      <c r="H158" s="1400"/>
      <c r="I158" s="1400"/>
      <c r="J158" s="1400"/>
      <c r="K158" s="1400"/>
      <c r="L158" s="1400"/>
      <c r="M158" s="1400"/>
      <c r="N158" s="1401"/>
      <c r="O158" s="3"/>
      <c r="P158" s="1432" t="str">
        <f>Q158</f>
        <v>Intérieurs pâte d'amandes (parfums) - Pâte d'amande 50/50 (extra)</v>
      </c>
      <c r="Q158" s="1399" t="s">
        <v>1207</v>
      </c>
      <c r="R158" s="1400"/>
      <c r="S158" s="1400"/>
      <c r="T158" s="1400"/>
      <c r="U158" s="1400"/>
      <c r="V158" s="1400"/>
      <c r="W158" s="1400"/>
      <c r="X158" s="1400"/>
      <c r="Y158" s="1400"/>
      <c r="Z158" s="1400"/>
      <c r="AA158" s="1400"/>
      <c r="AB158" s="1400"/>
      <c r="AC158" s="1401"/>
    </row>
    <row r="159" spans="1:29" ht="15.75" customHeight="1">
      <c r="A159" s="1432"/>
      <c r="B159" s="1387"/>
      <c r="C159" s="1388"/>
      <c r="D159" s="1388"/>
      <c r="E159" s="1388"/>
      <c r="F159" s="1388"/>
      <c r="G159" s="1388"/>
      <c r="H159" s="1388"/>
      <c r="I159" s="1388"/>
      <c r="J159" s="1388"/>
      <c r="K159" s="1388"/>
      <c r="L159" s="1388"/>
      <c r="M159" s="1388"/>
      <c r="N159" s="1389"/>
      <c r="O159" s="3"/>
      <c r="P159" s="1432"/>
      <c r="Q159" s="1387"/>
      <c r="R159" s="1388"/>
      <c r="S159" s="1388"/>
      <c r="T159" s="1388"/>
      <c r="U159" s="1388"/>
      <c r="V159" s="1388"/>
      <c r="W159" s="1388"/>
      <c r="X159" s="1388"/>
      <c r="Y159" s="1388"/>
      <c r="Z159" s="1388"/>
      <c r="AA159" s="1388"/>
      <c r="AB159" s="1388"/>
      <c r="AC159" s="1389"/>
    </row>
    <row r="160" spans="1:29" s="109" customFormat="1" ht="15.75" customHeight="1">
      <c r="A160" s="1432"/>
      <c r="B160" s="1416" t="s">
        <v>19</v>
      </c>
      <c r="C160" s="1417"/>
      <c r="D160" s="1417"/>
      <c r="E160" s="1417"/>
      <c r="F160" s="1417"/>
      <c r="G160" s="1417"/>
      <c r="H160" s="1417"/>
      <c r="I160" s="1417"/>
      <c r="J160" s="1417"/>
      <c r="K160" s="1417"/>
      <c r="L160" s="1417"/>
      <c r="M160" s="1417"/>
      <c r="N160" s="1418"/>
      <c r="O160" s="135"/>
      <c r="P160" s="1432"/>
      <c r="Q160" s="1416" t="s">
        <v>19</v>
      </c>
      <c r="R160" s="1417"/>
      <c r="S160" s="1417"/>
      <c r="T160" s="1417"/>
      <c r="U160" s="1417"/>
      <c r="V160" s="1417"/>
      <c r="W160" s="1417"/>
      <c r="X160" s="1417"/>
      <c r="Y160" s="1417"/>
      <c r="Z160" s="1417"/>
      <c r="AA160" s="1417"/>
      <c r="AB160" s="1417"/>
      <c r="AC160" s="1418"/>
    </row>
    <row r="161" spans="1:29" s="109" customFormat="1" ht="15.75" customHeight="1" thickBot="1">
      <c r="A161" s="1432"/>
      <c r="B161" s="1419"/>
      <c r="C161" s="1420"/>
      <c r="D161" s="1420"/>
      <c r="E161" s="1420"/>
      <c r="F161" s="1420"/>
      <c r="G161" s="1420"/>
      <c r="H161" s="1420"/>
      <c r="I161" s="1420"/>
      <c r="J161" s="1420"/>
      <c r="K161" s="1420"/>
      <c r="L161" s="1420"/>
      <c r="M161" s="1420"/>
      <c r="N161" s="1421"/>
      <c r="O161" s="135"/>
      <c r="P161" s="1432"/>
      <c r="Q161" s="1419"/>
      <c r="R161" s="1420"/>
      <c r="S161" s="1420"/>
      <c r="T161" s="1420"/>
      <c r="U161" s="1420"/>
      <c r="V161" s="1420"/>
      <c r="W161" s="1420"/>
      <c r="X161" s="1420"/>
      <c r="Y161" s="1420"/>
      <c r="Z161" s="1420"/>
      <c r="AA161" s="1420"/>
      <c r="AB161" s="1420"/>
      <c r="AC161" s="1421"/>
    </row>
    <row r="162" spans="1:29" ht="15" customHeight="1">
      <c r="A162" s="1432"/>
      <c r="B162" s="9"/>
      <c r="C162" s="10"/>
      <c r="D162" s="10"/>
      <c r="E162" s="10"/>
      <c r="F162" s="10"/>
      <c r="G162" s="10"/>
      <c r="H162" s="10"/>
      <c r="I162" s="465"/>
      <c r="J162" s="7"/>
      <c r="K162" s="7"/>
      <c r="L162" s="7"/>
      <c r="M162" s="7"/>
      <c r="N162" s="11"/>
      <c r="O162" s="3"/>
      <c r="P162" s="1432"/>
      <c r="Q162" s="1424" t="s">
        <v>144</v>
      </c>
      <c r="R162" s="1403"/>
      <c r="S162" s="1403"/>
      <c r="T162" s="1403"/>
      <c r="U162" s="1403"/>
      <c r="V162" s="1403"/>
      <c r="W162" s="1403"/>
      <c r="X162" s="1403"/>
      <c r="Y162" s="1403"/>
      <c r="Z162" s="1403"/>
      <c r="AA162" s="1403"/>
      <c r="AB162" s="1403"/>
      <c r="AC162" s="1425"/>
    </row>
    <row r="163" spans="1:29" ht="18.75" customHeight="1" thickBot="1">
      <c r="A163" s="1432"/>
      <c r="B163" s="9"/>
      <c r="C163" s="7"/>
      <c r="D163" s="10"/>
      <c r="E163" s="7"/>
      <c r="F163" s="7"/>
      <c r="G163" s="7"/>
      <c r="H163" s="702" t="s">
        <v>146</v>
      </c>
      <c r="I163" s="10"/>
      <c r="J163" s="7"/>
      <c r="K163" s="7"/>
      <c r="L163" s="7"/>
      <c r="M163" s="7"/>
      <c r="N163" s="404"/>
      <c r="O163" s="3"/>
      <c r="P163" s="1432"/>
      <c r="Q163" s="1426"/>
      <c r="R163" s="1406"/>
      <c r="S163" s="1406"/>
      <c r="T163" s="1406"/>
      <c r="U163" s="1406"/>
      <c r="V163" s="1406"/>
      <c r="W163" s="1406"/>
      <c r="X163" s="1406"/>
      <c r="Y163" s="1406"/>
      <c r="Z163" s="1406"/>
      <c r="AA163" s="1406"/>
      <c r="AB163" s="1406"/>
      <c r="AC163" s="1427"/>
    </row>
    <row r="164" spans="1:29" ht="15" customHeight="1">
      <c r="A164" s="1432"/>
      <c r="B164" s="698" t="s">
        <v>66</v>
      </c>
      <c r="C164" s="700" t="s">
        <v>6</v>
      </c>
      <c r="D164" s="99" t="s">
        <v>861</v>
      </c>
      <c r="E164" s="10"/>
      <c r="F164" s="10"/>
      <c r="G164" s="7"/>
      <c r="H164" s="822" t="s">
        <v>5</v>
      </c>
      <c r="I164" s="821" t="s">
        <v>142</v>
      </c>
      <c r="J164" s="1914" t="s">
        <v>1202</v>
      </c>
      <c r="K164" s="1914"/>
      <c r="L164" s="1914" t="s">
        <v>1201</v>
      </c>
      <c r="M164" s="1914"/>
      <c r="N164" s="824" t="s">
        <v>1203</v>
      </c>
      <c r="O164" s="3"/>
      <c r="P164" s="1432"/>
      <c r="Q164" s="1439" t="s">
        <v>1477</v>
      </c>
      <c r="R164" s="1428"/>
      <c r="S164" s="1428"/>
      <c r="T164" s="1428"/>
      <c r="U164" s="1428"/>
      <c r="V164" s="1428"/>
      <c r="W164" s="1428"/>
      <c r="X164" s="1428"/>
      <c r="Y164" s="1428"/>
      <c r="Z164" s="1428"/>
      <c r="AA164" s="1428"/>
      <c r="AB164" s="991"/>
      <c r="AC164" s="11"/>
    </row>
    <row r="165" spans="1:29" ht="15.75">
      <c r="A165" s="1432"/>
      <c r="B165" s="825">
        <f t="shared" ref="B165:B170" si="8">100-C165</f>
        <v>70</v>
      </c>
      <c r="C165" s="820">
        <v>30</v>
      </c>
      <c r="D165" s="14" t="s">
        <v>1196</v>
      </c>
      <c r="E165" s="15"/>
      <c r="F165" s="16"/>
      <c r="G165" s="7"/>
      <c r="H165" s="1894">
        <v>0.5</v>
      </c>
      <c r="I165" s="1894"/>
      <c r="J165" s="1409">
        <f t="shared" ref="J165:J170" si="9">(H165*C165)/100</f>
        <v>0.15</v>
      </c>
      <c r="K165" s="1409"/>
      <c r="L165" s="1409">
        <f t="shared" ref="L165:L170" si="10">(H165*B165)/100</f>
        <v>0.35</v>
      </c>
      <c r="M165" s="1409"/>
      <c r="N165" s="823">
        <f t="shared" ref="N165:N167" si="11">J165+L165</f>
        <v>0.5</v>
      </c>
      <c r="O165" s="3"/>
      <c r="P165" s="1432"/>
      <c r="Q165" s="1439"/>
      <c r="R165" s="1428"/>
      <c r="S165" s="1428"/>
      <c r="T165" s="1428"/>
      <c r="U165" s="1428"/>
      <c r="V165" s="1428"/>
      <c r="W165" s="1428"/>
      <c r="X165" s="1428"/>
      <c r="Y165" s="1428"/>
      <c r="Z165" s="1428"/>
      <c r="AA165" s="1428"/>
      <c r="AB165" s="869" t="s">
        <v>5</v>
      </c>
      <c r="AC165" s="11"/>
    </row>
    <row r="166" spans="1:29" ht="18.75">
      <c r="A166" s="1432"/>
      <c r="B166" s="825">
        <f t="shared" si="8"/>
        <v>100</v>
      </c>
      <c r="C166" s="706"/>
      <c r="D166" s="14" t="s">
        <v>1161</v>
      </c>
      <c r="E166" s="15"/>
      <c r="F166" s="16"/>
      <c r="G166" s="7"/>
      <c r="H166" s="1894">
        <v>0.6</v>
      </c>
      <c r="I166" s="1894"/>
      <c r="J166" s="1409">
        <f t="shared" si="9"/>
        <v>0</v>
      </c>
      <c r="K166" s="1409"/>
      <c r="L166" s="1409">
        <f t="shared" si="10"/>
        <v>0.6</v>
      </c>
      <c r="M166" s="1409"/>
      <c r="N166" s="823">
        <f t="shared" si="11"/>
        <v>0.6</v>
      </c>
      <c r="O166" s="3"/>
      <c r="P166" s="1432"/>
      <c r="Q166" s="1439"/>
      <c r="R166" s="1428"/>
      <c r="S166" s="1428"/>
      <c r="T166" s="1428"/>
      <c r="U166" s="1428"/>
      <c r="V166" s="1428"/>
      <c r="W166" s="1428"/>
      <c r="X166" s="1428"/>
      <c r="Y166" s="1428"/>
      <c r="Z166" s="1428"/>
      <c r="AA166" s="1428"/>
      <c r="AB166" s="991"/>
      <c r="AC166" s="11"/>
    </row>
    <row r="167" spans="1:29" ht="15.75">
      <c r="A167" s="1432"/>
      <c r="B167" s="825">
        <f t="shared" si="8"/>
        <v>70</v>
      </c>
      <c r="C167" s="820">
        <v>30</v>
      </c>
      <c r="D167" s="14" t="s">
        <v>1197</v>
      </c>
      <c r="E167" s="15"/>
      <c r="F167" s="16"/>
      <c r="G167" s="7"/>
      <c r="H167" s="1894">
        <v>0.75</v>
      </c>
      <c r="I167" s="1894"/>
      <c r="J167" s="1409">
        <f t="shared" si="9"/>
        <v>0.22500000000000001</v>
      </c>
      <c r="K167" s="1409"/>
      <c r="L167" s="1409">
        <f t="shared" si="10"/>
        <v>0.52500000000000002</v>
      </c>
      <c r="M167" s="1409"/>
      <c r="N167" s="823">
        <f t="shared" si="11"/>
        <v>0.75</v>
      </c>
      <c r="O167" s="3"/>
      <c r="P167" s="1432"/>
      <c r="Q167" s="1440" t="s">
        <v>1374</v>
      </c>
      <c r="R167" s="1441"/>
      <c r="S167" s="1441"/>
      <c r="T167" s="1441"/>
      <c r="U167" s="1441"/>
      <c r="V167" s="1441"/>
      <c r="W167" s="1441"/>
      <c r="X167" s="1441"/>
      <c r="Y167" s="1441"/>
      <c r="Z167" s="1441"/>
      <c r="AA167" s="1441"/>
      <c r="AB167" s="876" t="s">
        <v>6</v>
      </c>
      <c r="AC167" s="11"/>
    </row>
    <row r="168" spans="1:29" ht="18.75">
      <c r="A168" s="1432"/>
      <c r="B168" s="825">
        <f t="shared" si="8"/>
        <v>90</v>
      </c>
      <c r="C168" s="820">
        <v>10</v>
      </c>
      <c r="D168" s="14" t="s">
        <v>1198</v>
      </c>
      <c r="E168" s="15"/>
      <c r="F168" s="16"/>
      <c r="G168" s="7"/>
      <c r="H168" s="1894">
        <v>1.2</v>
      </c>
      <c r="I168" s="1894"/>
      <c r="J168" s="1409">
        <f t="shared" si="9"/>
        <v>0.12</v>
      </c>
      <c r="K168" s="1409"/>
      <c r="L168" s="1409">
        <f t="shared" si="10"/>
        <v>1.08</v>
      </c>
      <c r="M168" s="1409"/>
      <c r="N168" s="823">
        <f>J168+L168</f>
        <v>1.2000000000000002</v>
      </c>
      <c r="O168" s="3"/>
      <c r="P168" s="1432"/>
      <c r="Q168" s="1440"/>
      <c r="R168" s="1441"/>
      <c r="S168" s="1441"/>
      <c r="T168" s="1441"/>
      <c r="U168" s="1441"/>
      <c r="V168" s="1441"/>
      <c r="W168" s="1441"/>
      <c r="X168" s="1441"/>
      <c r="Y168" s="1441"/>
      <c r="Z168" s="1441"/>
      <c r="AA168" s="1441"/>
      <c r="AB168" s="991"/>
      <c r="AC168" s="11"/>
    </row>
    <row r="169" spans="1:29" ht="15.75">
      <c r="A169" s="1432"/>
      <c r="B169" s="825">
        <f t="shared" si="8"/>
        <v>70</v>
      </c>
      <c r="C169" s="820">
        <v>30</v>
      </c>
      <c r="D169" s="14" t="s">
        <v>1199</v>
      </c>
      <c r="E169" s="15"/>
      <c r="F169" s="16"/>
      <c r="G169" s="7"/>
      <c r="H169" s="1894">
        <v>0.5</v>
      </c>
      <c r="I169" s="1894"/>
      <c r="J169" s="1409">
        <f t="shared" si="9"/>
        <v>0.15</v>
      </c>
      <c r="K169" s="1409"/>
      <c r="L169" s="1409">
        <f t="shared" si="10"/>
        <v>0.35</v>
      </c>
      <c r="M169" s="1409"/>
      <c r="N169" s="823">
        <f t="shared" ref="N169:N170" si="12">J169+L169</f>
        <v>0.5</v>
      </c>
      <c r="O169" s="3"/>
      <c r="P169" s="1432"/>
      <c r="Q169" s="9"/>
      <c r="R169" s="10"/>
      <c r="S169" s="10"/>
      <c r="T169" s="10"/>
      <c r="U169" s="10"/>
      <c r="V169" s="10"/>
      <c r="W169" s="10"/>
      <c r="X169" s="10"/>
      <c r="Y169" s="10"/>
      <c r="Z169" s="10"/>
      <c r="AA169" s="10"/>
      <c r="AB169" s="10"/>
      <c r="AC169" s="11"/>
    </row>
    <row r="170" spans="1:29" ht="15.75" customHeight="1">
      <c r="A170" s="1432"/>
      <c r="B170" s="825">
        <f t="shared" si="8"/>
        <v>100</v>
      </c>
      <c r="C170" s="706"/>
      <c r="D170" s="14" t="s">
        <v>1200</v>
      </c>
      <c r="E170" s="15"/>
      <c r="F170" s="16"/>
      <c r="G170" s="7"/>
      <c r="H170" s="1894">
        <v>0.5</v>
      </c>
      <c r="I170" s="1894"/>
      <c r="J170" s="1409">
        <f t="shared" si="9"/>
        <v>0</v>
      </c>
      <c r="K170" s="1409"/>
      <c r="L170" s="1409">
        <f t="shared" si="10"/>
        <v>0.5</v>
      </c>
      <c r="M170" s="1409"/>
      <c r="N170" s="823">
        <f t="shared" si="12"/>
        <v>0.5</v>
      </c>
      <c r="P170" s="1432"/>
      <c r="Q170" s="9"/>
      <c r="R170" s="10"/>
      <c r="S170" s="10"/>
      <c r="T170" s="10"/>
      <c r="U170" s="10"/>
      <c r="V170" s="10"/>
      <c r="W170" s="10"/>
      <c r="X170" s="10"/>
      <c r="Y170" s="10"/>
      <c r="Z170" s="10"/>
      <c r="AA170" s="10"/>
      <c r="AB170" s="10"/>
      <c r="AC170" s="11"/>
    </row>
    <row r="171" spans="1:29" ht="15.75" customHeight="1">
      <c r="A171" s="1432"/>
      <c r="B171" s="10"/>
      <c r="C171" s="14"/>
      <c r="D171" s="14"/>
      <c r="E171" s="15"/>
      <c r="F171" s="16"/>
      <c r="H171" s="1409"/>
      <c r="I171" s="1409"/>
      <c r="J171" s="755"/>
      <c r="K171" s="755"/>
      <c r="L171" s="755"/>
      <c r="M171" s="755"/>
      <c r="N171" s="756"/>
      <c r="P171" s="1432"/>
      <c r="Q171" s="1016" t="s">
        <v>1418</v>
      </c>
      <c r="R171" s="10"/>
      <c r="S171" s="10"/>
      <c r="T171" s="10"/>
      <c r="U171" s="10"/>
      <c r="V171" s="10"/>
      <c r="W171" s="10"/>
      <c r="X171" s="10"/>
      <c r="Y171" s="10"/>
      <c r="Z171" s="10"/>
      <c r="AA171" s="10"/>
      <c r="AB171" s="10"/>
      <c r="AC171" s="11"/>
    </row>
    <row r="172" spans="1:29" ht="16.5" thickBot="1">
      <c r="A172" s="1432"/>
      <c r="B172" s="542"/>
      <c r="C172" s="545"/>
      <c r="D172" s="543"/>
      <c r="E172" s="21"/>
      <c r="F172" s="21"/>
      <c r="G172" s="22"/>
      <c r="H172" s="15"/>
      <c r="I172" s="10"/>
      <c r="J172" s="10"/>
      <c r="K172" s="10"/>
      <c r="L172" s="10"/>
      <c r="M172" s="15"/>
      <c r="N172" s="19"/>
      <c r="P172" s="1432"/>
      <c r="Q172" s="992" t="str">
        <f ca="1">CELL("nomfichier",P168)</f>
        <v>D:\1 UPRT SITE WEB\uprt.fr\ff-mickael-rabeau\[ff-mr-patisserie-N°3-complet.xlsx]les Pates d'Amandes</v>
      </c>
      <c r="R172" s="10"/>
      <c r="S172" s="10"/>
      <c r="T172" s="10"/>
      <c r="U172" s="10"/>
      <c r="V172" s="10"/>
      <c r="W172" s="10"/>
      <c r="X172" s="10"/>
      <c r="Y172" s="10"/>
      <c r="Z172" s="10"/>
      <c r="AA172" s="10"/>
      <c r="AB172" s="10"/>
      <c r="AC172" s="11"/>
    </row>
    <row r="173" spans="1:29">
      <c r="A173" s="1432"/>
      <c r="B173" s="23" t="s">
        <v>6</v>
      </c>
      <c r="C173" s="452" t="s">
        <v>1206</v>
      </c>
      <c r="D173" s="25"/>
      <c r="E173" s="25"/>
      <c r="F173" s="25"/>
      <c r="G173" s="25"/>
      <c r="H173" s="25"/>
      <c r="I173" s="25"/>
      <c r="J173" s="25"/>
      <c r="K173" s="25"/>
      <c r="L173" s="25"/>
      <c r="M173" s="25"/>
      <c r="N173" s="26"/>
      <c r="P173" s="1432"/>
      <c r="Q173" s="938"/>
      <c r="R173" s="939"/>
      <c r="S173" s="939"/>
      <c r="T173" s="939"/>
      <c r="U173" s="25"/>
      <c r="V173" s="25"/>
      <c r="W173" s="25"/>
      <c r="X173" s="25"/>
      <c r="Y173" s="25"/>
      <c r="Z173" s="25"/>
      <c r="AA173" s="25"/>
      <c r="AB173" s="25"/>
      <c r="AC173" s="26"/>
    </row>
    <row r="174" spans="1:29">
      <c r="A174" s="1432"/>
      <c r="B174" s="692" t="s">
        <v>5</v>
      </c>
      <c r="C174" s="451" t="s">
        <v>1204</v>
      </c>
      <c r="D174" s="28"/>
      <c r="E174" s="28"/>
      <c r="F174" s="28"/>
      <c r="G174" s="28"/>
      <c r="H174" s="28"/>
      <c r="I174" s="28"/>
      <c r="J174" s="28"/>
      <c r="K174" s="28"/>
      <c r="L174" s="28"/>
      <c r="M174" s="10"/>
      <c r="N174" s="29"/>
      <c r="P174" s="1432"/>
      <c r="Q174" s="9"/>
      <c r="R174" s="10" t="s">
        <v>9</v>
      </c>
      <c r="S174" s="932" t="s">
        <v>177</v>
      </c>
      <c r="T174" s="10"/>
      <c r="U174" s="10"/>
      <c r="V174" s="1429" t="s">
        <v>179</v>
      </c>
      <c r="W174" s="1429"/>
      <c r="X174" s="1429"/>
      <c r="Y174" s="1429"/>
      <c r="Z174" s="1429"/>
      <c r="AA174" s="1429"/>
      <c r="AB174" s="1429"/>
      <c r="AC174" s="1430"/>
    </row>
    <row r="175" spans="1:29">
      <c r="A175" s="1432"/>
      <c r="B175" s="698" t="s">
        <v>66</v>
      </c>
      <c r="C175" s="666" t="s">
        <v>1205</v>
      </c>
      <c r="D175" s="28"/>
      <c r="E175" s="28"/>
      <c r="F175" s="28"/>
      <c r="G175" s="28"/>
      <c r="H175" s="28"/>
      <c r="I175" s="28"/>
      <c r="J175" s="28"/>
      <c r="K175" s="28"/>
      <c r="L175" s="28"/>
      <c r="M175" s="10"/>
      <c r="N175" s="29"/>
      <c r="P175" s="1432"/>
      <c r="Q175" s="10"/>
      <c r="R175" s="10"/>
      <c r="S175" s="10"/>
      <c r="T175" s="10"/>
      <c r="U175" s="10"/>
      <c r="V175" s="931"/>
      <c r="W175" s="931" t="s">
        <v>178</v>
      </c>
      <c r="X175" s="931"/>
      <c r="Y175" s="931"/>
      <c r="Z175" s="931"/>
      <c r="AA175" s="931"/>
      <c r="AB175" s="931"/>
      <c r="AC175" s="933"/>
    </row>
    <row r="176" spans="1:29" ht="15" customHeight="1">
      <c r="A176" s="1432"/>
      <c r="B176" s="1433" t="s">
        <v>1412</v>
      </c>
      <c r="C176" s="1434"/>
      <c r="D176" s="1434"/>
      <c r="E176" s="1434"/>
      <c r="F176" s="1434"/>
      <c r="G176" s="1434"/>
      <c r="H176" s="1434"/>
      <c r="I176" s="1434"/>
      <c r="J176" s="1434"/>
      <c r="K176" s="1434"/>
      <c r="L176" s="1434"/>
      <c r="M176" s="1434"/>
      <c r="N176" s="1435"/>
      <c r="P176" s="1432"/>
      <c r="Q176" s="1433" t="s">
        <v>1412</v>
      </c>
      <c r="R176" s="1434"/>
      <c r="S176" s="1434"/>
      <c r="T176" s="1434"/>
      <c r="U176" s="1434"/>
      <c r="V176" s="1434"/>
      <c r="W176" s="1434"/>
      <c r="X176" s="1434"/>
      <c r="Y176" s="1434"/>
      <c r="Z176" s="1434"/>
      <c r="AA176" s="1434"/>
      <c r="AB176" s="1434"/>
      <c r="AC176" s="1435"/>
    </row>
    <row r="177" spans="1:29" ht="15.75" thickBot="1">
      <c r="A177" s="1432"/>
      <c r="B177" s="1436"/>
      <c r="C177" s="1437"/>
      <c r="D177" s="1437"/>
      <c r="E177" s="1437"/>
      <c r="F177" s="1437"/>
      <c r="G177" s="1437"/>
      <c r="H177" s="1437"/>
      <c r="I177" s="1437"/>
      <c r="J177" s="1437"/>
      <c r="K177" s="1437"/>
      <c r="L177" s="1437"/>
      <c r="M177" s="1437"/>
      <c r="N177" s="1438"/>
      <c r="P177" s="1432"/>
      <c r="Q177" s="1436"/>
      <c r="R177" s="1437"/>
      <c r="S177" s="1437"/>
      <c r="T177" s="1437"/>
      <c r="U177" s="1437"/>
      <c r="V177" s="1437"/>
      <c r="W177" s="1437"/>
      <c r="X177" s="1437"/>
      <c r="Y177" s="1437"/>
      <c r="Z177" s="1437"/>
      <c r="AA177" s="1437"/>
      <c r="AB177" s="1437"/>
      <c r="AC177" s="1438"/>
    </row>
    <row r="179" spans="1:29" ht="15.75" thickBot="1">
      <c r="A179" s="8" t="s">
        <v>3</v>
      </c>
      <c r="B179" s="1431" t="str">
        <f>B180</f>
        <v>Pâte d'amandes noix</v>
      </c>
      <c r="C179" s="1431"/>
      <c r="D179" s="1431"/>
      <c r="E179" s="1431"/>
      <c r="F179" s="1431"/>
      <c r="G179" s="1431"/>
      <c r="H179" s="1431"/>
      <c r="I179" s="1431"/>
      <c r="J179" s="1431"/>
      <c r="K179" s="1431"/>
      <c r="L179" s="1431"/>
      <c r="M179" s="1431"/>
      <c r="N179" s="1431"/>
      <c r="O179" s="3"/>
      <c r="P179" s="8" t="s">
        <v>3</v>
      </c>
      <c r="Q179" s="1431" t="str">
        <f>Q180</f>
        <v>Pâte d'amandes noix</v>
      </c>
      <c r="R179" s="1431"/>
      <c r="S179" s="1431"/>
      <c r="T179" s="1431"/>
      <c r="U179" s="1431"/>
      <c r="V179" s="1431"/>
      <c r="W179" s="1431"/>
      <c r="X179" s="1431"/>
      <c r="Y179" s="1431"/>
      <c r="Z179" s="1431"/>
      <c r="AA179" s="1431"/>
      <c r="AB179" s="1431"/>
      <c r="AC179" s="1431"/>
    </row>
    <row r="180" spans="1:29" ht="23.25" customHeight="1">
      <c r="A180" s="1432" t="str">
        <f>B180</f>
        <v>Pâte d'amandes noix</v>
      </c>
      <c r="B180" s="1399" t="s">
        <v>1208</v>
      </c>
      <c r="C180" s="1400"/>
      <c r="D180" s="1400"/>
      <c r="E180" s="1400"/>
      <c r="F180" s="1400"/>
      <c r="G180" s="1400"/>
      <c r="H180" s="1400"/>
      <c r="I180" s="1400"/>
      <c r="J180" s="1400"/>
      <c r="K180" s="1400"/>
      <c r="L180" s="1400"/>
      <c r="M180" s="1400"/>
      <c r="N180" s="1401"/>
      <c r="O180" s="3"/>
      <c r="P180" s="1432" t="str">
        <f>Q180</f>
        <v>Pâte d'amandes noix</v>
      </c>
      <c r="Q180" s="1399" t="s">
        <v>1208</v>
      </c>
      <c r="R180" s="1400"/>
      <c r="S180" s="1400"/>
      <c r="T180" s="1400"/>
      <c r="U180" s="1400"/>
      <c r="V180" s="1400"/>
      <c r="W180" s="1400"/>
      <c r="X180" s="1400"/>
      <c r="Y180" s="1400"/>
      <c r="Z180" s="1400"/>
      <c r="AA180" s="1400"/>
      <c r="AB180" s="1400"/>
      <c r="AC180" s="1401"/>
    </row>
    <row r="181" spans="1:29" ht="15.75" customHeight="1">
      <c r="A181" s="1432"/>
      <c r="B181" s="1387"/>
      <c r="C181" s="1388"/>
      <c r="D181" s="1388"/>
      <c r="E181" s="1388"/>
      <c r="F181" s="1388"/>
      <c r="G181" s="1388"/>
      <c r="H181" s="1388"/>
      <c r="I181" s="1388"/>
      <c r="J181" s="1388"/>
      <c r="K181" s="1388"/>
      <c r="L181" s="1388"/>
      <c r="M181" s="1388"/>
      <c r="N181" s="1389"/>
      <c r="O181" s="3"/>
      <c r="P181" s="1432"/>
      <c r="Q181" s="1387"/>
      <c r="R181" s="1388"/>
      <c r="S181" s="1388"/>
      <c r="T181" s="1388"/>
      <c r="U181" s="1388"/>
      <c r="V181" s="1388"/>
      <c r="W181" s="1388"/>
      <c r="X181" s="1388"/>
      <c r="Y181" s="1388"/>
      <c r="Z181" s="1388"/>
      <c r="AA181" s="1388"/>
      <c r="AB181" s="1388"/>
      <c r="AC181" s="1389"/>
    </row>
    <row r="182" spans="1:29" s="109" customFormat="1" ht="15.75" customHeight="1">
      <c r="A182" s="1432"/>
      <c r="B182" s="1416" t="s">
        <v>19</v>
      </c>
      <c r="C182" s="1417"/>
      <c r="D182" s="1417"/>
      <c r="E182" s="1417"/>
      <c r="F182" s="1417"/>
      <c r="G182" s="1417"/>
      <c r="H182" s="1417"/>
      <c r="I182" s="1417"/>
      <c r="J182" s="1417"/>
      <c r="K182" s="1417"/>
      <c r="L182" s="1417"/>
      <c r="M182" s="1417"/>
      <c r="N182" s="1418"/>
      <c r="O182" s="135"/>
      <c r="P182" s="1432"/>
      <c r="Q182" s="1416" t="s">
        <v>19</v>
      </c>
      <c r="R182" s="1417"/>
      <c r="S182" s="1417"/>
      <c r="T182" s="1417"/>
      <c r="U182" s="1417"/>
      <c r="V182" s="1417"/>
      <c r="W182" s="1417"/>
      <c r="X182" s="1417"/>
      <c r="Y182" s="1417"/>
      <c r="Z182" s="1417"/>
      <c r="AA182" s="1417"/>
      <c r="AB182" s="1417"/>
      <c r="AC182" s="1418"/>
    </row>
    <row r="183" spans="1:29" s="109" customFormat="1" ht="15.75" customHeight="1" thickBot="1">
      <c r="A183" s="1432"/>
      <c r="B183" s="1419"/>
      <c r="C183" s="1420"/>
      <c r="D183" s="1420"/>
      <c r="E183" s="1420"/>
      <c r="F183" s="1420"/>
      <c r="G183" s="1420"/>
      <c r="H183" s="1420"/>
      <c r="I183" s="1420"/>
      <c r="J183" s="1420"/>
      <c r="K183" s="1420"/>
      <c r="L183" s="1420"/>
      <c r="M183" s="1420"/>
      <c r="N183" s="1421"/>
      <c r="O183" s="135"/>
      <c r="P183" s="1432"/>
      <c r="Q183" s="1419"/>
      <c r="R183" s="1420"/>
      <c r="S183" s="1420"/>
      <c r="T183" s="1420"/>
      <c r="U183" s="1420"/>
      <c r="V183" s="1420"/>
      <c r="W183" s="1420"/>
      <c r="X183" s="1420"/>
      <c r="Y183" s="1420"/>
      <c r="Z183" s="1420"/>
      <c r="AA183" s="1420"/>
      <c r="AB183" s="1420"/>
      <c r="AC183" s="1421"/>
    </row>
    <row r="184" spans="1:29" ht="15" customHeight="1">
      <c r="A184" s="1432"/>
      <c r="B184" s="9"/>
      <c r="C184" s="10"/>
      <c r="D184" s="10"/>
      <c r="E184" s="10"/>
      <c r="F184" s="10"/>
      <c r="G184" s="10"/>
      <c r="H184" s="10"/>
      <c r="I184" s="10"/>
      <c r="J184" s="10"/>
      <c r="K184" s="10"/>
      <c r="L184" s="10"/>
      <c r="M184" s="10"/>
      <c r="N184" s="11"/>
      <c r="O184" s="3"/>
      <c r="P184" s="1432"/>
      <c r="Q184" s="1424" t="s">
        <v>144</v>
      </c>
      <c r="R184" s="1403"/>
      <c r="S184" s="1403"/>
      <c r="T184" s="1403"/>
      <c r="U184" s="1403"/>
      <c r="V184" s="1403"/>
      <c r="W184" s="1403"/>
      <c r="X184" s="1403"/>
      <c r="Y184" s="1403"/>
      <c r="Z184" s="1403"/>
      <c r="AA184" s="1403"/>
      <c r="AB184" s="1403"/>
      <c r="AC184" s="1425"/>
    </row>
    <row r="185" spans="1:29" ht="15" customHeight="1" thickBot="1">
      <c r="A185" s="1432"/>
      <c r="B185" s="9"/>
      <c r="C185" s="10"/>
      <c r="D185" s="10"/>
      <c r="E185" s="10"/>
      <c r="F185" s="10"/>
      <c r="G185" s="1408" t="s">
        <v>5</v>
      </c>
      <c r="H185" s="1408"/>
      <c r="I185" s="10"/>
      <c r="J185" s="10"/>
      <c r="K185" s="10"/>
      <c r="L185" s="10"/>
      <c r="M185" s="10"/>
      <c r="N185" s="11"/>
      <c r="O185" s="3"/>
      <c r="P185" s="1432"/>
      <c r="Q185" s="1426"/>
      <c r="R185" s="1406"/>
      <c r="S185" s="1406"/>
      <c r="T185" s="1406"/>
      <c r="U185" s="1406"/>
      <c r="V185" s="1406"/>
      <c r="W185" s="1406"/>
      <c r="X185" s="1406"/>
      <c r="Y185" s="1406"/>
      <c r="Z185" s="1406"/>
      <c r="AA185" s="1406"/>
      <c r="AB185" s="1406"/>
      <c r="AC185" s="1427"/>
    </row>
    <row r="186" spans="1:29" ht="18.75" customHeight="1">
      <c r="A186" s="1432"/>
      <c r="B186" s="9"/>
      <c r="C186" s="10"/>
      <c r="D186" s="10"/>
      <c r="E186" s="447" t="s">
        <v>146</v>
      </c>
      <c r="F186" s="709" t="s">
        <v>4</v>
      </c>
      <c r="G186" s="1414">
        <v>0.5</v>
      </c>
      <c r="H186" s="1414"/>
      <c r="I186" s="10"/>
      <c r="J186" s="10"/>
      <c r="K186" s="10"/>
      <c r="L186" s="10"/>
      <c r="M186" s="10"/>
      <c r="N186" s="11"/>
      <c r="O186" s="3"/>
      <c r="P186" s="1432"/>
      <c r="Q186" s="1439" t="s">
        <v>1391</v>
      </c>
      <c r="R186" s="1428"/>
      <c r="S186" s="1428"/>
      <c r="T186" s="1428"/>
      <c r="U186" s="1428"/>
      <c r="V186" s="1428"/>
      <c r="W186" s="1428"/>
      <c r="X186" s="1428"/>
      <c r="Y186" s="1428"/>
      <c r="Z186" s="1428"/>
      <c r="AA186" s="1428"/>
      <c r="AB186" s="991"/>
      <c r="AC186" s="11"/>
    </row>
    <row r="187" spans="1:29">
      <c r="A187" s="1432"/>
      <c r="B187" s="9"/>
      <c r="C187" s="700" t="s">
        <v>6</v>
      </c>
      <c r="D187" s="99" t="s">
        <v>861</v>
      </c>
      <c r="E187" s="10"/>
      <c r="F187" s="10"/>
      <c r="G187" s="114"/>
      <c r="H187" s="109"/>
      <c r="I187" s="1412" t="s">
        <v>7</v>
      </c>
      <c r="J187" s="1412"/>
      <c r="K187" s="1412"/>
      <c r="L187" s="1412"/>
      <c r="M187" s="1412"/>
      <c r="N187" s="1413"/>
      <c r="O187" s="3"/>
      <c r="P187" s="1432"/>
      <c r="Q187" s="1439"/>
      <c r="R187" s="1428"/>
      <c r="S187" s="1428"/>
      <c r="T187" s="1428"/>
      <c r="U187" s="1428"/>
      <c r="V187" s="1428"/>
      <c r="W187" s="1428"/>
      <c r="X187" s="1428"/>
      <c r="Y187" s="1428"/>
      <c r="Z187" s="1428"/>
      <c r="AA187" s="1428"/>
      <c r="AB187" s="869" t="s">
        <v>5</v>
      </c>
      <c r="AC187" s="11"/>
    </row>
    <row r="188" spans="1:29" ht="16.5" customHeight="1">
      <c r="A188" s="1432"/>
      <c r="B188" s="9"/>
      <c r="C188" s="706">
        <v>0.4</v>
      </c>
      <c r="D188" s="14" t="s">
        <v>747</v>
      </c>
      <c r="E188" s="14"/>
      <c r="F188" s="14"/>
      <c r="G188" s="1409">
        <f>(C188/C197)*G186</f>
        <v>4.7337278106508882E-2</v>
      </c>
      <c r="H188" s="1409"/>
      <c r="I188" s="1915" t="s">
        <v>1212</v>
      </c>
      <c r="J188" s="1915"/>
      <c r="K188" s="1915"/>
      <c r="L188" s="1915"/>
      <c r="M188" s="1915"/>
      <c r="N188" s="1916"/>
      <c r="O188" s="3"/>
      <c r="P188" s="1432"/>
      <c r="Q188" s="1439"/>
      <c r="R188" s="1428"/>
      <c r="S188" s="1428"/>
      <c r="T188" s="1428"/>
      <c r="U188" s="1428"/>
      <c r="V188" s="1428"/>
      <c r="W188" s="1428"/>
      <c r="X188" s="1428"/>
      <c r="Y188" s="1428"/>
      <c r="Z188" s="1428"/>
      <c r="AA188" s="1428"/>
      <c r="AB188" s="991"/>
      <c r="AC188" s="11"/>
    </row>
    <row r="189" spans="1:29" ht="15.75">
      <c r="A189" s="1432"/>
      <c r="B189" s="9"/>
      <c r="C189" s="706">
        <v>0.7</v>
      </c>
      <c r="D189" s="14" t="s">
        <v>1209</v>
      </c>
      <c r="E189" s="15"/>
      <c r="F189" s="16"/>
      <c r="G189" s="1409">
        <f>(C189/C197)*G186</f>
        <v>8.2840236686390539E-2</v>
      </c>
      <c r="H189" s="1409"/>
      <c r="I189" s="1917"/>
      <c r="J189" s="1917"/>
      <c r="K189" s="1917"/>
      <c r="L189" s="1917"/>
      <c r="M189" s="1917"/>
      <c r="N189" s="1918"/>
      <c r="O189" s="3"/>
      <c r="P189" s="1432"/>
      <c r="Q189" s="1440" t="s">
        <v>1374</v>
      </c>
      <c r="R189" s="1441"/>
      <c r="S189" s="1441"/>
      <c r="T189" s="1441"/>
      <c r="U189" s="1441"/>
      <c r="V189" s="1441"/>
      <c r="W189" s="1441"/>
      <c r="X189" s="1441"/>
      <c r="Y189" s="1441"/>
      <c r="Z189" s="1441"/>
      <c r="AA189" s="1441"/>
      <c r="AB189" s="876" t="s">
        <v>6</v>
      </c>
      <c r="AC189" s="11"/>
    </row>
    <row r="190" spans="1:29" ht="18.75">
      <c r="A190" s="1432"/>
      <c r="B190" s="9"/>
      <c r="C190" s="706">
        <v>0.1</v>
      </c>
      <c r="D190" s="14" t="s">
        <v>337</v>
      </c>
      <c r="E190" s="15"/>
      <c r="F190" s="16"/>
      <c r="G190" s="1409">
        <f>(C190/C197)*G186</f>
        <v>1.183431952662722E-2</v>
      </c>
      <c r="H190" s="1409"/>
      <c r="I190" s="1917"/>
      <c r="J190" s="1917"/>
      <c r="K190" s="1917"/>
      <c r="L190" s="1917"/>
      <c r="M190" s="1917"/>
      <c r="N190" s="1918"/>
      <c r="O190" s="3"/>
      <c r="P190" s="1432"/>
      <c r="Q190" s="1440"/>
      <c r="R190" s="1441"/>
      <c r="S190" s="1441"/>
      <c r="T190" s="1441"/>
      <c r="U190" s="1441"/>
      <c r="V190" s="1441"/>
      <c r="W190" s="1441"/>
      <c r="X190" s="1441"/>
      <c r="Y190" s="1441"/>
      <c r="Z190" s="1441"/>
      <c r="AA190" s="1441"/>
      <c r="AB190" s="991"/>
      <c r="AC190" s="11"/>
    </row>
    <row r="191" spans="1:29" ht="15.75" customHeight="1">
      <c r="A191" s="1432"/>
      <c r="B191" s="9"/>
      <c r="C191" s="706">
        <v>1</v>
      </c>
      <c r="D191" s="14" t="s">
        <v>1210</v>
      </c>
      <c r="E191" s="15"/>
      <c r="F191" s="16"/>
      <c r="G191" s="1409">
        <f>(C191/C197)*G186</f>
        <v>0.1183431952662722</v>
      </c>
      <c r="H191" s="1409"/>
      <c r="I191" s="1919"/>
      <c r="J191" s="1919"/>
      <c r="K191" s="1919"/>
      <c r="L191" s="1919"/>
      <c r="M191" s="1919"/>
      <c r="N191" s="1920"/>
      <c r="O191" s="3"/>
      <c r="P191" s="1432"/>
      <c r="Q191" s="9"/>
      <c r="R191" s="10"/>
      <c r="S191" s="10"/>
      <c r="T191" s="10"/>
      <c r="U191" s="10"/>
      <c r="V191" s="10"/>
      <c r="W191" s="10"/>
      <c r="X191" s="10"/>
      <c r="Y191" s="10"/>
      <c r="Z191" s="10"/>
      <c r="AA191" s="10"/>
      <c r="AB191" s="10"/>
      <c r="AC191" s="11"/>
    </row>
    <row r="192" spans="1:29" ht="15.75" customHeight="1">
      <c r="A192" s="1432"/>
      <c r="B192" s="9"/>
      <c r="C192" s="706">
        <v>1.4</v>
      </c>
      <c r="D192" s="14" t="s">
        <v>44</v>
      </c>
      <c r="E192" s="15"/>
      <c r="F192" s="16"/>
      <c r="G192" s="1409">
        <f>(C192/C197)*G186</f>
        <v>0.16568047337278108</v>
      </c>
      <c r="H192" s="1409"/>
      <c r="I192" s="1463" t="s">
        <v>1213</v>
      </c>
      <c r="J192" s="1463"/>
      <c r="K192" s="1463"/>
      <c r="L192" s="1463"/>
      <c r="M192" s="1463"/>
      <c r="N192" s="1464"/>
      <c r="O192" s="3"/>
      <c r="P192" s="1432"/>
      <c r="Q192" s="9"/>
      <c r="R192" s="10"/>
      <c r="S192" s="10"/>
      <c r="T192" s="10"/>
      <c r="U192" s="10"/>
      <c r="V192" s="10"/>
      <c r="W192" s="10"/>
      <c r="X192" s="10"/>
      <c r="Y192" s="10"/>
      <c r="Z192" s="10"/>
      <c r="AA192" s="10"/>
      <c r="AB192" s="10"/>
      <c r="AC192" s="11"/>
    </row>
    <row r="193" spans="1:29" ht="15.75">
      <c r="A193" s="1432"/>
      <c r="B193" s="9"/>
      <c r="C193" s="706">
        <v>0.4</v>
      </c>
      <c r="D193" s="14" t="s">
        <v>73</v>
      </c>
      <c r="E193" s="15"/>
      <c r="F193" s="16"/>
      <c r="G193" s="1409">
        <f>(C193/C197)*G186</f>
        <v>4.7337278106508882E-2</v>
      </c>
      <c r="H193" s="1409"/>
      <c r="I193" s="1465"/>
      <c r="J193" s="1465"/>
      <c r="K193" s="1465"/>
      <c r="L193" s="1465"/>
      <c r="M193" s="1465"/>
      <c r="N193" s="1466"/>
      <c r="O193" s="3"/>
      <c r="P193" s="1432"/>
      <c r="Q193" s="9"/>
      <c r="R193" s="10"/>
      <c r="S193" s="10"/>
      <c r="T193" s="10"/>
      <c r="U193" s="10"/>
      <c r="V193" s="10"/>
      <c r="W193" s="10"/>
      <c r="X193" s="10"/>
      <c r="Y193" s="10"/>
      <c r="Z193" s="10"/>
      <c r="AA193" s="10"/>
      <c r="AB193" s="10"/>
      <c r="AC193" s="11"/>
    </row>
    <row r="194" spans="1:29" ht="15.75">
      <c r="A194" s="1432"/>
      <c r="B194" s="9"/>
      <c r="C194" s="706">
        <v>0.125</v>
      </c>
      <c r="D194" s="14" t="s">
        <v>276</v>
      </c>
      <c r="E194" s="15"/>
      <c r="F194" s="16"/>
      <c r="G194" s="1409">
        <f>(C194/C197)*G186</f>
        <v>1.4792899408284025E-2</v>
      </c>
      <c r="H194" s="1409"/>
      <c r="I194" s="1482"/>
      <c r="J194" s="1482"/>
      <c r="K194" s="1482"/>
      <c r="L194" s="1482"/>
      <c r="M194" s="1482"/>
      <c r="N194" s="1483"/>
      <c r="O194" s="3"/>
      <c r="P194" s="1432"/>
      <c r="Q194" s="9"/>
      <c r="R194" s="10"/>
      <c r="S194" s="10"/>
      <c r="T194" s="10"/>
      <c r="U194" s="10"/>
      <c r="V194" s="10"/>
      <c r="W194" s="10"/>
      <c r="X194" s="10"/>
      <c r="Y194" s="10"/>
      <c r="Z194" s="10"/>
      <c r="AA194" s="10"/>
      <c r="AB194" s="10"/>
      <c r="AC194" s="11"/>
    </row>
    <row r="195" spans="1:29" ht="15.75" customHeight="1">
      <c r="A195" s="1432"/>
      <c r="B195" s="9"/>
      <c r="C195" s="706">
        <v>0.1</v>
      </c>
      <c r="D195" s="14" t="s">
        <v>46</v>
      </c>
      <c r="E195" s="15"/>
      <c r="F195" s="16"/>
      <c r="G195" s="1409">
        <f>(C195/C197)*G186</f>
        <v>1.183431952662722E-2</v>
      </c>
      <c r="H195" s="1409"/>
      <c r="I195" s="755" t="s">
        <v>1211</v>
      </c>
      <c r="J195" s="755"/>
      <c r="K195" s="755"/>
      <c r="L195" s="755"/>
      <c r="M195" s="755"/>
      <c r="N195" s="756"/>
      <c r="P195" s="1432"/>
      <c r="Q195" s="9"/>
      <c r="R195" s="10"/>
      <c r="S195" s="10"/>
      <c r="T195" s="10"/>
      <c r="U195" s="10"/>
      <c r="V195" s="10"/>
      <c r="W195" s="10"/>
      <c r="X195" s="10"/>
      <c r="Y195" s="10"/>
      <c r="Z195" s="10"/>
      <c r="AA195" s="10"/>
      <c r="AB195" s="10"/>
      <c r="AC195" s="11"/>
    </row>
    <row r="196" spans="1:29" ht="15.75" customHeight="1">
      <c r="A196" s="1432"/>
      <c r="B196" s="10"/>
      <c r="C196" s="14"/>
      <c r="D196" s="14"/>
      <c r="E196" s="15"/>
      <c r="F196" s="16"/>
      <c r="G196" s="1409"/>
      <c r="H196" s="1409"/>
      <c r="I196" s="755"/>
      <c r="J196" s="755"/>
      <c r="K196" s="755"/>
      <c r="L196" s="755"/>
      <c r="M196" s="755"/>
      <c r="N196" s="756"/>
      <c r="P196" s="1432"/>
      <c r="Q196" s="1016" t="s">
        <v>1418</v>
      </c>
      <c r="R196" s="10"/>
      <c r="S196" s="10"/>
      <c r="T196" s="10"/>
      <c r="U196" s="10"/>
      <c r="V196" s="10"/>
      <c r="W196" s="10"/>
      <c r="X196" s="10"/>
      <c r="Y196" s="10"/>
      <c r="Z196" s="10"/>
      <c r="AA196" s="10"/>
      <c r="AB196" s="10"/>
      <c r="AC196" s="11"/>
    </row>
    <row r="197" spans="1:29" ht="16.5" customHeight="1" thickBot="1">
      <c r="A197" s="1432"/>
      <c r="B197" s="9"/>
      <c r="C197" s="699">
        <f>SUM(C188:C195)</f>
        <v>4.2249999999999996</v>
      </c>
      <c r="D197" s="1453" t="s">
        <v>8</v>
      </c>
      <c r="E197" s="1453"/>
      <c r="F197" s="1453"/>
      <c r="G197" s="1454">
        <f t="shared" ref="G197:H197" si="13">SUM(G188:G195)</f>
        <v>0.5</v>
      </c>
      <c r="H197" s="1454">
        <f t="shared" si="13"/>
        <v>0</v>
      </c>
      <c r="I197" s="755"/>
      <c r="J197" s="755"/>
      <c r="K197" s="755"/>
      <c r="L197" s="755"/>
      <c r="M197" s="755"/>
      <c r="N197" s="756"/>
      <c r="P197" s="1432"/>
      <c r="Q197" s="992" t="str">
        <f ca="1">CELL("nomfichier",P193)</f>
        <v>D:\1 UPRT SITE WEB\uprt.fr\ff-mickael-rabeau\[ff-mr-patisserie-N°3-complet.xlsx]les Pates d'Amandes</v>
      </c>
      <c r="R197" s="10"/>
      <c r="S197" s="10"/>
      <c r="T197" s="10"/>
      <c r="U197" s="10"/>
      <c r="V197" s="10"/>
      <c r="W197" s="10"/>
      <c r="X197" s="10"/>
      <c r="Y197" s="10"/>
      <c r="Z197" s="10"/>
      <c r="AA197" s="10"/>
      <c r="AB197" s="10"/>
      <c r="AC197" s="11"/>
    </row>
    <row r="198" spans="1:29" ht="16.5" customHeight="1" thickBot="1">
      <c r="A198" s="1432"/>
      <c r="B198" s="9"/>
      <c r="C198" s="699"/>
      <c r="D198" s="694"/>
      <c r="E198" s="694"/>
      <c r="F198" s="694"/>
      <c r="G198" s="690"/>
      <c r="H198" s="690"/>
      <c r="I198" s="748"/>
      <c r="J198" s="748"/>
      <c r="K198" s="748"/>
      <c r="L198" s="748"/>
      <c r="M198" s="748"/>
      <c r="N198" s="749"/>
      <c r="P198" s="1432"/>
      <c r="Q198" s="938"/>
      <c r="R198" s="939"/>
      <c r="S198" s="939"/>
      <c r="T198" s="939"/>
      <c r="U198" s="25"/>
      <c r="V198" s="25"/>
      <c r="W198" s="25"/>
      <c r="X198" s="25"/>
      <c r="Y198" s="25"/>
      <c r="Z198" s="25"/>
      <c r="AA198" s="25"/>
      <c r="AB198" s="25"/>
      <c r="AC198" s="26"/>
    </row>
    <row r="199" spans="1:29">
      <c r="A199" s="1432"/>
      <c r="B199" s="23" t="s">
        <v>6</v>
      </c>
      <c r="C199" s="24" t="s">
        <v>10</v>
      </c>
      <c r="D199" s="25"/>
      <c r="E199" s="25"/>
      <c r="F199" s="25"/>
      <c r="G199" s="25"/>
      <c r="H199" s="25"/>
      <c r="I199" s="25"/>
      <c r="J199" s="25"/>
      <c r="K199" s="25"/>
      <c r="L199" s="25"/>
      <c r="M199" s="25"/>
      <c r="N199" s="26"/>
      <c r="P199" s="1432"/>
      <c r="Q199" s="9"/>
      <c r="R199" s="10" t="s">
        <v>9</v>
      </c>
      <c r="S199" s="932" t="s">
        <v>177</v>
      </c>
      <c r="T199" s="10"/>
      <c r="U199" s="10"/>
      <c r="V199" s="1429" t="s">
        <v>179</v>
      </c>
      <c r="W199" s="1429"/>
      <c r="X199" s="1429"/>
      <c r="Y199" s="1429"/>
      <c r="Z199" s="1429"/>
      <c r="AA199" s="1429"/>
      <c r="AB199" s="1429"/>
      <c r="AC199" s="1430"/>
    </row>
    <row r="200" spans="1:29">
      <c r="A200" s="1432"/>
      <c r="B200" s="692" t="s">
        <v>5</v>
      </c>
      <c r="C200" s="27" t="s">
        <v>11</v>
      </c>
      <c r="D200" s="28"/>
      <c r="E200" s="28"/>
      <c r="F200" s="28"/>
      <c r="G200" s="28"/>
      <c r="H200" s="28"/>
      <c r="I200" s="28"/>
      <c r="J200" s="28"/>
      <c r="K200" s="28"/>
      <c r="L200" s="28"/>
      <c r="M200" s="10"/>
      <c r="N200" s="29"/>
      <c r="P200" s="1432"/>
      <c r="Q200" s="10"/>
      <c r="R200" s="10"/>
      <c r="S200" s="10"/>
      <c r="T200" s="10"/>
      <c r="U200" s="10"/>
      <c r="V200" s="931"/>
      <c r="W200" s="931" t="s">
        <v>178</v>
      </c>
      <c r="X200" s="931"/>
      <c r="Y200" s="931"/>
      <c r="Z200" s="931"/>
      <c r="AA200" s="931"/>
      <c r="AB200" s="931"/>
      <c r="AC200" s="933"/>
    </row>
    <row r="201" spans="1:29" ht="15" customHeight="1">
      <c r="A201" s="1432"/>
      <c r="B201" s="1433" t="s">
        <v>1412</v>
      </c>
      <c r="C201" s="1434"/>
      <c r="D201" s="1434"/>
      <c r="E201" s="1434"/>
      <c r="F201" s="1434"/>
      <c r="G201" s="1434"/>
      <c r="H201" s="1434"/>
      <c r="I201" s="1434"/>
      <c r="J201" s="1434"/>
      <c r="K201" s="1434"/>
      <c r="L201" s="1434"/>
      <c r="M201" s="1434"/>
      <c r="N201" s="1435"/>
      <c r="P201" s="1432"/>
      <c r="Q201" s="1433" t="s">
        <v>1412</v>
      </c>
      <c r="R201" s="1434"/>
      <c r="S201" s="1434"/>
      <c r="T201" s="1434"/>
      <c r="U201" s="1434"/>
      <c r="V201" s="1434"/>
      <c r="W201" s="1434"/>
      <c r="X201" s="1434"/>
      <c r="Y201" s="1434"/>
      <c r="Z201" s="1434"/>
      <c r="AA201" s="1434"/>
      <c r="AB201" s="1434"/>
      <c r="AC201" s="1435"/>
    </row>
    <row r="202" spans="1:29" ht="15.75" thickBot="1">
      <c r="A202" s="1432"/>
      <c r="B202" s="1436"/>
      <c r="C202" s="1437"/>
      <c r="D202" s="1437"/>
      <c r="E202" s="1437"/>
      <c r="F202" s="1437"/>
      <c r="G202" s="1437"/>
      <c r="H202" s="1437"/>
      <c r="I202" s="1437"/>
      <c r="J202" s="1437"/>
      <c r="K202" s="1437"/>
      <c r="L202" s="1437"/>
      <c r="M202" s="1437"/>
      <c r="N202" s="1438"/>
      <c r="P202" s="1432"/>
      <c r="Q202" s="1436"/>
      <c r="R202" s="1437"/>
      <c r="S202" s="1437"/>
      <c r="T202" s="1437"/>
      <c r="U202" s="1437"/>
      <c r="V202" s="1437"/>
      <c r="W202" s="1437"/>
      <c r="X202" s="1437"/>
      <c r="Y202" s="1437"/>
      <c r="Z202" s="1437"/>
      <c r="AA202" s="1437"/>
      <c r="AB202" s="1437"/>
      <c r="AC202" s="1438"/>
    </row>
    <row r="204" spans="1:29" ht="15.75" thickBot="1">
      <c r="A204" s="8" t="s">
        <v>3</v>
      </c>
      <c r="B204" s="1431" t="str">
        <f>B205</f>
        <v>Amandes pour finition</v>
      </c>
      <c r="C204" s="1431"/>
      <c r="D204" s="1431"/>
      <c r="E204" s="1431"/>
      <c r="F204" s="1431"/>
      <c r="G204" s="1431"/>
      <c r="H204" s="1431"/>
      <c r="I204" s="1431"/>
      <c r="J204" s="1431"/>
      <c r="K204" s="1431"/>
      <c r="L204" s="1431"/>
      <c r="M204" s="1431"/>
      <c r="N204" s="1431"/>
      <c r="O204" s="3"/>
      <c r="P204" s="8" t="s">
        <v>3</v>
      </c>
      <c r="Q204" s="1431" t="str">
        <f>Q205</f>
        <v>Amandes pour finition</v>
      </c>
      <c r="R204" s="1431"/>
      <c r="S204" s="1431"/>
      <c r="T204" s="1431"/>
      <c r="U204" s="1431"/>
      <c r="V204" s="1431"/>
      <c r="W204" s="1431"/>
      <c r="X204" s="1431"/>
      <c r="Y204" s="1431"/>
      <c r="Z204" s="1431"/>
      <c r="AA204" s="1431"/>
      <c r="AB204" s="1431"/>
      <c r="AC204" s="1431"/>
    </row>
    <row r="205" spans="1:29" ht="23.25" customHeight="1">
      <c r="A205" s="1432" t="str">
        <f>B205</f>
        <v>Amandes pour finition</v>
      </c>
      <c r="B205" s="1399" t="s">
        <v>1214</v>
      </c>
      <c r="C205" s="1400"/>
      <c r="D205" s="1400"/>
      <c r="E205" s="1400"/>
      <c r="F205" s="1400"/>
      <c r="G205" s="1400"/>
      <c r="H205" s="1400"/>
      <c r="I205" s="1400"/>
      <c r="J205" s="1400"/>
      <c r="K205" s="1400"/>
      <c r="L205" s="1400"/>
      <c r="M205" s="1400"/>
      <c r="N205" s="1401"/>
      <c r="O205" s="3"/>
      <c r="P205" s="1432" t="str">
        <f>Q205</f>
        <v>Amandes pour finition</v>
      </c>
      <c r="Q205" s="1399" t="s">
        <v>1214</v>
      </c>
      <c r="R205" s="1400"/>
      <c r="S205" s="1400"/>
      <c r="T205" s="1400"/>
      <c r="U205" s="1400"/>
      <c r="V205" s="1400"/>
      <c r="W205" s="1400"/>
      <c r="X205" s="1400"/>
      <c r="Y205" s="1400"/>
      <c r="Z205" s="1400"/>
      <c r="AA205" s="1400"/>
      <c r="AB205" s="1400"/>
      <c r="AC205" s="1401"/>
    </row>
    <row r="206" spans="1:29" ht="15.75" customHeight="1">
      <c r="A206" s="1432"/>
      <c r="B206" s="1387"/>
      <c r="C206" s="1388"/>
      <c r="D206" s="1388"/>
      <c r="E206" s="1388"/>
      <c r="F206" s="1388"/>
      <c r="G206" s="1388"/>
      <c r="H206" s="1388"/>
      <c r="I206" s="1388"/>
      <c r="J206" s="1388"/>
      <c r="K206" s="1388"/>
      <c r="L206" s="1388"/>
      <c r="M206" s="1388"/>
      <c r="N206" s="1389"/>
      <c r="O206" s="3"/>
      <c r="P206" s="1432"/>
      <c r="Q206" s="1387"/>
      <c r="R206" s="1388"/>
      <c r="S206" s="1388"/>
      <c r="T206" s="1388"/>
      <c r="U206" s="1388"/>
      <c r="V206" s="1388"/>
      <c r="W206" s="1388"/>
      <c r="X206" s="1388"/>
      <c r="Y206" s="1388"/>
      <c r="Z206" s="1388"/>
      <c r="AA206" s="1388"/>
      <c r="AB206" s="1388"/>
      <c r="AC206" s="1389"/>
    </row>
    <row r="207" spans="1:29" s="109" customFormat="1" ht="15.75" customHeight="1">
      <c r="A207" s="1432"/>
      <c r="B207" s="1416" t="s">
        <v>19</v>
      </c>
      <c r="C207" s="1417"/>
      <c r="D207" s="1417"/>
      <c r="E207" s="1417"/>
      <c r="F207" s="1417"/>
      <c r="G207" s="1417"/>
      <c r="H207" s="1417"/>
      <c r="I207" s="1417"/>
      <c r="J207" s="1417"/>
      <c r="K207" s="1417"/>
      <c r="L207" s="1417"/>
      <c r="M207" s="1417"/>
      <c r="N207" s="1418"/>
      <c r="O207" s="135"/>
      <c r="P207" s="1432"/>
      <c r="Q207" s="1416" t="s">
        <v>19</v>
      </c>
      <c r="R207" s="1417"/>
      <c r="S207" s="1417"/>
      <c r="T207" s="1417"/>
      <c r="U207" s="1417"/>
      <c r="V207" s="1417"/>
      <c r="W207" s="1417"/>
      <c r="X207" s="1417"/>
      <c r="Y207" s="1417"/>
      <c r="Z207" s="1417"/>
      <c r="AA207" s="1417"/>
      <c r="AB207" s="1417"/>
      <c r="AC207" s="1418"/>
    </row>
    <row r="208" spans="1:29" s="109" customFormat="1" ht="15.75" customHeight="1" thickBot="1">
      <c r="A208" s="1432"/>
      <c r="B208" s="1419"/>
      <c r="C208" s="1420"/>
      <c r="D208" s="1420"/>
      <c r="E208" s="1420"/>
      <c r="F208" s="1420"/>
      <c r="G208" s="1420"/>
      <c r="H208" s="1420"/>
      <c r="I208" s="1420"/>
      <c r="J208" s="1420"/>
      <c r="K208" s="1420"/>
      <c r="L208" s="1420"/>
      <c r="M208" s="1420"/>
      <c r="N208" s="1421"/>
      <c r="O208" s="135"/>
      <c r="P208" s="1432"/>
      <c r="Q208" s="1419"/>
      <c r="R208" s="1420"/>
      <c r="S208" s="1420"/>
      <c r="T208" s="1420"/>
      <c r="U208" s="1420"/>
      <c r="V208" s="1420"/>
      <c r="W208" s="1420"/>
      <c r="X208" s="1420"/>
      <c r="Y208" s="1420"/>
      <c r="Z208" s="1420"/>
      <c r="AA208" s="1420"/>
      <c r="AB208" s="1420"/>
      <c r="AC208" s="1421"/>
    </row>
    <row r="209" spans="1:29" ht="15" customHeight="1">
      <c r="A209" s="1432"/>
      <c r="B209" s="9"/>
      <c r="C209" s="10"/>
      <c r="D209" s="10"/>
      <c r="E209" s="10"/>
      <c r="F209" s="10"/>
      <c r="G209" s="10"/>
      <c r="H209" s="10"/>
      <c r="I209" s="10"/>
      <c r="J209" s="10"/>
      <c r="K209" s="10"/>
      <c r="L209" s="10"/>
      <c r="M209" s="10"/>
      <c r="N209" s="11"/>
      <c r="O209" s="3"/>
      <c r="P209" s="1432"/>
      <c r="Q209" s="1424" t="s">
        <v>144</v>
      </c>
      <c r="R209" s="1403"/>
      <c r="S209" s="1403"/>
      <c r="T209" s="1403"/>
      <c r="U209" s="1403"/>
      <c r="V209" s="1403"/>
      <c r="W209" s="1403"/>
      <c r="X209" s="1403"/>
      <c r="Y209" s="1403"/>
      <c r="Z209" s="1403"/>
      <c r="AA209" s="1403"/>
      <c r="AB209" s="1403"/>
      <c r="AC209" s="1425"/>
    </row>
    <row r="210" spans="1:29" ht="15" customHeight="1" thickBot="1">
      <c r="A210" s="1432"/>
      <c r="B210" s="9"/>
      <c r="C210" s="10"/>
      <c r="D210" s="10"/>
      <c r="E210" s="10"/>
      <c r="F210" s="10"/>
      <c r="G210" s="1408" t="s">
        <v>5</v>
      </c>
      <c r="H210" s="1408"/>
      <c r="I210" s="10"/>
      <c r="J210" s="10"/>
      <c r="K210" s="10"/>
      <c r="L210" s="10"/>
      <c r="M210" s="10"/>
      <c r="N210" s="11"/>
      <c r="O210" s="3"/>
      <c r="P210" s="1432"/>
      <c r="Q210" s="1426"/>
      <c r="R210" s="1406"/>
      <c r="S210" s="1406"/>
      <c r="T210" s="1406"/>
      <c r="U210" s="1406"/>
      <c r="V210" s="1406"/>
      <c r="W210" s="1406"/>
      <c r="X210" s="1406"/>
      <c r="Y210" s="1406"/>
      <c r="Z210" s="1406"/>
      <c r="AA210" s="1406"/>
      <c r="AB210" s="1406"/>
      <c r="AC210" s="1427"/>
    </row>
    <row r="211" spans="1:29" ht="18.75" customHeight="1">
      <c r="A211" s="1432"/>
      <c r="B211" s="9"/>
      <c r="C211" s="10"/>
      <c r="D211" s="10"/>
      <c r="E211" s="447" t="s">
        <v>146</v>
      </c>
      <c r="F211" s="709" t="s">
        <v>4</v>
      </c>
      <c r="G211" s="1414">
        <v>0.5</v>
      </c>
      <c r="H211" s="1414"/>
      <c r="I211" s="10"/>
      <c r="J211" s="10"/>
      <c r="K211" s="10"/>
      <c r="L211" s="10"/>
      <c r="M211" s="10"/>
      <c r="N211" s="11"/>
      <c r="O211" s="3"/>
      <c r="P211" s="1432"/>
      <c r="Q211" s="1439" t="s">
        <v>1391</v>
      </c>
      <c r="R211" s="1428"/>
      <c r="S211" s="1428"/>
      <c r="T211" s="1428"/>
      <c r="U211" s="1428"/>
      <c r="V211" s="1428"/>
      <c r="W211" s="1428"/>
      <c r="X211" s="1428"/>
      <c r="Y211" s="1428"/>
      <c r="Z211" s="1428"/>
      <c r="AA211" s="1428"/>
      <c r="AB211" s="991"/>
      <c r="AC211" s="11"/>
    </row>
    <row r="212" spans="1:29" ht="15" customHeight="1">
      <c r="A212" s="1432"/>
      <c r="B212" s="9"/>
      <c r="C212" s="700" t="s">
        <v>6</v>
      </c>
      <c r="D212" s="99" t="s">
        <v>861</v>
      </c>
      <c r="E212" s="10"/>
      <c r="F212" s="10"/>
      <c r="G212" s="114"/>
      <c r="H212" s="109"/>
      <c r="I212" s="1412" t="s">
        <v>7</v>
      </c>
      <c r="J212" s="1412"/>
      <c r="K212" s="1412"/>
      <c r="L212" s="1412"/>
      <c r="M212" s="1412"/>
      <c r="N212" s="1413"/>
      <c r="O212" s="3"/>
      <c r="P212" s="1432"/>
      <c r="Q212" s="1439"/>
      <c r="R212" s="1428"/>
      <c r="S212" s="1428"/>
      <c r="T212" s="1428"/>
      <c r="U212" s="1428"/>
      <c r="V212" s="1428"/>
      <c r="W212" s="1428"/>
      <c r="X212" s="1428"/>
      <c r="Y212" s="1428"/>
      <c r="Z212" s="1428"/>
      <c r="AA212" s="1428"/>
      <c r="AB212" s="869" t="s">
        <v>5</v>
      </c>
      <c r="AC212" s="11"/>
    </row>
    <row r="213" spans="1:29" ht="16.5" customHeight="1">
      <c r="A213" s="1432"/>
      <c r="B213" s="828" t="s">
        <v>330</v>
      </c>
      <c r="C213" s="706"/>
      <c r="D213" s="14" t="s">
        <v>747</v>
      </c>
      <c r="E213" s="14"/>
      <c r="F213" s="14"/>
      <c r="G213" s="1409">
        <f>(C213/C218)*G211</f>
        <v>0</v>
      </c>
      <c r="H213" s="1409"/>
      <c r="I213" s="751"/>
      <c r="J213" s="751"/>
      <c r="K213" s="751"/>
      <c r="L213" s="751"/>
      <c r="M213" s="751"/>
      <c r="N213" s="752"/>
      <c r="O213" s="3"/>
      <c r="P213" s="1432"/>
      <c r="Q213" s="1439"/>
      <c r="R213" s="1428"/>
      <c r="S213" s="1428"/>
      <c r="T213" s="1428"/>
      <c r="U213" s="1428"/>
      <c r="V213" s="1428"/>
      <c r="W213" s="1428"/>
      <c r="X213" s="1428"/>
      <c r="Y213" s="1428"/>
      <c r="Z213" s="1428"/>
      <c r="AA213" s="1428"/>
      <c r="AB213" s="991"/>
      <c r="AC213" s="11"/>
    </row>
    <row r="214" spans="1:29" ht="15.75" customHeight="1">
      <c r="A214" s="1432"/>
      <c r="B214" s="828" t="s">
        <v>330</v>
      </c>
      <c r="C214" s="706"/>
      <c r="D214" s="14" t="s">
        <v>1215</v>
      </c>
      <c r="E214" s="15"/>
      <c r="F214" s="16"/>
      <c r="G214" s="1409">
        <f>(C214/C218)*G211</f>
        <v>0</v>
      </c>
      <c r="H214" s="1409"/>
      <c r="I214" s="755"/>
      <c r="J214" s="755"/>
      <c r="K214" s="755"/>
      <c r="L214" s="755"/>
      <c r="M214" s="755"/>
      <c r="N214" s="756"/>
      <c r="O214" s="3"/>
      <c r="P214" s="1432"/>
      <c r="Q214" s="1440" t="s">
        <v>1374</v>
      </c>
      <c r="R214" s="1441"/>
      <c r="S214" s="1441"/>
      <c r="T214" s="1441"/>
      <c r="U214" s="1441"/>
      <c r="V214" s="1441"/>
      <c r="W214" s="1441"/>
      <c r="X214" s="1441"/>
      <c r="Y214" s="1441"/>
      <c r="Z214" s="1441"/>
      <c r="AA214" s="1441"/>
      <c r="AB214" s="876" t="s">
        <v>6</v>
      </c>
      <c r="AC214" s="11"/>
    </row>
    <row r="215" spans="1:29" ht="18.75">
      <c r="A215" s="1432"/>
      <c r="B215" s="9"/>
      <c r="C215" s="706">
        <v>1.4999999999999999E-2</v>
      </c>
      <c r="D215" s="14" t="s">
        <v>1216</v>
      </c>
      <c r="E215" s="15"/>
      <c r="F215" s="16"/>
      <c r="G215" s="1409">
        <f>(C215/C218)*G211</f>
        <v>0.11538461538461538</v>
      </c>
      <c r="H215" s="1409"/>
      <c r="I215" s="755"/>
      <c r="J215" s="755"/>
      <c r="K215" s="755"/>
      <c r="L215" s="755"/>
      <c r="M215" s="755"/>
      <c r="N215" s="756"/>
      <c r="O215" s="3"/>
      <c r="P215" s="1432"/>
      <c r="Q215" s="1440"/>
      <c r="R215" s="1441"/>
      <c r="S215" s="1441"/>
      <c r="T215" s="1441"/>
      <c r="U215" s="1441"/>
      <c r="V215" s="1441"/>
      <c r="W215" s="1441"/>
      <c r="X215" s="1441"/>
      <c r="Y215" s="1441"/>
      <c r="Z215" s="1441"/>
      <c r="AA215" s="1441"/>
      <c r="AB215" s="991"/>
      <c r="AC215" s="11"/>
    </row>
    <row r="216" spans="1:29" ht="15.75">
      <c r="A216" s="1432"/>
      <c r="B216" s="9"/>
      <c r="C216" s="706">
        <v>0.05</v>
      </c>
      <c r="D216" s="14" t="s">
        <v>73</v>
      </c>
      <c r="E216" s="15"/>
      <c r="F216" s="16"/>
      <c r="G216" s="1409">
        <f>(C216/C218)*G211</f>
        <v>0.38461538461538464</v>
      </c>
      <c r="H216" s="1409"/>
      <c r="I216" s="1465"/>
      <c r="J216" s="1465"/>
      <c r="K216" s="1465"/>
      <c r="L216" s="1465"/>
      <c r="M216" s="1465"/>
      <c r="N216" s="1466"/>
      <c r="O216" s="3"/>
      <c r="P216" s="1432"/>
      <c r="Q216" s="9"/>
      <c r="R216" s="10"/>
      <c r="S216" s="10"/>
      <c r="T216" s="10"/>
      <c r="U216" s="10"/>
      <c r="V216" s="10"/>
      <c r="W216" s="10"/>
      <c r="X216" s="10"/>
      <c r="Y216" s="10"/>
      <c r="Z216" s="10"/>
      <c r="AA216" s="10"/>
      <c r="AB216" s="10"/>
      <c r="AC216" s="11"/>
    </row>
    <row r="217" spans="1:29" ht="15.75" customHeight="1">
      <c r="A217" s="1432"/>
      <c r="B217" s="10"/>
      <c r="C217" s="14"/>
      <c r="D217" s="14"/>
      <c r="E217" s="15"/>
      <c r="F217" s="16"/>
      <c r="G217" s="1409"/>
      <c r="H217" s="1409"/>
      <c r="I217" s="755"/>
      <c r="J217" s="755"/>
      <c r="K217" s="755"/>
      <c r="L217" s="755"/>
      <c r="M217" s="755"/>
      <c r="N217" s="756"/>
      <c r="P217" s="1432"/>
      <c r="Q217" s="1016" t="s">
        <v>1418</v>
      </c>
      <c r="R217" s="10"/>
      <c r="S217" s="10"/>
      <c r="T217" s="10"/>
      <c r="U217" s="10"/>
      <c r="V217" s="10"/>
      <c r="W217" s="10"/>
      <c r="X217" s="10"/>
      <c r="Y217" s="10"/>
      <c r="Z217" s="10"/>
      <c r="AA217" s="10"/>
      <c r="AB217" s="10"/>
      <c r="AC217" s="11"/>
    </row>
    <row r="218" spans="1:29" ht="16.5" customHeight="1" thickBot="1">
      <c r="A218" s="1432"/>
      <c r="B218" s="9"/>
      <c r="C218" s="699">
        <f>SUM(C213:C216)</f>
        <v>6.5000000000000002E-2</v>
      </c>
      <c r="D218" s="1453" t="s">
        <v>8</v>
      </c>
      <c r="E218" s="1453"/>
      <c r="F218" s="1453"/>
      <c r="G218" s="1454">
        <f>SUM(G213:G216)</f>
        <v>0.5</v>
      </c>
      <c r="H218" s="1454">
        <f>SUM(H213:H216)</f>
        <v>0</v>
      </c>
      <c r="I218" s="755"/>
      <c r="J218" s="755"/>
      <c r="K218" s="755"/>
      <c r="L218" s="755"/>
      <c r="M218" s="755"/>
      <c r="N218" s="756"/>
      <c r="P218" s="1432"/>
      <c r="Q218" s="992" t="str">
        <f ca="1">CELL("nomfichier",P214)</f>
        <v>D:\1 UPRT SITE WEB\uprt.fr\ff-mickael-rabeau\[ff-mr-patisserie-N°3-complet.xlsx]les Pates d'Amandes</v>
      </c>
      <c r="R218" s="10"/>
      <c r="S218" s="10"/>
      <c r="T218" s="10"/>
      <c r="U218" s="10"/>
      <c r="V218" s="10"/>
      <c r="W218" s="10"/>
      <c r="X218" s="10"/>
      <c r="Y218" s="10"/>
      <c r="Z218" s="10"/>
      <c r="AA218" s="10"/>
      <c r="AB218" s="10"/>
      <c r="AC218" s="11"/>
    </row>
    <row r="219" spans="1:29" ht="16.5" customHeight="1" thickBot="1">
      <c r="A219" s="1432"/>
      <c r="B219" s="9"/>
      <c r="C219" s="699"/>
      <c r="D219" s="694"/>
      <c r="E219" s="694"/>
      <c r="F219" s="694"/>
      <c r="G219" s="690"/>
      <c r="H219" s="690"/>
      <c r="I219" s="748"/>
      <c r="J219" s="748"/>
      <c r="K219" s="748"/>
      <c r="L219" s="748"/>
      <c r="M219" s="748"/>
      <c r="N219" s="749"/>
      <c r="P219" s="1432"/>
      <c r="Q219" s="938"/>
      <c r="R219" s="939"/>
      <c r="S219" s="939"/>
      <c r="T219" s="939"/>
      <c r="U219" s="25"/>
      <c r="V219" s="25"/>
      <c r="W219" s="25"/>
      <c r="X219" s="25"/>
      <c r="Y219" s="25"/>
      <c r="Z219" s="25"/>
      <c r="AA219" s="25"/>
      <c r="AB219" s="25"/>
      <c r="AC219" s="26"/>
    </row>
    <row r="220" spans="1:29">
      <c r="A220" s="1432"/>
      <c r="B220" s="23" t="s">
        <v>6</v>
      </c>
      <c r="C220" s="24" t="s">
        <v>10</v>
      </c>
      <c r="D220" s="25"/>
      <c r="E220" s="25"/>
      <c r="F220" s="25"/>
      <c r="G220" s="25"/>
      <c r="H220" s="25"/>
      <c r="I220" s="25"/>
      <c r="J220" s="25"/>
      <c r="K220" s="25"/>
      <c r="L220" s="25"/>
      <c r="M220" s="25"/>
      <c r="N220" s="26"/>
      <c r="P220" s="1432"/>
      <c r="Q220" s="9"/>
      <c r="R220" s="10" t="s">
        <v>9</v>
      </c>
      <c r="S220" s="932" t="s">
        <v>177</v>
      </c>
      <c r="T220" s="10"/>
      <c r="U220" s="10"/>
      <c r="V220" s="1429" t="s">
        <v>179</v>
      </c>
      <c r="W220" s="1429"/>
      <c r="X220" s="1429"/>
      <c r="Y220" s="1429"/>
      <c r="Z220" s="1429"/>
      <c r="AA220" s="1429"/>
      <c r="AB220" s="1429"/>
      <c r="AC220" s="1430"/>
    </row>
    <row r="221" spans="1:29">
      <c r="A221" s="1432"/>
      <c r="B221" s="692" t="s">
        <v>5</v>
      </c>
      <c r="C221" s="27" t="s">
        <v>11</v>
      </c>
      <c r="D221" s="28"/>
      <c r="E221" s="28"/>
      <c r="F221" s="28"/>
      <c r="G221" s="28"/>
      <c r="H221" s="28"/>
      <c r="I221" s="28"/>
      <c r="J221" s="28"/>
      <c r="K221" s="28"/>
      <c r="L221" s="28"/>
      <c r="M221" s="10"/>
      <c r="N221" s="29"/>
      <c r="P221" s="1432"/>
      <c r="Q221" s="10"/>
      <c r="R221" s="10"/>
      <c r="S221" s="10"/>
      <c r="T221" s="10"/>
      <c r="U221" s="10"/>
      <c r="V221" s="931"/>
      <c r="W221" s="931" t="s">
        <v>178</v>
      </c>
      <c r="X221" s="931"/>
      <c r="Y221" s="931"/>
      <c r="Z221" s="931"/>
      <c r="AA221" s="931"/>
      <c r="AB221" s="931"/>
      <c r="AC221" s="933"/>
    </row>
    <row r="222" spans="1:29" ht="15" customHeight="1">
      <c r="A222" s="1432"/>
      <c r="B222" s="1433" t="s">
        <v>1412</v>
      </c>
      <c r="C222" s="1434"/>
      <c r="D222" s="1434"/>
      <c r="E222" s="1434"/>
      <c r="F222" s="1434"/>
      <c r="G222" s="1434"/>
      <c r="H222" s="1434"/>
      <c r="I222" s="1434"/>
      <c r="J222" s="1434"/>
      <c r="K222" s="1434"/>
      <c r="L222" s="1434"/>
      <c r="M222" s="1434"/>
      <c r="N222" s="1435"/>
      <c r="P222" s="1432"/>
      <c r="Q222" s="1433" t="s">
        <v>1412</v>
      </c>
      <c r="R222" s="1434"/>
      <c r="S222" s="1434"/>
      <c r="T222" s="1434"/>
      <c r="U222" s="1434"/>
      <c r="V222" s="1434"/>
      <c r="W222" s="1434"/>
      <c r="X222" s="1434"/>
      <c r="Y222" s="1434"/>
      <c r="Z222" s="1434"/>
      <c r="AA222" s="1434"/>
      <c r="AB222" s="1434"/>
      <c r="AC222" s="1435"/>
    </row>
    <row r="223" spans="1:29" ht="15.75" thickBot="1">
      <c r="A223" s="1432"/>
      <c r="B223" s="1436"/>
      <c r="C223" s="1437"/>
      <c r="D223" s="1437"/>
      <c r="E223" s="1437"/>
      <c r="F223" s="1437"/>
      <c r="G223" s="1437"/>
      <c r="H223" s="1437"/>
      <c r="I223" s="1437"/>
      <c r="J223" s="1437"/>
      <c r="K223" s="1437"/>
      <c r="L223" s="1437"/>
      <c r="M223" s="1437"/>
      <c r="N223" s="1438"/>
      <c r="P223" s="1432"/>
      <c r="Q223" s="1436"/>
      <c r="R223" s="1437"/>
      <c r="S223" s="1437"/>
      <c r="T223" s="1437"/>
      <c r="U223" s="1437"/>
      <c r="V223" s="1437"/>
      <c r="W223" s="1437"/>
      <c r="X223" s="1437"/>
      <c r="Y223" s="1437"/>
      <c r="Z223" s="1437"/>
      <c r="AA223" s="1437"/>
      <c r="AB223" s="1437"/>
      <c r="AC223" s="1438"/>
    </row>
    <row r="225" spans="1:29" ht="15.75" thickBot="1">
      <c r="A225" s="8" t="s">
        <v>3</v>
      </c>
      <c r="B225" s="1431" t="str">
        <f>B226</f>
        <v>Pralinettes</v>
      </c>
      <c r="C225" s="1431"/>
      <c r="D225" s="1431"/>
      <c r="E225" s="1431"/>
      <c r="F225" s="1431"/>
      <c r="G225" s="1431"/>
      <c r="H225" s="1431"/>
      <c r="I225" s="1431"/>
      <c r="J225" s="1431"/>
      <c r="K225" s="1431"/>
      <c r="L225" s="1431"/>
      <c r="M225" s="1431"/>
      <c r="N225" s="1431"/>
      <c r="O225" s="3"/>
      <c r="P225" s="8" t="s">
        <v>3</v>
      </c>
      <c r="Q225" s="1431" t="str">
        <f>Q226</f>
        <v>Pralinettes</v>
      </c>
      <c r="R225" s="1431"/>
      <c r="S225" s="1431"/>
      <c r="T225" s="1431"/>
      <c r="U225" s="1431"/>
      <c r="V225" s="1431"/>
      <c r="W225" s="1431"/>
      <c r="X225" s="1431"/>
      <c r="Y225" s="1431"/>
      <c r="Z225" s="1431"/>
      <c r="AA225" s="1431"/>
      <c r="AB225" s="1431"/>
      <c r="AC225" s="1431"/>
    </row>
    <row r="226" spans="1:29" ht="23.25" customHeight="1">
      <c r="A226" s="1432" t="str">
        <f>B226</f>
        <v>Pralinettes</v>
      </c>
      <c r="B226" s="1399" t="s">
        <v>1225</v>
      </c>
      <c r="C226" s="1400"/>
      <c r="D226" s="1400"/>
      <c r="E226" s="1400"/>
      <c r="F226" s="1400"/>
      <c r="G226" s="1400"/>
      <c r="H226" s="1400"/>
      <c r="I226" s="1400"/>
      <c r="J226" s="1400"/>
      <c r="K226" s="1400"/>
      <c r="L226" s="1400"/>
      <c r="M226" s="1400"/>
      <c r="N226" s="1401"/>
      <c r="O226" s="3"/>
      <c r="P226" s="1432" t="str">
        <f>Q226</f>
        <v>Pralinettes</v>
      </c>
      <c r="Q226" s="1399" t="s">
        <v>1225</v>
      </c>
      <c r="R226" s="1400"/>
      <c r="S226" s="1400"/>
      <c r="T226" s="1400"/>
      <c r="U226" s="1400"/>
      <c r="V226" s="1400"/>
      <c r="W226" s="1400"/>
      <c r="X226" s="1400"/>
      <c r="Y226" s="1400"/>
      <c r="Z226" s="1400"/>
      <c r="AA226" s="1400"/>
      <c r="AB226" s="1400"/>
      <c r="AC226" s="1401"/>
    </row>
    <row r="227" spans="1:29" ht="15.75" customHeight="1">
      <c r="A227" s="1432"/>
      <c r="B227" s="1387"/>
      <c r="C227" s="1388"/>
      <c r="D227" s="1388"/>
      <c r="E227" s="1388"/>
      <c r="F227" s="1388"/>
      <c r="G227" s="1388"/>
      <c r="H227" s="1388"/>
      <c r="I227" s="1388"/>
      <c r="J227" s="1388"/>
      <c r="K227" s="1388"/>
      <c r="L227" s="1388"/>
      <c r="M227" s="1388"/>
      <c r="N227" s="1389"/>
      <c r="O227" s="3"/>
      <c r="P227" s="1432"/>
      <c r="Q227" s="1387"/>
      <c r="R227" s="1388"/>
      <c r="S227" s="1388"/>
      <c r="T227" s="1388"/>
      <c r="U227" s="1388"/>
      <c r="V227" s="1388"/>
      <c r="W227" s="1388"/>
      <c r="X227" s="1388"/>
      <c r="Y227" s="1388"/>
      <c r="Z227" s="1388"/>
      <c r="AA227" s="1388"/>
      <c r="AB227" s="1388"/>
      <c r="AC227" s="1389"/>
    </row>
    <row r="228" spans="1:29" s="109" customFormat="1" ht="15.75" customHeight="1">
      <c r="A228" s="1432"/>
      <c r="B228" s="1416" t="s">
        <v>19</v>
      </c>
      <c r="C228" s="1417"/>
      <c r="D228" s="1417"/>
      <c r="E228" s="1417"/>
      <c r="F228" s="1417"/>
      <c r="G228" s="1417"/>
      <c r="H228" s="1417"/>
      <c r="I228" s="1417"/>
      <c r="J228" s="1417"/>
      <c r="K228" s="1417"/>
      <c r="L228" s="1417"/>
      <c r="M228" s="1417"/>
      <c r="N228" s="1418"/>
      <c r="O228" s="135"/>
      <c r="P228" s="1432"/>
      <c r="Q228" s="1416" t="s">
        <v>19</v>
      </c>
      <c r="R228" s="1417"/>
      <c r="S228" s="1417"/>
      <c r="T228" s="1417"/>
      <c r="U228" s="1417"/>
      <c r="V228" s="1417"/>
      <c r="W228" s="1417"/>
      <c r="X228" s="1417"/>
      <c r="Y228" s="1417"/>
      <c r="Z228" s="1417"/>
      <c r="AA228" s="1417"/>
      <c r="AB228" s="1417"/>
      <c r="AC228" s="1418"/>
    </row>
    <row r="229" spans="1:29" s="109" customFormat="1" ht="15.75" customHeight="1" thickBot="1">
      <c r="A229" s="1432"/>
      <c r="B229" s="1419"/>
      <c r="C229" s="1420"/>
      <c r="D229" s="1420"/>
      <c r="E229" s="1420"/>
      <c r="F229" s="1420"/>
      <c r="G229" s="1420"/>
      <c r="H229" s="1420"/>
      <c r="I229" s="1420"/>
      <c r="J229" s="1420"/>
      <c r="K229" s="1420"/>
      <c r="L229" s="1420"/>
      <c r="M229" s="1420"/>
      <c r="N229" s="1421"/>
      <c r="O229" s="135"/>
      <c r="P229" s="1432"/>
      <c r="Q229" s="1419"/>
      <c r="R229" s="1420"/>
      <c r="S229" s="1420"/>
      <c r="T229" s="1420"/>
      <c r="U229" s="1420"/>
      <c r="V229" s="1420"/>
      <c r="W229" s="1420"/>
      <c r="X229" s="1420"/>
      <c r="Y229" s="1420"/>
      <c r="Z229" s="1420"/>
      <c r="AA229" s="1420"/>
      <c r="AB229" s="1420"/>
      <c r="AC229" s="1421"/>
    </row>
    <row r="230" spans="1:29" ht="15" customHeight="1">
      <c r="A230" s="1432"/>
      <c r="B230" s="9"/>
      <c r="C230" s="10"/>
      <c r="D230" s="10"/>
      <c r="E230" s="10"/>
      <c r="F230" s="10"/>
      <c r="G230" s="10"/>
      <c r="H230" s="10"/>
      <c r="I230" s="10"/>
      <c r="J230" s="10"/>
      <c r="K230" s="10"/>
      <c r="L230" s="10"/>
      <c r="M230" s="10"/>
      <c r="N230" s="11"/>
      <c r="O230" s="3"/>
      <c r="P230" s="1432"/>
      <c r="Q230" s="1424" t="s">
        <v>144</v>
      </c>
      <c r="R230" s="1403"/>
      <c r="S230" s="1403"/>
      <c r="T230" s="1403"/>
      <c r="U230" s="1403"/>
      <c r="V230" s="1403"/>
      <c r="W230" s="1403"/>
      <c r="X230" s="1403"/>
      <c r="Y230" s="1403"/>
      <c r="Z230" s="1403"/>
      <c r="AA230" s="1403"/>
      <c r="AB230" s="1403"/>
      <c r="AC230" s="1425"/>
    </row>
    <row r="231" spans="1:29" ht="15" customHeight="1" thickBot="1">
      <c r="A231" s="1432"/>
      <c r="B231" s="9"/>
      <c r="C231" s="10"/>
      <c r="D231" s="10"/>
      <c r="E231" s="10"/>
      <c r="F231" s="10"/>
      <c r="G231" s="1408" t="s">
        <v>5</v>
      </c>
      <c r="H231" s="1408"/>
      <c r="I231" s="10"/>
      <c r="J231" s="10"/>
      <c r="K231" s="10"/>
      <c r="L231" s="10"/>
      <c r="M231" s="10"/>
      <c r="N231" s="11"/>
      <c r="O231" s="3"/>
      <c r="P231" s="1432"/>
      <c r="Q231" s="1426"/>
      <c r="R231" s="1406"/>
      <c r="S231" s="1406"/>
      <c r="T231" s="1406"/>
      <c r="U231" s="1406"/>
      <c r="V231" s="1406"/>
      <c r="W231" s="1406"/>
      <c r="X231" s="1406"/>
      <c r="Y231" s="1406"/>
      <c r="Z231" s="1406"/>
      <c r="AA231" s="1406"/>
      <c r="AB231" s="1406"/>
      <c r="AC231" s="1427"/>
    </row>
    <row r="232" spans="1:29" ht="18.75" customHeight="1">
      <c r="A232" s="1432"/>
      <c r="B232" s="9"/>
      <c r="C232" s="10"/>
      <c r="D232" s="10"/>
      <c r="E232" s="447" t="s">
        <v>146</v>
      </c>
      <c r="F232" s="709" t="s">
        <v>4</v>
      </c>
      <c r="G232" s="1414">
        <v>1</v>
      </c>
      <c r="H232" s="1414"/>
      <c r="I232" s="10"/>
      <c r="J232" s="10"/>
      <c r="K232" s="10"/>
      <c r="L232" s="10"/>
      <c r="M232" s="10"/>
      <c r="N232" s="11"/>
      <c r="O232" s="3"/>
      <c r="P232" s="1432"/>
      <c r="Q232" s="1439" t="s">
        <v>1391</v>
      </c>
      <c r="R232" s="1428"/>
      <c r="S232" s="1428"/>
      <c r="T232" s="1428"/>
      <c r="U232" s="1428"/>
      <c r="V232" s="1428"/>
      <c r="W232" s="1428"/>
      <c r="X232" s="1428"/>
      <c r="Y232" s="1428"/>
      <c r="Z232" s="1428"/>
      <c r="AA232" s="1428"/>
      <c r="AB232" s="991"/>
      <c r="AC232" s="11"/>
    </row>
    <row r="233" spans="1:29" ht="15" customHeight="1">
      <c r="A233" s="1432"/>
      <c r="B233" s="9"/>
      <c r="C233" s="700" t="s">
        <v>6</v>
      </c>
      <c r="D233" s="99" t="s">
        <v>861</v>
      </c>
      <c r="E233" s="10"/>
      <c r="F233" s="10"/>
      <c r="G233" s="114"/>
      <c r="H233" s="109"/>
      <c r="I233" s="1412" t="s">
        <v>7</v>
      </c>
      <c r="J233" s="1412"/>
      <c r="K233" s="1412"/>
      <c r="L233" s="1412"/>
      <c r="M233" s="1412"/>
      <c r="N233" s="1413"/>
      <c r="O233" s="3"/>
      <c r="P233" s="1432"/>
      <c r="Q233" s="1439"/>
      <c r="R233" s="1428"/>
      <c r="S233" s="1428"/>
      <c r="T233" s="1428"/>
      <c r="U233" s="1428"/>
      <c r="V233" s="1428"/>
      <c r="W233" s="1428"/>
      <c r="X233" s="1428"/>
      <c r="Y233" s="1428"/>
      <c r="Z233" s="1428"/>
      <c r="AA233" s="1428"/>
      <c r="AB233" s="869" t="s">
        <v>5</v>
      </c>
      <c r="AC233" s="11"/>
    </row>
    <row r="234" spans="1:29" ht="16.5" customHeight="1">
      <c r="A234" s="1432"/>
      <c r="B234" s="1928">
        <f>SUM(C234:C236)</f>
        <v>0.3</v>
      </c>
      <c r="C234" s="706">
        <v>0.16</v>
      </c>
      <c r="D234" s="14" t="s">
        <v>44</v>
      </c>
      <c r="E234" s="14"/>
      <c r="F234" s="14"/>
      <c r="G234" s="1409">
        <f>(C234/C239)*G232</f>
        <v>0.12307692307692307</v>
      </c>
      <c r="H234" s="1409"/>
      <c r="I234" s="1530" t="s">
        <v>1217</v>
      </c>
      <c r="J234" s="1530"/>
      <c r="K234" s="1530"/>
      <c r="L234" s="1530"/>
      <c r="M234" s="1530"/>
      <c r="N234" s="1531"/>
      <c r="O234" s="3"/>
      <c r="P234" s="1432"/>
      <c r="Q234" s="1439"/>
      <c r="R234" s="1428"/>
      <c r="S234" s="1428"/>
      <c r="T234" s="1428"/>
      <c r="U234" s="1428"/>
      <c r="V234" s="1428"/>
      <c r="W234" s="1428"/>
      <c r="X234" s="1428"/>
      <c r="Y234" s="1428"/>
      <c r="Z234" s="1428"/>
      <c r="AA234" s="1428"/>
      <c r="AB234" s="991"/>
      <c r="AC234" s="11"/>
    </row>
    <row r="235" spans="1:29" ht="15.75" customHeight="1">
      <c r="A235" s="1432"/>
      <c r="B235" s="1929"/>
      <c r="C235" s="706">
        <v>0.08</v>
      </c>
      <c r="D235" s="14" t="s">
        <v>73</v>
      </c>
      <c r="E235" s="15"/>
      <c r="F235" s="16"/>
      <c r="G235" s="1409">
        <f>(C235/C239)*G232</f>
        <v>6.1538461538461535E-2</v>
      </c>
      <c r="H235" s="1409"/>
      <c r="I235" s="1532"/>
      <c r="J235" s="1532"/>
      <c r="K235" s="1532"/>
      <c r="L235" s="1532"/>
      <c r="M235" s="1532"/>
      <c r="N235" s="1533"/>
      <c r="O235" s="3"/>
      <c r="P235" s="1432"/>
      <c r="Q235" s="1440" t="s">
        <v>1374</v>
      </c>
      <c r="R235" s="1441"/>
      <c r="S235" s="1441"/>
      <c r="T235" s="1441"/>
      <c r="U235" s="1441"/>
      <c r="V235" s="1441"/>
      <c r="W235" s="1441"/>
      <c r="X235" s="1441"/>
      <c r="Y235" s="1441"/>
      <c r="Z235" s="1441"/>
      <c r="AA235" s="1441"/>
      <c r="AB235" s="876" t="s">
        <v>6</v>
      </c>
      <c r="AC235" s="11"/>
    </row>
    <row r="236" spans="1:29" ht="18.75">
      <c r="A236" s="1432"/>
      <c r="B236" s="1930"/>
      <c r="C236" s="706">
        <v>0.06</v>
      </c>
      <c r="D236" s="14" t="s">
        <v>337</v>
      </c>
      <c r="E236" s="15"/>
      <c r="F236" s="16"/>
      <c r="G236" s="1409">
        <f>(C236/C239)*G232</f>
        <v>4.6153846153846149E-2</v>
      </c>
      <c r="H236" s="1409"/>
      <c r="I236" s="1534"/>
      <c r="J236" s="1534"/>
      <c r="K236" s="1534"/>
      <c r="L236" s="1534"/>
      <c r="M236" s="1534"/>
      <c r="N236" s="1535"/>
      <c r="O236" s="3"/>
      <c r="P236" s="1432"/>
      <c r="Q236" s="1440"/>
      <c r="R236" s="1441"/>
      <c r="S236" s="1441"/>
      <c r="T236" s="1441"/>
      <c r="U236" s="1441"/>
      <c r="V236" s="1441"/>
      <c r="W236" s="1441"/>
      <c r="X236" s="1441"/>
      <c r="Y236" s="1441"/>
      <c r="Z236" s="1441"/>
      <c r="AA236" s="1441"/>
      <c r="AB236" s="991"/>
      <c r="AC236" s="11"/>
    </row>
    <row r="237" spans="1:29" ht="15.75" customHeight="1">
      <c r="A237" s="1432"/>
      <c r="B237" s="9"/>
      <c r="C237" s="706">
        <v>1</v>
      </c>
      <c r="D237" s="14" t="s">
        <v>1219</v>
      </c>
      <c r="E237" s="15"/>
      <c r="F237" s="16"/>
      <c r="G237" s="1409">
        <f>(C237/C239)*G232</f>
        <v>0.76923076923076916</v>
      </c>
      <c r="H237" s="1409"/>
      <c r="I237" s="1465" t="s">
        <v>1218</v>
      </c>
      <c r="J237" s="1465"/>
      <c r="K237" s="1465"/>
      <c r="L237" s="1465"/>
      <c r="M237" s="1465"/>
      <c r="N237" s="1466"/>
      <c r="O237" s="3"/>
      <c r="P237" s="1432"/>
      <c r="Q237" s="9"/>
      <c r="R237" s="10"/>
      <c r="S237" s="10"/>
      <c r="T237" s="10"/>
      <c r="U237" s="10"/>
      <c r="V237" s="10"/>
      <c r="W237" s="10"/>
      <c r="X237" s="10"/>
      <c r="Y237" s="10"/>
      <c r="Z237" s="10"/>
      <c r="AA237" s="10"/>
      <c r="AB237" s="10"/>
      <c r="AC237" s="11"/>
    </row>
    <row r="238" spans="1:29" ht="15.75" customHeight="1">
      <c r="A238" s="1432"/>
      <c r="B238" s="10"/>
      <c r="C238" s="14"/>
      <c r="D238" s="14"/>
      <c r="E238" s="15"/>
      <c r="F238" s="16"/>
      <c r="G238" s="1409"/>
      <c r="H238" s="1409"/>
      <c r="I238" s="1465"/>
      <c r="J238" s="1465"/>
      <c r="K238" s="1465"/>
      <c r="L238" s="1465"/>
      <c r="M238" s="1465"/>
      <c r="N238" s="1466"/>
      <c r="P238" s="1432"/>
      <c r="Q238" s="1016" t="s">
        <v>1418</v>
      </c>
      <c r="R238" s="10"/>
      <c r="S238" s="10"/>
      <c r="T238" s="10"/>
      <c r="U238" s="10"/>
      <c r="V238" s="10"/>
      <c r="W238" s="10"/>
      <c r="X238" s="10"/>
      <c r="Y238" s="10"/>
      <c r="Z238" s="10"/>
      <c r="AA238" s="10"/>
      <c r="AB238" s="10"/>
      <c r="AC238" s="11"/>
    </row>
    <row r="239" spans="1:29" ht="16.5" customHeight="1" thickBot="1">
      <c r="A239" s="1432"/>
      <c r="B239" s="9"/>
      <c r="C239" s="699">
        <f>SUM(C234:C237)</f>
        <v>1.3</v>
      </c>
      <c r="D239" s="1453" t="s">
        <v>8</v>
      </c>
      <c r="E239" s="1453"/>
      <c r="F239" s="1453"/>
      <c r="G239" s="1454">
        <f>SUM(G234:G237)</f>
        <v>0.99999999999999989</v>
      </c>
      <c r="H239" s="1454">
        <f>SUM(H234:H237)</f>
        <v>0</v>
      </c>
      <c r="I239" s="755"/>
      <c r="J239" s="755"/>
      <c r="K239" s="755"/>
      <c r="L239" s="755"/>
      <c r="M239" s="755"/>
      <c r="N239" s="756"/>
      <c r="P239" s="1432"/>
      <c r="Q239" s="992" t="str">
        <f ca="1">CELL("nomfichier",P235)</f>
        <v>D:\1 UPRT SITE WEB\uprt.fr\ff-mickael-rabeau\[ff-mr-patisserie-N°3-complet.xlsx]les Pates d'Amandes</v>
      </c>
      <c r="R239" s="10"/>
      <c r="S239" s="10"/>
      <c r="T239" s="10"/>
      <c r="U239" s="10"/>
      <c r="V239" s="10"/>
      <c r="W239" s="10"/>
      <c r="X239" s="10"/>
      <c r="Y239" s="10"/>
      <c r="Z239" s="10"/>
      <c r="AA239" s="10"/>
      <c r="AB239" s="10"/>
      <c r="AC239" s="11"/>
    </row>
    <row r="240" spans="1:29" ht="16.5" customHeight="1" thickBot="1">
      <c r="A240" s="1432"/>
      <c r="B240" s="9"/>
      <c r="C240" s="699"/>
      <c r="D240" s="694"/>
      <c r="E240" s="694"/>
      <c r="F240" s="694"/>
      <c r="G240" s="690"/>
      <c r="H240" s="690"/>
      <c r="I240" s="748"/>
      <c r="J240" s="748"/>
      <c r="K240" s="748"/>
      <c r="L240" s="748"/>
      <c r="M240" s="748"/>
      <c r="N240" s="749"/>
      <c r="P240" s="1432"/>
      <c r="Q240" s="938"/>
      <c r="R240" s="939"/>
      <c r="S240" s="939"/>
      <c r="T240" s="939"/>
      <c r="U240" s="25"/>
      <c r="V240" s="25"/>
      <c r="W240" s="25"/>
      <c r="X240" s="25"/>
      <c r="Y240" s="25"/>
      <c r="Z240" s="25"/>
      <c r="AA240" s="25"/>
      <c r="AB240" s="25"/>
      <c r="AC240" s="26"/>
    </row>
    <row r="241" spans="1:29">
      <c r="A241" s="1432"/>
      <c r="B241" s="23" t="s">
        <v>6</v>
      </c>
      <c r="C241" s="24" t="s">
        <v>10</v>
      </c>
      <c r="D241" s="25"/>
      <c r="E241" s="25"/>
      <c r="F241" s="25"/>
      <c r="G241" s="25"/>
      <c r="H241" s="25"/>
      <c r="I241" s="25"/>
      <c r="J241" s="25"/>
      <c r="K241" s="25"/>
      <c r="L241" s="25"/>
      <c r="M241" s="25"/>
      <c r="N241" s="26"/>
      <c r="P241" s="1432"/>
      <c r="Q241" s="9"/>
      <c r="R241" s="10" t="s">
        <v>9</v>
      </c>
      <c r="S241" s="932" t="s">
        <v>177</v>
      </c>
      <c r="T241" s="10"/>
      <c r="U241" s="10"/>
      <c r="V241" s="1429" t="s">
        <v>179</v>
      </c>
      <c r="W241" s="1429"/>
      <c r="X241" s="1429"/>
      <c r="Y241" s="1429"/>
      <c r="Z241" s="1429"/>
      <c r="AA241" s="1429"/>
      <c r="AB241" s="1429"/>
      <c r="AC241" s="1430"/>
    </row>
    <row r="242" spans="1:29">
      <c r="A242" s="1432"/>
      <c r="B242" s="692" t="s">
        <v>5</v>
      </c>
      <c r="C242" s="27" t="s">
        <v>11</v>
      </c>
      <c r="D242" s="28"/>
      <c r="E242" s="28"/>
      <c r="F242" s="28"/>
      <c r="G242" s="28"/>
      <c r="H242" s="28"/>
      <c r="I242" s="28"/>
      <c r="J242" s="28"/>
      <c r="K242" s="28"/>
      <c r="L242" s="28"/>
      <c r="M242" s="10"/>
      <c r="N242" s="29"/>
      <c r="P242" s="1432"/>
      <c r="Q242" s="10"/>
      <c r="R242" s="10"/>
      <c r="S242" s="10"/>
      <c r="T242" s="10"/>
      <c r="U242" s="10"/>
      <c r="V242" s="931"/>
      <c r="W242" s="931" t="s">
        <v>178</v>
      </c>
      <c r="X242" s="931"/>
      <c r="Y242" s="931"/>
      <c r="Z242" s="931"/>
      <c r="AA242" s="931"/>
      <c r="AB242" s="931"/>
      <c r="AC242" s="933"/>
    </row>
    <row r="243" spans="1:29" ht="15" customHeight="1">
      <c r="A243" s="1432"/>
      <c r="B243" s="1433" t="s">
        <v>1412</v>
      </c>
      <c r="C243" s="1434"/>
      <c r="D243" s="1434"/>
      <c r="E243" s="1434"/>
      <c r="F243" s="1434"/>
      <c r="G243" s="1434"/>
      <c r="H243" s="1434"/>
      <c r="I243" s="1434"/>
      <c r="J243" s="1434"/>
      <c r="K243" s="1434"/>
      <c r="L243" s="1434"/>
      <c r="M243" s="1434"/>
      <c r="N243" s="1435"/>
      <c r="P243" s="1432"/>
      <c r="Q243" s="1433" t="s">
        <v>1412</v>
      </c>
      <c r="R243" s="1434"/>
      <c r="S243" s="1434"/>
      <c r="T243" s="1434"/>
      <c r="U243" s="1434"/>
      <c r="V243" s="1434"/>
      <c r="W243" s="1434"/>
      <c r="X243" s="1434"/>
      <c r="Y243" s="1434"/>
      <c r="Z243" s="1434"/>
      <c r="AA243" s="1434"/>
      <c r="AB243" s="1434"/>
      <c r="AC243" s="1435"/>
    </row>
    <row r="244" spans="1:29" ht="15.75" thickBot="1">
      <c r="A244" s="1432"/>
      <c r="B244" s="1436"/>
      <c r="C244" s="1437"/>
      <c r="D244" s="1437"/>
      <c r="E244" s="1437"/>
      <c r="F244" s="1437"/>
      <c r="G244" s="1437"/>
      <c r="H244" s="1437"/>
      <c r="I244" s="1437"/>
      <c r="J244" s="1437"/>
      <c r="K244" s="1437"/>
      <c r="L244" s="1437"/>
      <c r="M244" s="1437"/>
      <c r="N244" s="1438"/>
      <c r="P244" s="1432"/>
      <c r="Q244" s="1436"/>
      <c r="R244" s="1437"/>
      <c r="S244" s="1437"/>
      <c r="T244" s="1437"/>
      <c r="U244" s="1437"/>
      <c r="V244" s="1437"/>
      <c r="W244" s="1437"/>
      <c r="X244" s="1437"/>
      <c r="Y244" s="1437"/>
      <c r="Z244" s="1437"/>
      <c r="AA244" s="1437"/>
      <c r="AB244" s="1437"/>
      <c r="AC244" s="1438"/>
    </row>
    <row r="246" spans="1:29" ht="15.75" thickBot="1">
      <c r="A246" s="8" t="s">
        <v>3</v>
      </c>
      <c r="B246" s="1431" t="str">
        <f>B247</f>
        <v>Nougatine</v>
      </c>
      <c r="C246" s="1431"/>
      <c r="D246" s="1431"/>
      <c r="E246" s="1431"/>
      <c r="F246" s="1431"/>
      <c r="G246" s="1431"/>
      <c r="H246" s="1431"/>
      <c r="I246" s="1431"/>
      <c r="J246" s="1431"/>
      <c r="K246" s="1431"/>
      <c r="L246" s="1431"/>
      <c r="M246" s="1431"/>
      <c r="N246" s="1431"/>
      <c r="P246" s="8" t="s">
        <v>3</v>
      </c>
      <c r="Q246" s="1431" t="str">
        <f>Q247</f>
        <v>Nougatine</v>
      </c>
      <c r="R246" s="1431"/>
      <c r="S246" s="1431"/>
      <c r="T246" s="1431"/>
      <c r="U246" s="1431"/>
      <c r="V246" s="1431"/>
      <c r="W246" s="1431"/>
      <c r="X246" s="1431"/>
      <c r="Y246" s="1431"/>
      <c r="Z246" s="1431"/>
      <c r="AA246" s="1431"/>
      <c r="AB246" s="1431"/>
      <c r="AC246" s="1431"/>
    </row>
    <row r="247" spans="1:29" ht="15" customHeight="1">
      <c r="A247" s="1432" t="str">
        <f>B247</f>
        <v>Nougatine</v>
      </c>
      <c r="B247" s="1399" t="s">
        <v>1011</v>
      </c>
      <c r="C247" s="1400"/>
      <c r="D247" s="1400"/>
      <c r="E247" s="1400"/>
      <c r="F247" s="1400"/>
      <c r="G247" s="1400"/>
      <c r="H247" s="1400"/>
      <c r="I247" s="1400"/>
      <c r="J247" s="1400"/>
      <c r="K247" s="1400"/>
      <c r="L247" s="1400"/>
      <c r="M247" s="1400"/>
      <c r="N247" s="1401"/>
      <c r="P247" s="1432" t="str">
        <f>Q247</f>
        <v>Nougatine</v>
      </c>
      <c r="Q247" s="1399" t="s">
        <v>1011</v>
      </c>
      <c r="R247" s="1400"/>
      <c r="S247" s="1400"/>
      <c r="T247" s="1400"/>
      <c r="U247" s="1400"/>
      <c r="V247" s="1400"/>
      <c r="W247" s="1400"/>
      <c r="X247" s="1400"/>
      <c r="Y247" s="1400"/>
      <c r="Z247" s="1400"/>
      <c r="AA247" s="1400"/>
      <c r="AB247" s="1400"/>
      <c r="AC247" s="1401"/>
    </row>
    <row r="248" spans="1:29" ht="15" customHeight="1">
      <c r="A248" s="1432"/>
      <c r="B248" s="1387"/>
      <c r="C248" s="1388"/>
      <c r="D248" s="1388"/>
      <c r="E248" s="1388"/>
      <c r="F248" s="1388"/>
      <c r="G248" s="1388"/>
      <c r="H248" s="1388"/>
      <c r="I248" s="1388"/>
      <c r="J248" s="1388"/>
      <c r="K248" s="1388"/>
      <c r="L248" s="1388"/>
      <c r="M248" s="1388"/>
      <c r="N248" s="1389"/>
      <c r="P248" s="1432"/>
      <c r="Q248" s="1387"/>
      <c r="R248" s="1388"/>
      <c r="S248" s="1388"/>
      <c r="T248" s="1388"/>
      <c r="U248" s="1388"/>
      <c r="V248" s="1388"/>
      <c r="W248" s="1388"/>
      <c r="X248" s="1388"/>
      <c r="Y248" s="1388"/>
      <c r="Z248" s="1388"/>
      <c r="AA248" s="1388"/>
      <c r="AB248" s="1388"/>
      <c r="AC248" s="1389"/>
    </row>
    <row r="249" spans="1:29" ht="15" customHeight="1">
      <c r="A249" s="1432"/>
      <c r="B249" s="1416" t="s">
        <v>19</v>
      </c>
      <c r="C249" s="1417"/>
      <c r="D249" s="1417"/>
      <c r="E249" s="1417"/>
      <c r="F249" s="1417"/>
      <c r="G249" s="1417"/>
      <c r="H249" s="1417"/>
      <c r="I249" s="1417"/>
      <c r="J249" s="1417"/>
      <c r="K249" s="1417"/>
      <c r="L249" s="1417"/>
      <c r="M249" s="1417"/>
      <c r="N249" s="1418"/>
      <c r="P249" s="1432"/>
      <c r="Q249" s="1416" t="s">
        <v>19</v>
      </c>
      <c r="R249" s="1417"/>
      <c r="S249" s="1417"/>
      <c r="T249" s="1417"/>
      <c r="U249" s="1417"/>
      <c r="V249" s="1417"/>
      <c r="W249" s="1417"/>
      <c r="X249" s="1417"/>
      <c r="Y249" s="1417"/>
      <c r="Z249" s="1417"/>
      <c r="AA249" s="1417"/>
      <c r="AB249" s="1417"/>
      <c r="AC249" s="1418"/>
    </row>
    <row r="250" spans="1:29" ht="15" customHeight="1" thickBot="1">
      <c r="A250" s="1432"/>
      <c r="B250" s="1419"/>
      <c r="C250" s="1577"/>
      <c r="D250" s="1577"/>
      <c r="E250" s="1577"/>
      <c r="F250" s="1577"/>
      <c r="G250" s="1577"/>
      <c r="H250" s="1577"/>
      <c r="I250" s="1577"/>
      <c r="J250" s="1577"/>
      <c r="K250" s="1577"/>
      <c r="L250" s="1577"/>
      <c r="M250" s="1577"/>
      <c r="N250" s="1421"/>
      <c r="P250" s="1432"/>
      <c r="Q250" s="1419"/>
      <c r="R250" s="1577"/>
      <c r="S250" s="1577"/>
      <c r="T250" s="1577"/>
      <c r="U250" s="1577"/>
      <c r="V250" s="1577"/>
      <c r="W250" s="1577"/>
      <c r="X250" s="1577"/>
      <c r="Y250" s="1577"/>
      <c r="Z250" s="1577"/>
      <c r="AA250" s="1577"/>
      <c r="AB250" s="1577"/>
      <c r="AC250" s="1421"/>
    </row>
    <row r="251" spans="1:29" ht="15" customHeight="1">
      <c r="A251" s="1432"/>
      <c r="B251" s="9"/>
      <c r="C251" s="10"/>
      <c r="D251" s="10"/>
      <c r="E251" s="10"/>
      <c r="F251" s="10"/>
      <c r="G251" s="59"/>
      <c r="H251" s="59"/>
      <c r="I251" s="59"/>
      <c r="J251" s="59"/>
      <c r="K251" s="59"/>
      <c r="L251" s="10"/>
      <c r="M251" s="10"/>
      <c r="N251" s="11"/>
      <c r="P251" s="1432"/>
      <c r="Q251" s="1424" t="s">
        <v>144</v>
      </c>
      <c r="R251" s="1403"/>
      <c r="S251" s="1403"/>
      <c r="T251" s="1403"/>
      <c r="U251" s="1403"/>
      <c r="V251" s="1403"/>
      <c r="W251" s="1403"/>
      <c r="X251" s="1403"/>
      <c r="Y251" s="1403"/>
      <c r="Z251" s="1403"/>
      <c r="AA251" s="1403"/>
      <c r="AB251" s="1403"/>
      <c r="AC251" s="1425"/>
    </row>
    <row r="252" spans="1:29" ht="15.75" customHeight="1" thickBot="1">
      <c r="A252" s="1432"/>
      <c r="B252" s="9"/>
      <c r="C252" s="10"/>
      <c r="D252" s="10"/>
      <c r="E252" s="10"/>
      <c r="F252" s="10"/>
      <c r="G252" s="1408" t="s">
        <v>5</v>
      </c>
      <c r="H252" s="1408"/>
      <c r="I252" s="1408"/>
      <c r="J252" s="1408"/>
      <c r="K252" s="1558" t="s">
        <v>66</v>
      </c>
      <c r="L252" s="1558"/>
      <c r="M252" s="1558"/>
      <c r="N252" s="1945"/>
      <c r="P252" s="1432"/>
      <c r="Q252" s="1426"/>
      <c r="R252" s="1406"/>
      <c r="S252" s="1406"/>
      <c r="T252" s="1406"/>
      <c r="U252" s="1406"/>
      <c r="V252" s="1406"/>
      <c r="W252" s="1406"/>
      <c r="X252" s="1406"/>
      <c r="Y252" s="1406"/>
      <c r="Z252" s="1406"/>
      <c r="AA252" s="1406"/>
      <c r="AB252" s="1406"/>
      <c r="AC252" s="1427"/>
    </row>
    <row r="253" spans="1:29" ht="18.75" customHeight="1">
      <c r="A253" s="1432"/>
      <c r="B253" s="9"/>
      <c r="C253" s="10"/>
      <c r="D253" s="10"/>
      <c r="E253" s="10"/>
      <c r="F253" s="447" t="s">
        <v>146</v>
      </c>
      <c r="G253" s="1414">
        <v>1</v>
      </c>
      <c r="H253" s="1414"/>
      <c r="I253" s="1414"/>
      <c r="J253" s="1933"/>
      <c r="K253" s="1942">
        <v>2.5</v>
      </c>
      <c r="L253" s="1943"/>
      <c r="M253" s="1943"/>
      <c r="N253" s="1944"/>
      <c r="P253" s="1432"/>
      <c r="Q253" s="1669" t="s">
        <v>1521</v>
      </c>
      <c r="R253" s="1670"/>
      <c r="S253" s="1670"/>
      <c r="T253" s="1670"/>
      <c r="U253" s="1670"/>
      <c r="V253" s="1670"/>
      <c r="W253" s="1670"/>
      <c r="X253" s="1670"/>
      <c r="Y253" s="1670"/>
      <c r="Z253" s="1670"/>
      <c r="AA253" s="1670"/>
      <c r="AB253" s="991"/>
      <c r="AC253" s="11"/>
    </row>
    <row r="254" spans="1:29" ht="15.75" customHeight="1">
      <c r="A254" s="1432"/>
      <c r="B254" s="9"/>
      <c r="C254" s="701" t="s">
        <v>20</v>
      </c>
      <c r="D254" s="701" t="s">
        <v>21</v>
      </c>
      <c r="E254" s="10"/>
      <c r="F254" s="10"/>
      <c r="G254" s="1931" t="s">
        <v>20</v>
      </c>
      <c r="H254" s="1931"/>
      <c r="I254" s="1931"/>
      <c r="J254" s="1932"/>
      <c r="K254" s="1946" t="s">
        <v>21</v>
      </c>
      <c r="L254" s="1947"/>
      <c r="M254" s="1947"/>
      <c r="N254" s="1948"/>
      <c r="P254" s="1432"/>
      <c r="Q254" s="1439"/>
      <c r="R254" s="1428"/>
      <c r="S254" s="1428"/>
      <c r="T254" s="1428"/>
      <c r="U254" s="1428"/>
      <c r="V254" s="1428"/>
      <c r="W254" s="1428"/>
      <c r="X254" s="1428"/>
      <c r="Y254" s="1428"/>
      <c r="Z254" s="1428"/>
      <c r="AA254" s="1428"/>
      <c r="AB254" s="869" t="s">
        <v>5</v>
      </c>
      <c r="AC254" s="11"/>
    </row>
    <row r="255" spans="1:29" ht="15" customHeight="1">
      <c r="A255" s="1432"/>
      <c r="B255" s="9"/>
      <c r="C255" s="700" t="s">
        <v>6</v>
      </c>
      <c r="D255" s="700" t="s">
        <v>6</v>
      </c>
      <c r="E255" s="99" t="s">
        <v>861</v>
      </c>
      <c r="F255" s="10"/>
      <c r="G255" s="10"/>
      <c r="H255" s="10"/>
      <c r="I255" s="10"/>
      <c r="J255" s="832"/>
      <c r="K255" s="291"/>
      <c r="L255" s="10"/>
      <c r="M255" s="631"/>
      <c r="N255" s="404"/>
      <c r="P255" s="1432"/>
      <c r="Q255" s="1439"/>
      <c r="R255" s="1428"/>
      <c r="S255" s="1428"/>
      <c r="T255" s="1428"/>
      <c r="U255" s="1428"/>
      <c r="V255" s="1428"/>
      <c r="W255" s="1428"/>
      <c r="X255" s="1428"/>
      <c r="Y255" s="1428"/>
      <c r="Z255" s="1428"/>
      <c r="AA255" s="1428"/>
      <c r="AB255" s="873" t="s">
        <v>66</v>
      </c>
      <c r="AC255" s="11"/>
    </row>
    <row r="256" spans="1:29" ht="15.75" customHeight="1">
      <c r="A256" s="1432"/>
      <c r="B256" s="9"/>
      <c r="C256" s="706">
        <v>0.5</v>
      </c>
      <c r="D256" s="706"/>
      <c r="E256" s="14" t="s">
        <v>1210</v>
      </c>
      <c r="F256" s="15"/>
      <c r="G256" s="1409">
        <f>IF(ISTEXT(C256),0,(C256/C266)*G253)</f>
        <v>0.49504950495049505</v>
      </c>
      <c r="H256" s="1409"/>
      <c r="I256" s="1409">
        <f>IF(ISTEXT(C256),0,(C256/C268)*G253)</f>
        <v>0.4504504504504504</v>
      </c>
      <c r="J256" s="1927"/>
      <c r="K256" s="1934">
        <f>IF(ISTEXT(D256),0,(D256/D266)*K253)</f>
        <v>0</v>
      </c>
      <c r="L256" s="1409"/>
      <c r="M256" s="1409">
        <f>IF(ISTEXT(D256),0,(D256/D268)*K253)</f>
        <v>0</v>
      </c>
      <c r="N256" s="1735"/>
      <c r="P256" s="1432"/>
      <c r="Q256" s="1440" t="s">
        <v>1374</v>
      </c>
      <c r="R256" s="1441"/>
      <c r="S256" s="1441"/>
      <c r="T256" s="1441"/>
      <c r="U256" s="1441"/>
      <c r="V256" s="1441"/>
      <c r="W256" s="1441"/>
      <c r="X256" s="1441"/>
      <c r="Y256" s="1441"/>
      <c r="Z256" s="1441"/>
      <c r="AA256" s="1441"/>
      <c r="AB256" s="876" t="s">
        <v>6</v>
      </c>
      <c r="AC256" s="11"/>
    </row>
    <row r="257" spans="1:29" ht="15.75" customHeight="1">
      <c r="A257" s="1432"/>
      <c r="B257" s="9"/>
      <c r="C257" s="706">
        <v>0.25</v>
      </c>
      <c r="D257" s="706">
        <v>0.1</v>
      </c>
      <c r="E257" s="14" t="s">
        <v>276</v>
      </c>
      <c r="F257" s="15"/>
      <c r="G257" s="1409">
        <f>IF(ISTEXT(C257),0,(C257/C266)*G253)</f>
        <v>0.24752475247524752</v>
      </c>
      <c r="H257" s="1409"/>
      <c r="I257" s="1409">
        <f>IF(ISTEXT(C257),0,(C257/C268)*G253)</f>
        <v>0.2252252252252252</v>
      </c>
      <c r="J257" s="1927"/>
      <c r="K257" s="1934">
        <f>IF(ISTEXT(D257),0,(D257/D266)*K253)</f>
        <v>0.5494505494505495</v>
      </c>
      <c r="L257" s="1409"/>
      <c r="M257" s="1409">
        <f>IF(ISTEXT(D257),0,(D257/D268)*K253)</f>
        <v>0.49504950495049505</v>
      </c>
      <c r="N257" s="1735"/>
      <c r="P257" s="1432"/>
      <c r="Q257" s="1440"/>
      <c r="R257" s="1441"/>
      <c r="S257" s="1441"/>
      <c r="T257" s="1441"/>
      <c r="U257" s="1441"/>
      <c r="V257" s="1441"/>
      <c r="W257" s="1441"/>
      <c r="X257" s="1441"/>
      <c r="Y257" s="1441"/>
      <c r="Z257" s="1441"/>
      <c r="AA257" s="1441"/>
      <c r="AB257" s="991"/>
      <c r="AC257" s="11"/>
    </row>
    <row r="258" spans="1:29" ht="15.75" customHeight="1">
      <c r="A258" s="1432"/>
      <c r="B258" s="9"/>
      <c r="C258" s="706"/>
      <c r="D258" s="706">
        <v>0.25</v>
      </c>
      <c r="E258" s="14" t="s">
        <v>44</v>
      </c>
      <c r="F258" s="14"/>
      <c r="G258" s="1409">
        <f>IF(ISTEXT(C258),0,(C258/C266)*G253)</f>
        <v>0</v>
      </c>
      <c r="H258" s="1409"/>
      <c r="I258" s="1409">
        <f>IF(ISTEXT(C258),0,(C258/C266)*G253)</f>
        <v>0</v>
      </c>
      <c r="J258" s="1927"/>
      <c r="K258" s="1934">
        <f>IF(ISTEXT(D258),0,(D258/D266)*K253)</f>
        <v>1.3736263736263736</v>
      </c>
      <c r="L258" s="1409"/>
      <c r="M258" s="1409">
        <f>IF(ISTEXT(D258),0,(D258/D268)*K253)</f>
        <v>1.2376237623762376</v>
      </c>
      <c r="N258" s="1735"/>
      <c r="P258" s="1432"/>
      <c r="Q258" s="9"/>
      <c r="R258" s="10"/>
      <c r="S258" s="10"/>
      <c r="T258" s="10"/>
      <c r="U258" s="10"/>
      <c r="V258" s="10"/>
      <c r="W258" s="10"/>
      <c r="X258" s="10"/>
      <c r="Y258" s="10"/>
      <c r="Z258" s="10"/>
      <c r="AA258" s="10"/>
      <c r="AB258" s="10"/>
      <c r="AC258" s="11"/>
    </row>
    <row r="259" spans="1:29" ht="15.75" customHeight="1">
      <c r="A259" s="1432"/>
      <c r="B259" s="9"/>
      <c r="C259" s="706">
        <v>0.25</v>
      </c>
      <c r="D259" s="706">
        <v>0.1</v>
      </c>
      <c r="E259" s="14" t="s">
        <v>1220</v>
      </c>
      <c r="F259" s="15"/>
      <c r="G259" s="1935">
        <f>IF(ISTEXT(C259),0,(C259/C266)*G253)</f>
        <v>0.24752475247524752</v>
      </c>
      <c r="H259" s="1935"/>
      <c r="I259" s="1409"/>
      <c r="J259" s="1927"/>
      <c r="K259" s="1936">
        <f>IF(ISTEXT(D259),0,(D259/D266)*K253)</f>
        <v>0.5494505494505495</v>
      </c>
      <c r="L259" s="1937"/>
      <c r="M259" s="1409"/>
      <c r="N259" s="1735"/>
      <c r="P259" s="1432"/>
      <c r="Q259" s="9"/>
      <c r="R259" s="841" t="s">
        <v>1522</v>
      </c>
      <c r="S259" s="10"/>
      <c r="T259" s="10"/>
      <c r="U259" s="10"/>
      <c r="V259" s="10"/>
      <c r="W259" s="10"/>
      <c r="X259" s="10"/>
      <c r="Y259" s="10"/>
      <c r="Z259" s="10"/>
      <c r="AA259" s="10"/>
      <c r="AB259" s="10"/>
      <c r="AC259" s="11"/>
    </row>
    <row r="260" spans="1:29" ht="15.75">
      <c r="A260" s="1432"/>
      <c r="B260" s="9"/>
      <c r="C260" s="829"/>
      <c r="D260" s="829"/>
      <c r="E260" s="830" t="s">
        <v>847</v>
      </c>
      <c r="F260" s="15"/>
      <c r="G260" s="831"/>
      <c r="H260" s="831"/>
      <c r="I260" s="831"/>
      <c r="J260" s="833"/>
      <c r="K260" s="839"/>
      <c r="L260" s="831"/>
      <c r="M260" s="400"/>
      <c r="N260" s="838"/>
      <c r="P260" s="1432"/>
      <c r="Q260" s="9"/>
      <c r="R260" s="10"/>
      <c r="S260" s="14" t="s">
        <v>1220</v>
      </c>
      <c r="T260" s="10"/>
      <c r="U260" s="10"/>
      <c r="V260" s="10"/>
      <c r="W260" s="10"/>
      <c r="X260" s="10"/>
      <c r="Y260" s="10"/>
      <c r="Z260" s="10"/>
      <c r="AA260" s="10"/>
      <c r="AB260" s="10"/>
      <c r="AC260" s="11"/>
    </row>
    <row r="261" spans="1:29" ht="15.75">
      <c r="A261" s="1432"/>
      <c r="B261" s="9"/>
      <c r="C261" s="706">
        <v>0.35</v>
      </c>
      <c r="D261" s="706">
        <v>0.15</v>
      </c>
      <c r="E261" s="14" t="s">
        <v>1219</v>
      </c>
      <c r="F261" s="15"/>
      <c r="G261" s="15"/>
      <c r="H261" s="15"/>
      <c r="I261" s="1935">
        <f>IF(ISTEXT(C261),0,(C261/C268)*G253)</f>
        <v>0.31531531531531526</v>
      </c>
      <c r="J261" s="1940"/>
      <c r="K261" s="292"/>
      <c r="L261" s="15"/>
      <c r="M261" s="1937">
        <f>IF(ISTEXT(D261),0,(D261/D268)*K253)</f>
        <v>0.74257425742574257</v>
      </c>
      <c r="N261" s="1938"/>
      <c r="P261" s="1432"/>
      <c r="Q261" s="9"/>
      <c r="R261" s="10"/>
      <c r="S261" s="830" t="s">
        <v>847</v>
      </c>
      <c r="T261" s="10"/>
      <c r="U261" s="10"/>
      <c r="V261" s="10"/>
      <c r="W261" s="10"/>
      <c r="X261" s="10"/>
      <c r="Y261" s="10"/>
      <c r="Z261" s="10"/>
      <c r="AA261" s="10"/>
      <c r="AB261" s="10"/>
      <c r="AC261" s="11"/>
    </row>
    <row r="262" spans="1:29" ht="15.75">
      <c r="A262" s="1432"/>
      <c r="B262" s="9"/>
      <c r="C262" s="706">
        <v>0.01</v>
      </c>
      <c r="D262" s="197">
        <v>5.0000000000000001E-3</v>
      </c>
      <c r="E262" s="14" t="s">
        <v>69</v>
      </c>
      <c r="F262" s="15"/>
      <c r="G262" s="1409">
        <f>IF(ISTEXT(C262),0,(C262/C266)*G253)</f>
        <v>9.9009900990099011E-3</v>
      </c>
      <c r="H262" s="1409"/>
      <c r="I262" s="1409">
        <f>IF(ISTEXT(C262),0,(C262/C268)*G253)</f>
        <v>9.0090090090090089E-3</v>
      </c>
      <c r="J262" s="1927"/>
      <c r="K262" s="1934">
        <f>IF(ISTEXT(D262),0,(D262/D266)*K253)</f>
        <v>2.7472527472527476E-2</v>
      </c>
      <c r="L262" s="1409"/>
      <c r="M262" s="1409">
        <f>IF(ISTEXT(D262),0,(D262/D268)*K253)</f>
        <v>2.4752475247524754E-2</v>
      </c>
      <c r="N262" s="1735"/>
      <c r="P262" s="1432"/>
      <c r="Q262" s="9"/>
      <c r="R262" s="10"/>
      <c r="S262" s="14" t="s">
        <v>1219</v>
      </c>
      <c r="T262" s="10"/>
      <c r="U262" s="10"/>
      <c r="V262" s="10"/>
      <c r="W262" s="10"/>
      <c r="X262" s="10"/>
      <c r="Y262" s="10"/>
      <c r="Z262" s="10"/>
      <c r="AA262" s="10"/>
      <c r="AB262" s="10"/>
      <c r="AC262" s="11"/>
    </row>
    <row r="263" spans="1:29" ht="15.75">
      <c r="A263" s="1432"/>
      <c r="B263" s="9"/>
      <c r="C263" s="706"/>
      <c r="D263" s="706"/>
      <c r="E263" s="14"/>
      <c r="F263" s="15"/>
      <c r="G263" s="1409">
        <f>IF(ISTEXT(C263),0,(C263/C266)*G253)</f>
        <v>0</v>
      </c>
      <c r="H263" s="1409"/>
      <c r="I263" s="1409"/>
      <c r="J263" s="1927"/>
      <c r="K263" s="1934">
        <f>IF(ISTEXT(D263),0,(D263/D266)*K253)</f>
        <v>0</v>
      </c>
      <c r="L263" s="1409"/>
      <c r="M263" s="70"/>
      <c r="N263" s="71"/>
      <c r="P263" s="1432"/>
      <c r="Q263" s="9"/>
      <c r="R263" s="10"/>
      <c r="S263" s="10"/>
      <c r="T263" s="10"/>
      <c r="U263" s="10"/>
      <c r="V263" s="10"/>
      <c r="W263" s="10"/>
      <c r="X263" s="10"/>
      <c r="Y263" s="10"/>
      <c r="Z263" s="10"/>
      <c r="AA263" s="10"/>
      <c r="AB263" s="10"/>
      <c r="AC263" s="11"/>
    </row>
    <row r="264" spans="1:29" ht="15.75">
      <c r="A264" s="1432"/>
      <c r="B264" s="834"/>
      <c r="C264" s="245"/>
      <c r="D264" s="245"/>
      <c r="E264" s="245"/>
      <c r="F264" s="245"/>
      <c r="G264" s="835"/>
      <c r="H264" s="243"/>
      <c r="I264" s="835"/>
      <c r="J264" s="836"/>
      <c r="K264" s="835"/>
      <c r="L264" s="243"/>
      <c r="M264" s="247"/>
      <c r="N264" s="248"/>
      <c r="P264" s="1432"/>
      <c r="Q264" s="9"/>
      <c r="R264" s="10"/>
      <c r="S264" s="10"/>
      <c r="T264" s="10"/>
      <c r="U264" s="10"/>
      <c r="V264" s="10"/>
      <c r="W264" s="10"/>
      <c r="X264" s="10"/>
      <c r="Y264" s="10"/>
      <c r="Z264" s="10"/>
      <c r="AA264" s="10"/>
      <c r="AB264" s="10"/>
      <c r="AC264" s="11"/>
    </row>
    <row r="265" spans="1:29" ht="15.75">
      <c r="A265" s="1432"/>
      <c r="B265" s="9"/>
      <c r="C265" s="1941" t="s">
        <v>8</v>
      </c>
      <c r="D265" s="1941"/>
      <c r="E265" s="1941"/>
      <c r="F265" s="1941"/>
      <c r="G265" s="1694" t="s">
        <v>20</v>
      </c>
      <c r="H265" s="1694"/>
      <c r="I265" s="1694"/>
      <c r="J265" s="1939"/>
      <c r="K265" s="1949" t="s">
        <v>21</v>
      </c>
      <c r="L265" s="1694"/>
      <c r="M265" s="1694"/>
      <c r="N265" s="1950"/>
      <c r="P265" s="1432"/>
      <c r="Q265" s="9"/>
      <c r="R265" s="10"/>
      <c r="S265" s="10"/>
      <c r="T265" s="10"/>
      <c r="U265" s="10"/>
      <c r="V265" s="10"/>
      <c r="W265" s="10"/>
      <c r="X265" s="10"/>
      <c r="Y265" s="10"/>
      <c r="Z265" s="10"/>
      <c r="AA265" s="10"/>
      <c r="AB265" s="10"/>
      <c r="AC265" s="11"/>
    </row>
    <row r="266" spans="1:29" ht="15.75" customHeight="1">
      <c r="A266" s="1432"/>
      <c r="B266" s="297"/>
      <c r="C266" s="699">
        <f>SUM(C256:C259,C262)</f>
        <v>1.01</v>
      </c>
      <c r="D266" s="699">
        <f>SUM(D257:D259,D262)</f>
        <v>0.45499999999999996</v>
      </c>
      <c r="E266" s="837" t="s">
        <v>1222</v>
      </c>
      <c r="F266" s="837"/>
      <c r="G266" s="1925">
        <f>SUM(G256:H263)</f>
        <v>1</v>
      </c>
      <c r="H266" s="1926"/>
      <c r="I266" s="1925">
        <f>SUM(I256:J262)</f>
        <v>0.99999999999999989</v>
      </c>
      <c r="J266" s="1926"/>
      <c r="K266" s="1454">
        <f>SUM(K257:L262)</f>
        <v>2.5</v>
      </c>
      <c r="L266" s="1454"/>
      <c r="M266" s="1925">
        <f>SUM(M256:N262)</f>
        <v>2.5</v>
      </c>
      <c r="N266" s="1952"/>
      <c r="P266" s="1432"/>
      <c r="Q266" s="9"/>
      <c r="R266" s="10"/>
      <c r="S266" s="10"/>
      <c r="T266" s="10"/>
      <c r="U266" s="10"/>
      <c r="V266" s="10"/>
      <c r="W266" s="10"/>
      <c r="X266" s="10"/>
      <c r="Y266" s="10"/>
      <c r="Z266" s="10"/>
      <c r="AA266" s="10"/>
      <c r="AB266" s="10"/>
      <c r="AC266" s="11"/>
    </row>
    <row r="267" spans="1:29" ht="15.75" customHeight="1">
      <c r="A267" s="1432"/>
      <c r="B267" s="297"/>
      <c r="C267" s="699"/>
      <c r="D267" s="699"/>
      <c r="E267" s="837"/>
      <c r="F267" s="837"/>
      <c r="G267" s="1925"/>
      <c r="H267" s="1926"/>
      <c r="I267" s="1925"/>
      <c r="J267" s="1926"/>
      <c r="K267" s="1454"/>
      <c r="L267" s="1454"/>
      <c r="M267" s="1925"/>
      <c r="N267" s="1952"/>
      <c r="P267" s="1432"/>
      <c r="Q267" s="9"/>
      <c r="R267" s="10"/>
      <c r="S267" s="10"/>
      <c r="T267" s="10"/>
      <c r="U267" s="10"/>
      <c r="V267" s="10"/>
      <c r="W267" s="10"/>
      <c r="X267" s="10"/>
      <c r="Y267" s="10"/>
      <c r="Z267" s="10"/>
      <c r="AA267" s="10"/>
      <c r="AB267" s="10"/>
      <c r="AC267" s="11"/>
    </row>
    <row r="268" spans="1:29" ht="15.75" customHeight="1">
      <c r="A268" s="1432"/>
      <c r="B268" s="297"/>
      <c r="C268" s="699">
        <f>SUM(C256:C257,C261:C262)</f>
        <v>1.1100000000000001</v>
      </c>
      <c r="D268" s="699">
        <f>SUM(D257:D258,D261:D262)</f>
        <v>0.505</v>
      </c>
      <c r="E268" s="837" t="s">
        <v>1221</v>
      </c>
      <c r="F268" s="837"/>
      <c r="G268" s="1921" t="s">
        <v>1222</v>
      </c>
      <c r="H268" s="1922"/>
      <c r="I268" s="1923" t="s">
        <v>1221</v>
      </c>
      <c r="J268" s="1924"/>
      <c r="K268" s="1951" t="s">
        <v>1222</v>
      </c>
      <c r="L268" s="1951"/>
      <c r="M268" s="1923" t="s">
        <v>1221</v>
      </c>
      <c r="N268" s="1565"/>
      <c r="P268" s="1432"/>
      <c r="Q268" s="9"/>
      <c r="R268" s="10"/>
      <c r="S268" s="10"/>
      <c r="T268" s="10"/>
      <c r="U268" s="10"/>
      <c r="V268" s="10"/>
      <c r="W268" s="10"/>
      <c r="X268" s="10"/>
      <c r="Y268" s="10"/>
      <c r="Z268" s="10"/>
      <c r="AA268" s="10"/>
      <c r="AB268" s="10"/>
      <c r="AC268" s="11"/>
    </row>
    <row r="269" spans="1:29" ht="15" customHeight="1">
      <c r="A269" s="1432"/>
      <c r="B269" s="297"/>
      <c r="C269" s="699"/>
      <c r="D269" s="699"/>
      <c r="E269" s="837"/>
      <c r="F269" s="837"/>
      <c r="G269" s="1921"/>
      <c r="H269" s="1922"/>
      <c r="I269" s="1923"/>
      <c r="J269" s="1924"/>
      <c r="K269" s="1951"/>
      <c r="L269" s="1951"/>
      <c r="M269" s="1923"/>
      <c r="N269" s="1565"/>
      <c r="P269" s="1432"/>
      <c r="Q269" s="1016" t="s">
        <v>1418</v>
      </c>
      <c r="R269" s="10"/>
      <c r="S269" s="10"/>
      <c r="T269" s="10"/>
      <c r="U269" s="10"/>
      <c r="V269" s="10"/>
      <c r="W269" s="10"/>
      <c r="X269" s="10"/>
      <c r="Y269" s="10"/>
      <c r="Z269" s="10"/>
      <c r="AA269" s="10"/>
      <c r="AB269" s="10"/>
      <c r="AC269" s="11"/>
    </row>
    <row r="270" spans="1:29" ht="16.5" thickBot="1">
      <c r="A270" s="1432"/>
      <c r="B270" s="9"/>
      <c r="C270" s="10"/>
      <c r="D270" s="21"/>
      <c r="E270" s="21"/>
      <c r="F270" s="21"/>
      <c r="G270" s="109"/>
      <c r="H270" s="186"/>
      <c r="I270" s="187"/>
      <c r="J270" s="89"/>
      <c r="K270" s="89"/>
      <c r="L270" s="89"/>
      <c r="M270" s="219"/>
      <c r="N270" s="220"/>
      <c r="P270" s="1432"/>
      <c r="Q270" s="992" t="str">
        <f ca="1">CELL("nomfichier",P266)</f>
        <v>D:\1 UPRT SITE WEB\uprt.fr\ff-mickael-rabeau\[ff-mr-patisserie-N°3-complet.xlsx]les Pates d'Amandes</v>
      </c>
      <c r="R270" s="10"/>
      <c r="S270" s="10"/>
      <c r="T270" s="10"/>
      <c r="U270" s="10"/>
      <c r="V270" s="10"/>
      <c r="W270" s="10"/>
      <c r="X270" s="10"/>
      <c r="Y270" s="10"/>
      <c r="Z270" s="10"/>
      <c r="AA270" s="10"/>
      <c r="AB270" s="10"/>
      <c r="AC270" s="11"/>
    </row>
    <row r="271" spans="1:29">
      <c r="A271" s="1432"/>
      <c r="B271" s="23" t="s">
        <v>6</v>
      </c>
      <c r="C271" s="452" t="s">
        <v>10</v>
      </c>
      <c r="D271" s="24"/>
      <c r="E271" s="25"/>
      <c r="F271" s="25"/>
      <c r="G271" s="25"/>
      <c r="H271" s="25"/>
      <c r="I271" s="25"/>
      <c r="J271" s="25"/>
      <c r="K271" s="25"/>
      <c r="L271" s="25"/>
      <c r="M271" s="25"/>
      <c r="N271" s="26"/>
      <c r="P271" s="1432"/>
      <c r="Q271" s="938"/>
      <c r="R271" s="939"/>
      <c r="S271" s="939"/>
      <c r="T271" s="939"/>
      <c r="U271" s="25"/>
      <c r="V271" s="25"/>
      <c r="W271" s="25"/>
      <c r="X271" s="25"/>
      <c r="Y271" s="25"/>
      <c r="Z271" s="25"/>
      <c r="AA271" s="25"/>
      <c r="AB271" s="25"/>
      <c r="AC271" s="26"/>
    </row>
    <row r="272" spans="1:29">
      <c r="A272" s="1432"/>
      <c r="B272" s="86" t="s">
        <v>5</v>
      </c>
      <c r="C272" s="451" t="s">
        <v>1223</v>
      </c>
      <c r="D272" s="27"/>
      <c r="E272" s="28"/>
      <c r="F272" s="28"/>
      <c r="G272" s="28"/>
      <c r="H272" s="28"/>
      <c r="I272" s="28"/>
      <c r="J272" s="28"/>
      <c r="K272" s="28"/>
      <c r="L272" s="28"/>
      <c r="M272" s="10"/>
      <c r="N272" s="29"/>
      <c r="P272" s="1432"/>
      <c r="Q272" s="9"/>
      <c r="R272" s="10" t="s">
        <v>9</v>
      </c>
      <c r="S272" s="932" t="s">
        <v>177</v>
      </c>
      <c r="T272" s="10"/>
      <c r="U272" s="10"/>
      <c r="V272" s="1429" t="s">
        <v>179</v>
      </c>
      <c r="W272" s="1429"/>
      <c r="X272" s="1429"/>
      <c r="Y272" s="1429"/>
      <c r="Z272" s="1429"/>
      <c r="AA272" s="1429"/>
      <c r="AB272" s="1429"/>
      <c r="AC272" s="1430"/>
    </row>
    <row r="273" spans="1:29">
      <c r="A273" s="1432"/>
      <c r="B273" s="111" t="s">
        <v>66</v>
      </c>
      <c r="C273" s="666" t="s">
        <v>1224</v>
      </c>
      <c r="D273" s="27"/>
      <c r="E273" s="28"/>
      <c r="F273" s="28"/>
      <c r="G273" s="28"/>
      <c r="H273" s="28"/>
      <c r="I273" s="28"/>
      <c r="J273" s="28"/>
      <c r="K273" s="28"/>
      <c r="L273" s="28"/>
      <c r="M273" s="10"/>
      <c r="N273" s="29"/>
      <c r="P273" s="1432"/>
      <c r="Q273" s="10"/>
      <c r="R273" s="10"/>
      <c r="S273" s="10"/>
      <c r="T273" s="10"/>
      <c r="U273" s="10"/>
      <c r="V273" s="931"/>
      <c r="W273" s="931" t="s">
        <v>178</v>
      </c>
      <c r="X273" s="931"/>
      <c r="Y273" s="931"/>
      <c r="Z273" s="931"/>
      <c r="AA273" s="931"/>
      <c r="AB273" s="931"/>
      <c r="AC273" s="933"/>
    </row>
    <row r="274" spans="1:29" ht="15" customHeight="1">
      <c r="A274" s="1432"/>
      <c r="B274" s="1433" t="s">
        <v>1412</v>
      </c>
      <c r="C274" s="1434"/>
      <c r="D274" s="1434"/>
      <c r="E274" s="1434"/>
      <c r="F274" s="1434"/>
      <c r="G274" s="1434"/>
      <c r="H274" s="1434"/>
      <c r="I274" s="1434"/>
      <c r="J274" s="1434"/>
      <c r="K274" s="1434"/>
      <c r="L274" s="1434"/>
      <c r="M274" s="1434"/>
      <c r="N274" s="1435"/>
      <c r="P274" s="1432"/>
      <c r="Q274" s="1433" t="s">
        <v>1412</v>
      </c>
      <c r="R274" s="1434"/>
      <c r="S274" s="1434"/>
      <c r="T274" s="1434"/>
      <c r="U274" s="1434"/>
      <c r="V274" s="1434"/>
      <c r="W274" s="1434"/>
      <c r="X274" s="1434"/>
      <c r="Y274" s="1434"/>
      <c r="Z274" s="1434"/>
      <c r="AA274" s="1434"/>
      <c r="AB274" s="1434"/>
      <c r="AC274" s="1435"/>
    </row>
    <row r="275" spans="1:29" ht="15.75" thickBot="1">
      <c r="A275" s="1432"/>
      <c r="B275" s="1436"/>
      <c r="C275" s="1437"/>
      <c r="D275" s="1437"/>
      <c r="E275" s="1437"/>
      <c r="F275" s="1437"/>
      <c r="G275" s="1437"/>
      <c r="H275" s="1437"/>
      <c r="I275" s="1437"/>
      <c r="J275" s="1437"/>
      <c r="K275" s="1437"/>
      <c r="L275" s="1437"/>
      <c r="M275" s="1437"/>
      <c r="N275" s="1438"/>
      <c r="P275" s="1432"/>
      <c r="Q275" s="1436"/>
      <c r="R275" s="1437"/>
      <c r="S275" s="1437"/>
      <c r="T275" s="1437"/>
      <c r="U275" s="1437"/>
      <c r="V275" s="1437"/>
      <c r="W275" s="1437"/>
      <c r="X275" s="1437"/>
      <c r="Y275" s="1437"/>
      <c r="Z275" s="1437"/>
      <c r="AA275" s="1437"/>
      <c r="AB275" s="1437"/>
      <c r="AC275" s="1438"/>
    </row>
  </sheetData>
  <mergeCells count="364">
    <mergeCell ref="Q256:AA257"/>
    <mergeCell ref="Q253:AA255"/>
    <mergeCell ref="Q225:AC225"/>
    <mergeCell ref="Q179:AC179"/>
    <mergeCell ref="Q6:AC8"/>
    <mergeCell ref="Q16:AC17"/>
    <mergeCell ref="Q18:AA20"/>
    <mergeCell ref="Q21:AA22"/>
    <mergeCell ref="V28:AC28"/>
    <mergeCell ref="Q38:AC39"/>
    <mergeCell ref="Q40:AA42"/>
    <mergeCell ref="Q43:AA44"/>
    <mergeCell ref="V69:AC69"/>
    <mergeCell ref="Q10:AC10"/>
    <mergeCell ref="Q124:AC125"/>
    <mergeCell ref="Q127:AC127"/>
    <mergeCell ref="Q96:AC96"/>
    <mergeCell ref="Q71:AC72"/>
    <mergeCell ref="Q74:AC74"/>
    <mergeCell ref="P226:P244"/>
    <mergeCell ref="Q226:AC227"/>
    <mergeCell ref="Q228:AC229"/>
    <mergeCell ref="Q243:AC244"/>
    <mergeCell ref="Q230:AC231"/>
    <mergeCell ref="Q232:AA234"/>
    <mergeCell ref="Q235:AA236"/>
    <mergeCell ref="V241:AC241"/>
    <mergeCell ref="Q204:AC204"/>
    <mergeCell ref="P205:P223"/>
    <mergeCell ref="Q205:AC206"/>
    <mergeCell ref="Q207:AC208"/>
    <mergeCell ref="Q222:AC223"/>
    <mergeCell ref="Q209:AC210"/>
    <mergeCell ref="Q211:AA213"/>
    <mergeCell ref="Q214:AA215"/>
    <mergeCell ref="V220:AC220"/>
    <mergeCell ref="P180:P202"/>
    <mergeCell ref="Q180:AC181"/>
    <mergeCell ref="Q182:AC183"/>
    <mergeCell ref="Q201:AC202"/>
    <mergeCell ref="Q186:AA188"/>
    <mergeCell ref="Q189:AA190"/>
    <mergeCell ref="V199:AC199"/>
    <mergeCell ref="Q176:AC177"/>
    <mergeCell ref="Q154:AC155"/>
    <mergeCell ref="Q157:AC157"/>
    <mergeCell ref="P158:P177"/>
    <mergeCell ref="Q158:AC159"/>
    <mergeCell ref="Q160:AC161"/>
    <mergeCell ref="Q162:AC163"/>
    <mergeCell ref="Q164:AA166"/>
    <mergeCell ref="Q167:AA168"/>
    <mergeCell ref="V174:AC174"/>
    <mergeCell ref="Q184:AC185"/>
    <mergeCell ref="P128:P155"/>
    <mergeCell ref="Q128:AC129"/>
    <mergeCell ref="Q130:AC131"/>
    <mergeCell ref="Q134:AA136"/>
    <mergeCell ref="Q137:AA138"/>
    <mergeCell ref="V152:AC152"/>
    <mergeCell ref="P97:P125"/>
    <mergeCell ref="Q97:AC98"/>
    <mergeCell ref="Q99:AC100"/>
    <mergeCell ref="Q101:AC102"/>
    <mergeCell ref="Q103:AA105"/>
    <mergeCell ref="Q106:AA107"/>
    <mergeCell ref="V122:AC122"/>
    <mergeCell ref="R115:AC116"/>
    <mergeCell ref="Q132:AC133"/>
    <mergeCell ref="P75:P94"/>
    <mergeCell ref="Q75:AC76"/>
    <mergeCell ref="Q77:AC78"/>
    <mergeCell ref="Q93:AC94"/>
    <mergeCell ref="Q30:AC31"/>
    <mergeCell ref="Q33:AC33"/>
    <mergeCell ref="P34:P72"/>
    <mergeCell ref="Q34:AC35"/>
    <mergeCell ref="Q36:AC37"/>
    <mergeCell ref="P11:P31"/>
    <mergeCell ref="Q11:AC13"/>
    <mergeCell ref="Q14:AC15"/>
    <mergeCell ref="Q79:AC80"/>
    <mergeCell ref="Q81:AA83"/>
    <mergeCell ref="Q84:AA85"/>
    <mergeCell ref="V91:AC91"/>
    <mergeCell ref="I261:J261"/>
    <mergeCell ref="I262:J262"/>
    <mergeCell ref="I263:J263"/>
    <mergeCell ref="K263:L263"/>
    <mergeCell ref="Q274:AC275"/>
    <mergeCell ref="Q251:AC252"/>
    <mergeCell ref="C265:F265"/>
    <mergeCell ref="Q246:AC246"/>
    <mergeCell ref="P247:P275"/>
    <mergeCell ref="Q247:AC248"/>
    <mergeCell ref="Q249:AC250"/>
    <mergeCell ref="K253:N253"/>
    <mergeCell ref="K252:N252"/>
    <mergeCell ref="K254:N254"/>
    <mergeCell ref="K265:N265"/>
    <mergeCell ref="M268:N269"/>
    <mergeCell ref="K268:L269"/>
    <mergeCell ref="K266:L267"/>
    <mergeCell ref="M266:N267"/>
    <mergeCell ref="M256:N256"/>
    <mergeCell ref="M257:N257"/>
    <mergeCell ref="M258:N258"/>
    <mergeCell ref="M259:N259"/>
    <mergeCell ref="V272:AC272"/>
    <mergeCell ref="G253:J253"/>
    <mergeCell ref="G252:J252"/>
    <mergeCell ref="K262:L262"/>
    <mergeCell ref="G263:H263"/>
    <mergeCell ref="B246:N246"/>
    <mergeCell ref="A247:A275"/>
    <mergeCell ref="B247:N248"/>
    <mergeCell ref="B249:N250"/>
    <mergeCell ref="G256:H256"/>
    <mergeCell ref="K256:L256"/>
    <mergeCell ref="G257:H257"/>
    <mergeCell ref="K257:L257"/>
    <mergeCell ref="G258:H258"/>
    <mergeCell ref="K258:L258"/>
    <mergeCell ref="G259:H259"/>
    <mergeCell ref="K259:L259"/>
    <mergeCell ref="M261:N261"/>
    <mergeCell ref="G262:H262"/>
    <mergeCell ref="G265:J265"/>
    <mergeCell ref="B274:N275"/>
    <mergeCell ref="I256:J256"/>
    <mergeCell ref="I257:J257"/>
    <mergeCell ref="M262:N262"/>
    <mergeCell ref="I259:J259"/>
    <mergeCell ref="G268:H269"/>
    <mergeCell ref="I268:J269"/>
    <mergeCell ref="G266:H267"/>
    <mergeCell ref="I266:J267"/>
    <mergeCell ref="I258:J258"/>
    <mergeCell ref="B225:N225"/>
    <mergeCell ref="A226:A244"/>
    <mergeCell ref="B226:N227"/>
    <mergeCell ref="B228:N229"/>
    <mergeCell ref="G231:H231"/>
    <mergeCell ref="G232:H232"/>
    <mergeCell ref="I233:N233"/>
    <mergeCell ref="B234:B236"/>
    <mergeCell ref="G234:H234"/>
    <mergeCell ref="I234:N236"/>
    <mergeCell ref="G235:H235"/>
    <mergeCell ref="G236:H236"/>
    <mergeCell ref="G237:H237"/>
    <mergeCell ref="I237:N238"/>
    <mergeCell ref="G238:H238"/>
    <mergeCell ref="D239:F239"/>
    <mergeCell ref="G239:H239"/>
    <mergeCell ref="B243:N244"/>
    <mergeCell ref="G254:J254"/>
    <mergeCell ref="B204:N204"/>
    <mergeCell ref="A205:A223"/>
    <mergeCell ref="B205:N206"/>
    <mergeCell ref="B207:N208"/>
    <mergeCell ref="G210:H210"/>
    <mergeCell ref="G211:H211"/>
    <mergeCell ref="I212:N212"/>
    <mergeCell ref="G213:H213"/>
    <mergeCell ref="G214:H214"/>
    <mergeCell ref="G215:H215"/>
    <mergeCell ref="G216:H216"/>
    <mergeCell ref="I216:N216"/>
    <mergeCell ref="G217:H217"/>
    <mergeCell ref="D218:F218"/>
    <mergeCell ref="G218:H218"/>
    <mergeCell ref="B222:N223"/>
    <mergeCell ref="H171:I171"/>
    <mergeCell ref="B176:N177"/>
    <mergeCell ref="B179:N179"/>
    <mergeCell ref="A180:A202"/>
    <mergeCell ref="B180:N181"/>
    <mergeCell ref="B182:N183"/>
    <mergeCell ref="G185:H185"/>
    <mergeCell ref="G186:H186"/>
    <mergeCell ref="I187:N187"/>
    <mergeCell ref="G188:H188"/>
    <mergeCell ref="I188:N191"/>
    <mergeCell ref="G189:H189"/>
    <mergeCell ref="G190:H190"/>
    <mergeCell ref="G191:H191"/>
    <mergeCell ref="G192:H192"/>
    <mergeCell ref="I192:N194"/>
    <mergeCell ref="G193:H193"/>
    <mergeCell ref="G194:H194"/>
    <mergeCell ref="G195:H195"/>
    <mergeCell ref="G196:H196"/>
    <mergeCell ref="D197:F197"/>
    <mergeCell ref="G197:H197"/>
    <mergeCell ref="B201:N202"/>
    <mergeCell ref="B157:N157"/>
    <mergeCell ref="A158:A177"/>
    <mergeCell ref="B158:N159"/>
    <mergeCell ref="B160:N161"/>
    <mergeCell ref="J164:K164"/>
    <mergeCell ref="L164:M164"/>
    <mergeCell ref="H165:I165"/>
    <mergeCell ref="J165:K165"/>
    <mergeCell ref="L165:M165"/>
    <mergeCell ref="H166:I166"/>
    <mergeCell ref="J166:K166"/>
    <mergeCell ref="L166:M166"/>
    <mergeCell ref="H167:I167"/>
    <mergeCell ref="J167:K167"/>
    <mergeCell ref="L167:M167"/>
    <mergeCell ref="H168:I168"/>
    <mergeCell ref="J168:K168"/>
    <mergeCell ref="L168:M168"/>
    <mergeCell ref="H169:I169"/>
    <mergeCell ref="J169:K169"/>
    <mergeCell ref="L169:M169"/>
    <mergeCell ref="H170:I170"/>
    <mergeCell ref="J170:K170"/>
    <mergeCell ref="L170:M170"/>
    <mergeCell ref="I145:N147"/>
    <mergeCell ref="G146:H146"/>
    <mergeCell ref="G147:H147"/>
    <mergeCell ref="G148:H148"/>
    <mergeCell ref="I148:N149"/>
    <mergeCell ref="G149:H149"/>
    <mergeCell ref="D150:F150"/>
    <mergeCell ref="G150:H150"/>
    <mergeCell ref="B154:N155"/>
    <mergeCell ref="B71:N72"/>
    <mergeCell ref="B2:N3"/>
    <mergeCell ref="Q2:AC3"/>
    <mergeCell ref="B7:N8"/>
    <mergeCell ref="K19:K20"/>
    <mergeCell ref="K22:K23"/>
    <mergeCell ref="B127:N127"/>
    <mergeCell ref="A128:A155"/>
    <mergeCell ref="B128:N129"/>
    <mergeCell ref="B130:N131"/>
    <mergeCell ref="G133:H133"/>
    <mergeCell ref="G134:H134"/>
    <mergeCell ref="I134:N134"/>
    <mergeCell ref="I135:N136"/>
    <mergeCell ref="G136:H136"/>
    <mergeCell ref="G137:H137"/>
    <mergeCell ref="G138:H138"/>
    <mergeCell ref="G139:H139"/>
    <mergeCell ref="D140:F140"/>
    <mergeCell ref="G140:H140"/>
    <mergeCell ref="G143:H143"/>
    <mergeCell ref="G144:H144"/>
    <mergeCell ref="I144:N144"/>
    <mergeCell ref="B33:N33"/>
    <mergeCell ref="A34:A72"/>
    <mergeCell ref="B34:N35"/>
    <mergeCell ref="F21:G21"/>
    <mergeCell ref="F22:G22"/>
    <mergeCell ref="F24:G24"/>
    <mergeCell ref="H18:I18"/>
    <mergeCell ref="H19:I19"/>
    <mergeCell ref="H21:I21"/>
    <mergeCell ref="H22:I22"/>
    <mergeCell ref="H24:I24"/>
    <mergeCell ref="H23:I23"/>
    <mergeCell ref="C18:E18"/>
    <mergeCell ref="C19:E19"/>
    <mergeCell ref="C21:E21"/>
    <mergeCell ref="C22:E22"/>
    <mergeCell ref="C24:E24"/>
    <mergeCell ref="F18:G18"/>
    <mergeCell ref="F19:G19"/>
    <mergeCell ref="I58:N59"/>
    <mergeCell ref="G60:H60"/>
    <mergeCell ref="I60:N61"/>
    <mergeCell ref="G61:H61"/>
    <mergeCell ref="B36:N37"/>
    <mergeCell ref="G62:H62"/>
    <mergeCell ref="G63:H63"/>
    <mergeCell ref="G64:H64"/>
    <mergeCell ref="I64:N65"/>
    <mergeCell ref="I66:N67"/>
    <mergeCell ref="G47:H47"/>
    <mergeCell ref="G48:H48"/>
    <mergeCell ref="G39:H39"/>
    <mergeCell ref="G55:H55"/>
    <mergeCell ref="G56:H56"/>
    <mergeCell ref="G58:H58"/>
    <mergeCell ref="I42:N43"/>
    <mergeCell ref="I44:N45"/>
    <mergeCell ref="I48:N49"/>
    <mergeCell ref="I50:N51"/>
    <mergeCell ref="G40:H40"/>
    <mergeCell ref="G42:H42"/>
    <mergeCell ref="G44:H44"/>
    <mergeCell ref="G45:H45"/>
    <mergeCell ref="G46:H46"/>
    <mergeCell ref="F17:G17"/>
    <mergeCell ref="H17:I17"/>
    <mergeCell ref="B30:N31"/>
    <mergeCell ref="C20:E20"/>
    <mergeCell ref="F20:G20"/>
    <mergeCell ref="H20:I20"/>
    <mergeCell ref="B10:N10"/>
    <mergeCell ref="B14:N15"/>
    <mergeCell ref="A11:A31"/>
    <mergeCell ref="B11:N13"/>
    <mergeCell ref="C23:E23"/>
    <mergeCell ref="F23:G23"/>
    <mergeCell ref="B74:N74"/>
    <mergeCell ref="A75:A94"/>
    <mergeCell ref="B75:N76"/>
    <mergeCell ref="B77:N78"/>
    <mergeCell ref="G80:H80"/>
    <mergeCell ref="G81:H81"/>
    <mergeCell ref="I82:N82"/>
    <mergeCell ref="G83:H83"/>
    <mergeCell ref="G84:H84"/>
    <mergeCell ref="G85:H85"/>
    <mergeCell ref="G86:H86"/>
    <mergeCell ref="G87:H87"/>
    <mergeCell ref="C111:D111"/>
    <mergeCell ref="C112:D112"/>
    <mergeCell ref="I83:N84"/>
    <mergeCell ref="E103:F103"/>
    <mergeCell ref="E104:F104"/>
    <mergeCell ref="E105:F105"/>
    <mergeCell ref="E106:F106"/>
    <mergeCell ref="E107:F107"/>
    <mergeCell ref="G106:H106"/>
    <mergeCell ref="G88:H88"/>
    <mergeCell ref="D89:F89"/>
    <mergeCell ref="G89:H89"/>
    <mergeCell ref="B93:N94"/>
    <mergeCell ref="G104:H104"/>
    <mergeCell ref="G105:H105"/>
    <mergeCell ref="G107:H107"/>
    <mergeCell ref="E108:F108"/>
    <mergeCell ref="E109:F109"/>
    <mergeCell ref="E110:F110"/>
    <mergeCell ref="E111:F111"/>
    <mergeCell ref="B114:N114"/>
    <mergeCell ref="B124:N125"/>
    <mergeCell ref="C103:D103"/>
    <mergeCell ref="B96:N96"/>
    <mergeCell ref="B97:N98"/>
    <mergeCell ref="B99:N100"/>
    <mergeCell ref="A97:A125"/>
    <mergeCell ref="I102:N102"/>
    <mergeCell ref="I103:N105"/>
    <mergeCell ref="I106:N107"/>
    <mergeCell ref="G108:H108"/>
    <mergeCell ref="G109:H109"/>
    <mergeCell ref="G110:H110"/>
    <mergeCell ref="G111:H111"/>
    <mergeCell ref="G112:H112"/>
    <mergeCell ref="G103:H103"/>
    <mergeCell ref="E112:F112"/>
    <mergeCell ref="C104:D104"/>
    <mergeCell ref="C105:D105"/>
    <mergeCell ref="C106:D106"/>
    <mergeCell ref="C107:D107"/>
    <mergeCell ref="C108:D108"/>
    <mergeCell ref="C109:D109"/>
    <mergeCell ref="C110:D110"/>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169"/>
  <sheetViews>
    <sheetView showZeros="0" zoomScaleNormal="100" workbookViewId="0">
      <selection activeCell="O7" sqref="O7"/>
    </sheetView>
  </sheetViews>
  <sheetFormatPr baseColWidth="10" defaultRowHeight="15"/>
  <cols>
    <col min="1" max="1" width="3.7109375" customWidth="1"/>
    <col min="2" max="15" width="11.7109375" customWidth="1"/>
    <col min="16" max="16" width="3.7109375" customWidth="1"/>
    <col min="17" max="30" width="11.7109375" customWidth="1"/>
    <col min="31" max="31" width="3.7109375" customWidth="1"/>
    <col min="32" max="44" width="11.7109375" customWidth="1"/>
  </cols>
  <sheetData>
    <row r="1" spans="1:1312" s="2" customFormat="1" ht="15.75" thickBot="1">
      <c r="A1" s="1066">
        <f t="shared" ref="A1:AR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ca="1" si="0"/>
        <v>3</v>
      </c>
      <c r="Q1" s="1066">
        <f t="shared" ca="1" si="0"/>
        <v>11</v>
      </c>
      <c r="R1" s="1066">
        <f t="shared" ca="1" si="0"/>
        <v>11</v>
      </c>
      <c r="S1" s="1066">
        <f t="shared" ca="1" si="0"/>
        <v>11</v>
      </c>
      <c r="T1" s="1066">
        <f t="shared" ca="1" si="0"/>
        <v>11</v>
      </c>
      <c r="U1" s="1066">
        <f t="shared" ca="1" si="0"/>
        <v>11</v>
      </c>
      <c r="V1" s="1066">
        <f t="shared" ca="1" si="0"/>
        <v>11</v>
      </c>
      <c r="W1" s="1066">
        <f t="shared" ca="1" si="0"/>
        <v>11</v>
      </c>
      <c r="X1" s="1066">
        <f t="shared" ca="1" si="0"/>
        <v>11</v>
      </c>
      <c r="Y1" s="1066">
        <f t="shared" ca="1" si="0"/>
        <v>11</v>
      </c>
      <c r="Z1" s="1066">
        <f t="shared" ca="1" si="0"/>
        <v>11</v>
      </c>
      <c r="AA1" s="1066">
        <f t="shared" ca="1" si="0"/>
        <v>11</v>
      </c>
      <c r="AB1" s="1066">
        <f t="shared" ca="1" si="0"/>
        <v>11</v>
      </c>
      <c r="AC1" s="1066">
        <f t="shared" ca="1" si="0"/>
        <v>11</v>
      </c>
      <c r="AD1" s="1067" t="s">
        <v>1582</v>
      </c>
      <c r="AE1" s="1066">
        <f t="shared" ca="1" si="0"/>
        <v>3</v>
      </c>
      <c r="AF1" s="1066">
        <f t="shared" ca="1" si="0"/>
        <v>11</v>
      </c>
      <c r="AG1" s="1066">
        <f t="shared" ca="1" si="0"/>
        <v>11</v>
      </c>
      <c r="AH1" s="1066">
        <f t="shared" ca="1" si="0"/>
        <v>11</v>
      </c>
      <c r="AI1" s="1066">
        <f t="shared" ca="1" si="0"/>
        <v>11</v>
      </c>
      <c r="AJ1" s="1066">
        <f t="shared" ca="1" si="0"/>
        <v>11</v>
      </c>
      <c r="AK1" s="1066">
        <f t="shared" ca="1" si="0"/>
        <v>11</v>
      </c>
      <c r="AL1" s="1066">
        <f t="shared" ca="1" si="0"/>
        <v>11</v>
      </c>
      <c r="AM1" s="1066">
        <f t="shared" ca="1" si="0"/>
        <v>11</v>
      </c>
      <c r="AN1" s="1066">
        <f t="shared" ca="1" si="0"/>
        <v>11</v>
      </c>
      <c r="AO1" s="1066">
        <f t="shared" ca="1" si="0"/>
        <v>11</v>
      </c>
      <c r="AP1" s="1066">
        <f t="shared" ca="1" si="0"/>
        <v>11</v>
      </c>
      <c r="AQ1" s="1066">
        <f t="shared" ca="1" si="0"/>
        <v>11</v>
      </c>
      <c r="AR1" s="1066">
        <f t="shared" ca="1" si="0"/>
        <v>11</v>
      </c>
      <c r="AS1" s="1067" t="s">
        <v>1582</v>
      </c>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979" t="s">
        <v>1286</v>
      </c>
      <c r="C2" s="1980"/>
      <c r="D2" s="1980"/>
      <c r="E2" s="1980"/>
      <c r="F2" s="1980"/>
      <c r="G2" s="1980"/>
      <c r="H2" s="1980"/>
      <c r="I2" s="1980"/>
      <c r="J2" s="1980"/>
      <c r="K2" s="1980"/>
      <c r="L2" s="1980"/>
      <c r="M2" s="1980"/>
      <c r="N2" s="1981"/>
      <c r="O2" s="3"/>
      <c r="Q2" s="1402" t="s">
        <v>1523</v>
      </c>
      <c r="R2" s="1403"/>
      <c r="S2" s="1403"/>
      <c r="T2" s="1403"/>
      <c r="U2" s="1403"/>
      <c r="V2" s="1403"/>
      <c r="W2" s="1403"/>
      <c r="X2" s="1403"/>
      <c r="Y2" s="1403"/>
      <c r="Z2" s="1403"/>
      <c r="AA2" s="1403"/>
      <c r="AB2" s="1403"/>
      <c r="AC2" s="1404"/>
      <c r="AF2" s="1402" t="s">
        <v>1372</v>
      </c>
      <c r="AG2" s="1403"/>
      <c r="AH2" s="1403"/>
      <c r="AI2" s="1403"/>
      <c r="AJ2" s="1403"/>
      <c r="AK2" s="1403"/>
      <c r="AL2" s="1403"/>
      <c r="AM2" s="1403"/>
      <c r="AN2" s="1403"/>
      <c r="AO2" s="1403"/>
      <c r="AP2" s="1403"/>
      <c r="AQ2" s="1403"/>
      <c r="AR2" s="1404"/>
    </row>
    <row r="3" spans="1:1312" ht="15.75" customHeight="1" thickBot="1">
      <c r="B3" s="1982"/>
      <c r="C3" s="1983"/>
      <c r="D3" s="1983"/>
      <c r="E3" s="1983"/>
      <c r="F3" s="1983"/>
      <c r="G3" s="1983"/>
      <c r="H3" s="1983"/>
      <c r="I3" s="1983"/>
      <c r="J3" s="1983"/>
      <c r="K3" s="1983"/>
      <c r="L3" s="1983"/>
      <c r="M3" s="1983"/>
      <c r="N3" s="1984"/>
      <c r="O3" s="3"/>
      <c r="Q3" s="1405"/>
      <c r="R3" s="1406"/>
      <c r="S3" s="1406"/>
      <c r="T3" s="1406"/>
      <c r="U3" s="1406"/>
      <c r="V3" s="1406"/>
      <c r="W3" s="1406"/>
      <c r="X3" s="1406"/>
      <c r="Y3" s="1406"/>
      <c r="Z3" s="1406"/>
      <c r="AA3" s="1406"/>
      <c r="AB3" s="1406"/>
      <c r="AC3" s="1407"/>
      <c r="AF3" s="1405"/>
      <c r="AG3" s="1406"/>
      <c r="AH3" s="1406"/>
      <c r="AI3" s="1406"/>
      <c r="AJ3" s="1406"/>
      <c r="AK3" s="1406"/>
      <c r="AL3" s="1406"/>
      <c r="AM3" s="1406"/>
      <c r="AN3" s="1406"/>
      <c r="AO3" s="1406"/>
      <c r="AP3" s="1406"/>
      <c r="AQ3" s="1406"/>
      <c r="AR3" s="1407"/>
    </row>
    <row r="4" spans="1:1312" ht="15.75" customHeight="1">
      <c r="A4" s="4" t="str">
        <f ca="1">CELL("nomfichier",A1)</f>
        <v>D:\1 UPRT SITE WEB\uprt.fr\ff-mickael-rabeau\[ff-mr-patisserie-N°3-complet.xlsx]Convertisseurs</v>
      </c>
      <c r="B4" s="5"/>
      <c r="C4" s="5"/>
      <c r="D4" s="5"/>
      <c r="E4" s="5"/>
      <c r="F4" s="5"/>
      <c r="G4" s="5"/>
      <c r="H4" s="5"/>
      <c r="I4" s="5"/>
      <c r="J4" s="5"/>
      <c r="K4" s="5"/>
      <c r="L4" s="5"/>
      <c r="M4" s="5"/>
      <c r="N4" s="5"/>
      <c r="O4" s="3"/>
      <c r="P4" s="4"/>
      <c r="Q4" s="994" t="s">
        <v>1418</v>
      </c>
      <c r="R4" s="5"/>
      <c r="S4" s="5"/>
      <c r="T4" s="5"/>
      <c r="U4" s="5"/>
      <c r="V4" s="5"/>
      <c r="W4" s="5"/>
      <c r="X4" s="5"/>
      <c r="Y4" s="5"/>
      <c r="Z4" s="5"/>
      <c r="AA4" s="5"/>
      <c r="AB4" s="5"/>
      <c r="AC4" s="5"/>
      <c r="AE4" s="4"/>
      <c r="AF4" s="994" t="s">
        <v>1418</v>
      </c>
      <c r="AG4" s="5"/>
      <c r="AH4" s="5"/>
      <c r="AI4" s="5"/>
      <c r="AJ4" s="5"/>
      <c r="AK4" s="5"/>
      <c r="AL4" s="5"/>
      <c r="AM4" s="5"/>
      <c r="AN4" s="5"/>
      <c r="AO4" s="5"/>
      <c r="AP4" s="5"/>
      <c r="AQ4" s="5"/>
      <c r="AR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WEB\uprt.fr\ff-mickael-rabeau\[ff-mr-patisserie-N°3-complet.xlsx]Convertisseurs</v>
      </c>
      <c r="R5" s="993"/>
      <c r="S5" s="993"/>
      <c r="T5" s="993"/>
      <c r="U5" s="993"/>
      <c r="V5" s="993"/>
      <c r="W5" s="993"/>
      <c r="X5" s="993"/>
      <c r="Y5" s="993"/>
      <c r="Z5" s="993"/>
      <c r="AA5" s="993"/>
      <c r="AB5" s="993"/>
      <c r="AC5" s="993"/>
      <c r="AE5" s="33"/>
      <c r="AF5" s="992" t="str">
        <f ca="1">CELL("nomfichier",AE1)</f>
        <v>D:\1 UPRT SITE WEB\uprt.fr\ff-mickael-rabeau\[ff-mr-patisserie-N°3-complet.xlsx]Convertisseurs</v>
      </c>
      <c r="AG5" s="993"/>
      <c r="AH5" s="993"/>
      <c r="AI5" s="993"/>
      <c r="AJ5" s="993"/>
      <c r="AK5" s="993"/>
      <c r="AL5" s="993"/>
      <c r="AM5" s="993"/>
      <c r="AN5" s="993"/>
      <c r="AO5" s="993"/>
      <c r="AP5" s="993"/>
      <c r="AQ5" s="993"/>
      <c r="AR5" s="993"/>
    </row>
    <row r="6" spans="1:1312" s="37" customFormat="1" ht="1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c r="AE6" s="33"/>
      <c r="AF6" s="1509" t="s">
        <v>1374</v>
      </c>
      <c r="AG6" s="1509"/>
      <c r="AH6" s="1509"/>
      <c r="AI6" s="1509"/>
      <c r="AJ6" s="1509"/>
      <c r="AK6" s="1509"/>
      <c r="AL6" s="1509"/>
      <c r="AM6" s="1509"/>
      <c r="AN6" s="1509"/>
      <c r="AO6" s="1509"/>
      <c r="AP6" s="1509"/>
      <c r="AQ6" s="1509"/>
      <c r="AR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c r="AF7" s="1509"/>
      <c r="AG7" s="1509"/>
      <c r="AH7" s="1509"/>
      <c r="AI7" s="1509"/>
      <c r="AJ7" s="1509"/>
      <c r="AK7" s="1509"/>
      <c r="AL7" s="1509"/>
      <c r="AM7" s="1509"/>
      <c r="AN7" s="1509"/>
      <c r="AO7" s="1509"/>
      <c r="AP7" s="1509"/>
      <c r="AQ7" s="1509"/>
      <c r="AR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c r="AF8" s="1509"/>
      <c r="AG8" s="1509"/>
      <c r="AH8" s="1509"/>
      <c r="AI8" s="1509"/>
      <c r="AJ8" s="1509"/>
      <c r="AK8" s="1509"/>
      <c r="AL8" s="1509"/>
      <c r="AM8" s="1509"/>
      <c r="AN8" s="1509"/>
      <c r="AO8" s="1509"/>
      <c r="AP8" s="1509"/>
      <c r="AQ8" s="1509"/>
      <c r="AR8" s="1509"/>
    </row>
    <row r="10" spans="1:1312" ht="15.75" thickBot="1">
      <c r="A10" s="8" t="s">
        <v>3</v>
      </c>
      <c r="B10" s="1431" t="str">
        <f>B11</f>
        <v>Convertisseur</v>
      </c>
      <c r="C10" s="1431"/>
      <c r="D10" s="1431"/>
      <c r="E10" s="1431"/>
      <c r="F10" s="1431"/>
      <c r="G10" s="1431"/>
      <c r="H10" s="1431"/>
      <c r="I10" s="1431"/>
      <c r="J10" s="1431"/>
      <c r="K10" s="1431"/>
      <c r="L10" s="1431"/>
      <c r="M10" s="1431"/>
      <c r="N10" s="1431"/>
      <c r="P10" s="8" t="s">
        <v>3</v>
      </c>
      <c r="Q10" s="1431" t="str">
        <f>Q11</f>
        <v>Pourcentages NET / BRUT   et  CONVERSIONS sur une  Base de   1L = 1Kg   ou   1Kg = 1L</v>
      </c>
      <c r="R10" s="1431"/>
      <c r="S10" s="1431"/>
      <c r="T10" s="1431"/>
      <c r="U10" s="1431"/>
      <c r="V10" s="1431"/>
      <c r="W10" s="1431"/>
      <c r="X10" s="1431"/>
      <c r="Y10" s="1431"/>
      <c r="Z10" s="1431"/>
      <c r="AA10" s="1431"/>
      <c r="AB10" s="1431"/>
      <c r="AC10" s="1431"/>
      <c r="AE10" s="8" t="s">
        <v>3</v>
      </c>
      <c r="AF10" s="1431" t="str">
        <f>AF11</f>
        <v>Pourcentages NET / BRUT   et  CONVERSIONS sur une  Base de   1L = 1Kg   ou   1Kg = 1L</v>
      </c>
      <c r="AG10" s="1431"/>
      <c r="AH10" s="1431"/>
      <c r="AI10" s="1431"/>
      <c r="AJ10" s="1431"/>
      <c r="AK10" s="1431"/>
      <c r="AL10" s="1431"/>
      <c r="AM10" s="1431"/>
      <c r="AN10" s="1431"/>
      <c r="AO10" s="1431"/>
      <c r="AP10" s="1431"/>
      <c r="AQ10" s="1431"/>
      <c r="AR10" s="1431"/>
    </row>
    <row r="11" spans="1:1312" ht="15" customHeight="1">
      <c r="A11" s="1432" t="str">
        <f>B11</f>
        <v>Convertisseur</v>
      </c>
      <c r="B11" s="1399" t="s">
        <v>1278</v>
      </c>
      <c r="C11" s="1400"/>
      <c r="D11" s="1400"/>
      <c r="E11" s="1400"/>
      <c r="F11" s="1400"/>
      <c r="G11" s="1400"/>
      <c r="H11" s="1400"/>
      <c r="I11" s="1400"/>
      <c r="J11" s="1400"/>
      <c r="K11" s="1400"/>
      <c r="L11" s="1400"/>
      <c r="M11" s="1400"/>
      <c r="N11" s="1401"/>
      <c r="P11" s="1432" t="str">
        <f>Q11</f>
        <v>Pourcentages NET / BRUT   et  CONVERSIONS sur une  Base de   1L = 1Kg   ou   1Kg = 1L</v>
      </c>
      <c r="Q11" s="1399" t="s">
        <v>410</v>
      </c>
      <c r="R11" s="1400"/>
      <c r="S11" s="1400"/>
      <c r="T11" s="1400"/>
      <c r="U11" s="1400"/>
      <c r="V11" s="1400"/>
      <c r="W11" s="1400"/>
      <c r="X11" s="1400"/>
      <c r="Y11" s="1400"/>
      <c r="Z11" s="1400"/>
      <c r="AA11" s="1400"/>
      <c r="AB11" s="1400"/>
      <c r="AC11" s="1401"/>
      <c r="AE11" s="1432" t="str">
        <f>AF11</f>
        <v>Pourcentages NET / BRUT   et  CONVERSIONS sur une  Base de   1L = 1Kg   ou   1Kg = 1L</v>
      </c>
      <c r="AF11" s="1399" t="s">
        <v>410</v>
      </c>
      <c r="AG11" s="1400"/>
      <c r="AH11" s="1400"/>
      <c r="AI11" s="1400"/>
      <c r="AJ11" s="1400"/>
      <c r="AK11" s="1400"/>
      <c r="AL11" s="1400"/>
      <c r="AM11" s="1400"/>
      <c r="AN11" s="1400"/>
      <c r="AO11" s="1400"/>
      <c r="AP11" s="1400"/>
      <c r="AQ11" s="1400"/>
      <c r="AR11" s="1401"/>
    </row>
    <row r="12" spans="1:1312" ht="15" customHeight="1">
      <c r="A12" s="1432"/>
      <c r="B12" s="1387"/>
      <c r="C12" s="1388"/>
      <c r="D12" s="1388"/>
      <c r="E12" s="1388"/>
      <c r="F12" s="1388"/>
      <c r="G12" s="1388"/>
      <c r="H12" s="1388"/>
      <c r="I12" s="1388"/>
      <c r="J12" s="1388"/>
      <c r="K12" s="1388"/>
      <c r="L12" s="1388"/>
      <c r="M12" s="1388"/>
      <c r="N12" s="1389"/>
      <c r="P12" s="1432"/>
      <c r="Q12" s="1387"/>
      <c r="R12" s="1388"/>
      <c r="S12" s="1388"/>
      <c r="T12" s="1388"/>
      <c r="U12" s="1388"/>
      <c r="V12" s="1388"/>
      <c r="W12" s="1388"/>
      <c r="X12" s="1388"/>
      <c r="Y12" s="1388"/>
      <c r="Z12" s="1388"/>
      <c r="AA12" s="1388"/>
      <c r="AB12" s="1388"/>
      <c r="AC12" s="1389"/>
      <c r="AE12" s="1432"/>
      <c r="AF12" s="1387"/>
      <c r="AG12" s="1388"/>
      <c r="AH12" s="1388"/>
      <c r="AI12" s="1388"/>
      <c r="AJ12" s="1388"/>
      <c r="AK12" s="1388"/>
      <c r="AL12" s="1388"/>
      <c r="AM12" s="1388"/>
      <c r="AN12" s="1388"/>
      <c r="AO12" s="1388"/>
      <c r="AP12" s="1388"/>
      <c r="AQ12" s="1388"/>
      <c r="AR12" s="1389"/>
    </row>
    <row r="13" spans="1:1312" ht="15" customHeight="1">
      <c r="A13" s="1432"/>
      <c r="B13" s="1416" t="s">
        <v>419</v>
      </c>
      <c r="C13" s="1417"/>
      <c r="D13" s="1973" t="s">
        <v>1282</v>
      </c>
      <c r="E13" s="1974"/>
      <c r="F13" s="1974"/>
      <c r="G13" s="1974"/>
      <c r="H13" s="1974"/>
      <c r="I13" s="1974"/>
      <c r="J13" s="1974"/>
      <c r="K13" s="1974"/>
      <c r="L13" s="1974"/>
      <c r="M13" s="1974"/>
      <c r="N13" s="1970"/>
      <c r="P13" s="1432"/>
      <c r="Q13" s="1416" t="s">
        <v>365</v>
      </c>
      <c r="R13" s="1417"/>
      <c r="S13" s="1417"/>
      <c r="T13" s="1417"/>
      <c r="U13" s="1417"/>
      <c r="V13" s="1417"/>
      <c r="W13" s="1417"/>
      <c r="X13" s="1417"/>
      <c r="Y13" s="1417"/>
      <c r="Z13" s="1417"/>
      <c r="AA13" s="1417"/>
      <c r="AB13" s="1417"/>
      <c r="AC13" s="1418"/>
      <c r="AE13" s="1432"/>
      <c r="AF13" s="1416" t="s">
        <v>365</v>
      </c>
      <c r="AG13" s="1417"/>
      <c r="AH13" s="1417"/>
      <c r="AI13" s="1417"/>
      <c r="AJ13" s="1417"/>
      <c r="AK13" s="1417"/>
      <c r="AL13" s="1417"/>
      <c r="AM13" s="1417"/>
      <c r="AN13" s="1417"/>
      <c r="AO13" s="1417"/>
      <c r="AP13" s="1417"/>
      <c r="AQ13" s="1417"/>
      <c r="AR13" s="1418"/>
    </row>
    <row r="14" spans="1:1312" ht="15" customHeight="1" thickBot="1">
      <c r="A14" s="1432"/>
      <c r="B14" s="1419"/>
      <c r="C14" s="1420"/>
      <c r="D14" s="1971"/>
      <c r="E14" s="1971"/>
      <c r="F14" s="1971"/>
      <c r="G14" s="1971"/>
      <c r="H14" s="1971"/>
      <c r="I14" s="1971"/>
      <c r="J14" s="1971"/>
      <c r="K14" s="1971"/>
      <c r="L14" s="1971"/>
      <c r="M14" s="1971"/>
      <c r="N14" s="1972"/>
      <c r="P14" s="1432"/>
      <c r="Q14" s="1419"/>
      <c r="R14" s="1420"/>
      <c r="S14" s="1420"/>
      <c r="T14" s="1420"/>
      <c r="U14" s="1420"/>
      <c r="V14" s="1420"/>
      <c r="W14" s="1420"/>
      <c r="X14" s="1420"/>
      <c r="Y14" s="1420"/>
      <c r="Z14" s="1420"/>
      <c r="AA14" s="1420"/>
      <c r="AB14" s="1420"/>
      <c r="AC14" s="1421"/>
      <c r="AE14" s="1432"/>
      <c r="AF14" s="1419"/>
      <c r="AG14" s="1420"/>
      <c r="AH14" s="1420"/>
      <c r="AI14" s="1420"/>
      <c r="AJ14" s="1420"/>
      <c r="AK14" s="1420"/>
      <c r="AL14" s="1420"/>
      <c r="AM14" s="1420"/>
      <c r="AN14" s="1420"/>
      <c r="AO14" s="1420"/>
      <c r="AP14" s="1420"/>
      <c r="AQ14" s="1420"/>
      <c r="AR14" s="1421"/>
    </row>
    <row r="15" spans="1:1312" ht="15" customHeight="1">
      <c r="A15" s="1432"/>
      <c r="B15" s="9"/>
      <c r="C15" s="10"/>
      <c r="D15" s="10"/>
      <c r="E15" s="10"/>
      <c r="F15" s="10"/>
      <c r="G15" s="59"/>
      <c r="H15" s="59"/>
      <c r="I15" s="59"/>
      <c r="J15" s="59"/>
      <c r="K15" s="59"/>
      <c r="L15" s="10"/>
      <c r="M15" s="10"/>
      <c r="N15" s="1049" t="s">
        <v>1385</v>
      </c>
      <c r="P15" s="1432"/>
      <c r="Q15" s="9"/>
      <c r="R15" s="10"/>
      <c r="S15" s="10"/>
      <c r="T15" s="10"/>
      <c r="U15" s="10"/>
      <c r="V15" s="10"/>
      <c r="W15" s="10"/>
      <c r="X15" s="10"/>
      <c r="Y15" s="10"/>
      <c r="Z15" s="10"/>
      <c r="AA15" s="10"/>
      <c r="AB15" s="10"/>
      <c r="AC15" s="11"/>
      <c r="AE15" s="1432"/>
      <c r="AF15" s="1424" t="s">
        <v>144</v>
      </c>
      <c r="AG15" s="1403"/>
      <c r="AH15" s="1403"/>
      <c r="AI15" s="1403"/>
      <c r="AJ15" s="1403"/>
      <c r="AK15" s="1403"/>
      <c r="AL15" s="1403"/>
      <c r="AM15" s="1403"/>
      <c r="AN15" s="1403"/>
      <c r="AO15" s="1403"/>
      <c r="AP15" s="1403"/>
      <c r="AQ15" s="1403"/>
      <c r="AR15" s="1425"/>
    </row>
    <row r="16" spans="1:1312" ht="15.75" customHeight="1" thickBot="1">
      <c r="A16" s="1432"/>
      <c r="B16" s="9"/>
      <c r="C16" s="10"/>
      <c r="D16" s="10"/>
      <c r="E16" s="10"/>
      <c r="F16" s="10"/>
      <c r="G16" s="10"/>
      <c r="H16" s="10"/>
      <c r="I16" s="10"/>
      <c r="J16" s="10"/>
      <c r="K16" s="10"/>
      <c r="L16" s="10"/>
      <c r="M16" s="10"/>
      <c r="N16" s="11"/>
      <c r="P16" s="1432"/>
      <c r="Q16" s="297"/>
      <c r="R16" s="1985" t="s">
        <v>408</v>
      </c>
      <c r="S16" s="1986"/>
      <c r="T16" s="1986"/>
      <c r="U16" s="1986"/>
      <c r="V16" s="1986"/>
      <c r="W16" s="1986"/>
      <c r="X16" s="1986"/>
      <c r="Y16" s="1986"/>
      <c r="Z16" s="1986"/>
      <c r="AA16" s="1986"/>
      <c r="AB16" s="1987"/>
      <c r="AC16" s="11"/>
      <c r="AE16" s="1432"/>
      <c r="AF16" s="1426"/>
      <c r="AG16" s="1406"/>
      <c r="AH16" s="1406"/>
      <c r="AI16" s="1406"/>
      <c r="AJ16" s="1406"/>
      <c r="AK16" s="1406"/>
      <c r="AL16" s="1406"/>
      <c r="AM16" s="1406"/>
      <c r="AN16" s="1406"/>
      <c r="AO16" s="1406"/>
      <c r="AP16" s="1406"/>
      <c r="AQ16" s="1406"/>
      <c r="AR16" s="1427"/>
    </row>
    <row r="17" spans="1:44" ht="18.75" customHeight="1">
      <c r="A17" s="1432"/>
      <c r="B17" s="9"/>
      <c r="C17" s="10"/>
      <c r="D17" s="10"/>
      <c r="E17" s="10"/>
      <c r="F17" s="10"/>
      <c r="G17" s="10"/>
      <c r="H17" s="10"/>
      <c r="I17" s="10"/>
      <c r="J17" s="10"/>
      <c r="K17" s="10"/>
      <c r="L17" s="10"/>
      <c r="M17" s="10"/>
      <c r="N17" s="11"/>
      <c r="P17" s="1432"/>
      <c r="Q17" s="297"/>
      <c r="R17" s="291"/>
      <c r="S17" s="357" t="s">
        <v>366</v>
      </c>
      <c r="T17" s="300">
        <v>5</v>
      </c>
      <c r="U17" s="15"/>
      <c r="V17" s="857"/>
      <c r="W17" s="289" t="s">
        <v>366</v>
      </c>
      <c r="X17" s="300">
        <v>2</v>
      </c>
      <c r="Y17" s="15"/>
      <c r="Z17" s="857"/>
      <c r="AA17" s="357" t="s">
        <v>366</v>
      </c>
      <c r="AB17" s="295">
        <v>1</v>
      </c>
      <c r="AC17" s="11"/>
      <c r="AE17" s="1432"/>
      <c r="AF17" s="1997" t="s">
        <v>1524</v>
      </c>
      <c r="AG17" s="1998"/>
      <c r="AH17" s="1998"/>
      <c r="AI17" s="1998"/>
      <c r="AJ17" s="1998"/>
      <c r="AK17" s="1998"/>
      <c r="AL17" s="1998"/>
      <c r="AM17" s="1998"/>
      <c r="AN17" s="1998"/>
      <c r="AO17" s="1998"/>
      <c r="AP17" s="1998"/>
      <c r="AQ17" s="1998"/>
      <c r="AR17" s="1999"/>
    </row>
    <row r="18" spans="1:44" ht="15.75" customHeight="1">
      <c r="A18" s="1432"/>
      <c r="B18" s="9"/>
      <c r="C18" s="10"/>
      <c r="D18" s="10"/>
      <c r="E18" s="10"/>
      <c r="F18" s="10"/>
      <c r="G18" s="10"/>
      <c r="H18" s="10"/>
      <c r="I18" s="10"/>
      <c r="J18" s="10"/>
      <c r="K18" s="10"/>
      <c r="L18" s="10"/>
      <c r="M18" s="10"/>
      <c r="N18" s="11"/>
      <c r="P18" s="1432"/>
      <c r="Q18" s="297"/>
      <c r="R18" s="291"/>
      <c r="S18" s="306" t="s">
        <v>367</v>
      </c>
      <c r="T18" s="301">
        <v>6</v>
      </c>
      <c r="U18" s="15"/>
      <c r="V18" s="857"/>
      <c r="W18" s="290" t="s">
        <v>370</v>
      </c>
      <c r="X18" s="301">
        <v>3</v>
      </c>
      <c r="Y18" s="15"/>
      <c r="Z18" s="857"/>
      <c r="AA18" s="306" t="s">
        <v>369</v>
      </c>
      <c r="AB18" s="293">
        <v>50</v>
      </c>
      <c r="AC18" s="11"/>
      <c r="AE18" s="1432"/>
      <c r="AF18" s="996"/>
      <c r="AG18" s="991"/>
      <c r="AH18" s="991"/>
      <c r="AI18" s="991"/>
      <c r="AJ18" s="991"/>
      <c r="AK18" s="991"/>
      <c r="AL18" s="991"/>
      <c r="AM18" s="991"/>
      <c r="AN18" s="991"/>
      <c r="AO18" s="991"/>
      <c r="AP18" s="991"/>
      <c r="AQ18" s="991"/>
      <c r="AR18" s="1048"/>
    </row>
    <row r="19" spans="1:44" ht="18.75" customHeight="1">
      <c r="A19" s="1432"/>
      <c r="B19" s="9"/>
      <c r="C19" s="10"/>
      <c r="D19" s="10"/>
      <c r="E19" s="10"/>
      <c r="F19" s="10"/>
      <c r="G19" s="10"/>
      <c r="H19" s="10"/>
      <c r="I19" s="10"/>
      <c r="J19" s="10"/>
      <c r="K19" s="10"/>
      <c r="L19" s="10"/>
      <c r="M19" s="10"/>
      <c r="N19" s="11"/>
      <c r="P19" s="1432"/>
      <c r="Q19" s="297"/>
      <c r="R19" s="353"/>
      <c r="S19" s="354" t="s">
        <v>368</v>
      </c>
      <c r="T19" s="347">
        <f>IF(T17=0,0,IF(T18=0,0,T18-T17))</f>
        <v>1</v>
      </c>
      <c r="U19" s="355"/>
      <c r="V19" s="356"/>
      <c r="W19" s="354" t="s">
        <v>369</v>
      </c>
      <c r="X19" s="350">
        <f>IF(X17=0,0,X18/X20)</f>
        <v>0.6</v>
      </c>
      <c r="Y19" s="355"/>
      <c r="Z19" s="356"/>
      <c r="AA19" s="354" t="s">
        <v>368</v>
      </c>
      <c r="AB19" s="352">
        <f>AB20*AB18%</f>
        <v>1</v>
      </c>
      <c r="AC19" s="11"/>
      <c r="AE19" s="1432"/>
      <c r="AF19" s="996"/>
      <c r="AG19" s="991"/>
      <c r="AH19" s="991"/>
      <c r="AI19" s="991"/>
      <c r="AJ19" s="991"/>
      <c r="AK19" s="991"/>
      <c r="AL19" s="991"/>
      <c r="AM19" s="991"/>
      <c r="AN19" s="991"/>
      <c r="AO19" s="991"/>
      <c r="AP19" s="991"/>
      <c r="AQ19" s="991"/>
      <c r="AR19" s="1048"/>
    </row>
    <row r="20" spans="1:44" ht="15.75" customHeight="1">
      <c r="A20" s="1432"/>
      <c r="B20" s="9"/>
      <c r="C20" s="10"/>
      <c r="D20" s="10"/>
      <c r="E20" s="10"/>
      <c r="F20" s="10"/>
      <c r="G20" s="10"/>
      <c r="H20" s="10"/>
      <c r="I20" s="10"/>
      <c r="J20" s="10"/>
      <c r="K20" s="10"/>
      <c r="L20" s="10"/>
      <c r="M20" s="10"/>
      <c r="N20" s="11"/>
      <c r="P20" s="1432"/>
      <c r="Q20" s="297"/>
      <c r="R20" s="341"/>
      <c r="S20" s="340" t="s">
        <v>369</v>
      </c>
      <c r="T20" s="338">
        <f>IF(T17=0,0,IF(T18=0,0,T19/T18))</f>
        <v>0.16666666666666666</v>
      </c>
      <c r="U20" s="342"/>
      <c r="V20" s="343"/>
      <c r="W20" s="340" t="s">
        <v>371</v>
      </c>
      <c r="X20" s="339">
        <f>IF(X17=0,0,X17+X18)</f>
        <v>5</v>
      </c>
      <c r="Y20" s="342"/>
      <c r="Z20" s="343"/>
      <c r="AA20" s="340" t="s">
        <v>367</v>
      </c>
      <c r="AB20" s="344">
        <f>AB17/(100-AB18)*100</f>
        <v>2</v>
      </c>
      <c r="AC20" s="11"/>
      <c r="AE20" s="1432"/>
      <c r="AF20" s="996"/>
      <c r="AG20" s="991"/>
      <c r="AH20" s="991"/>
      <c r="AI20" s="991"/>
      <c r="AJ20" s="991"/>
      <c r="AK20" s="991"/>
      <c r="AL20" s="991"/>
      <c r="AM20" s="991"/>
      <c r="AN20" s="991"/>
      <c r="AO20" s="991"/>
      <c r="AP20" s="991"/>
      <c r="AQ20" s="991"/>
      <c r="AR20" s="1048"/>
    </row>
    <row r="21" spans="1:44" ht="15.75" customHeight="1">
      <c r="A21" s="1432"/>
      <c r="B21" s="9"/>
      <c r="C21" s="10"/>
      <c r="D21" s="10"/>
      <c r="E21" s="10"/>
      <c r="F21" s="10"/>
      <c r="G21" s="10"/>
      <c r="H21" s="10"/>
      <c r="I21" s="10"/>
      <c r="J21" s="10"/>
      <c r="K21" s="10"/>
      <c r="L21" s="10"/>
      <c r="M21" s="10"/>
      <c r="N21" s="11"/>
      <c r="P21" s="1432"/>
      <c r="Q21" s="9"/>
      <c r="R21" s="10"/>
      <c r="S21" s="10"/>
      <c r="T21" s="10"/>
      <c r="U21" s="10"/>
      <c r="V21" s="10"/>
      <c r="W21" s="10"/>
      <c r="X21" s="10"/>
      <c r="Y21" s="10"/>
      <c r="Z21" s="10"/>
      <c r="AA21" s="10"/>
      <c r="AB21" s="10"/>
      <c r="AC21" s="11"/>
      <c r="AE21" s="1432"/>
      <c r="AF21" s="1017"/>
      <c r="AG21" s="1018"/>
      <c r="AH21" s="1018"/>
      <c r="AI21" s="1018"/>
      <c r="AJ21" s="1018"/>
      <c r="AK21" s="1018"/>
      <c r="AL21" s="1018"/>
      <c r="AM21" s="1018"/>
      <c r="AN21" s="1018"/>
      <c r="AO21" s="1018"/>
      <c r="AP21" s="1018"/>
      <c r="AQ21" s="991"/>
      <c r="AR21" s="11"/>
    </row>
    <row r="22" spans="1:44" ht="15.75" customHeight="1">
      <c r="A22" s="1432"/>
      <c r="B22" s="9"/>
      <c r="C22" s="10"/>
      <c r="D22" s="10"/>
      <c r="E22" s="10"/>
      <c r="F22" s="10"/>
      <c r="G22" s="10"/>
      <c r="H22" s="10"/>
      <c r="I22" s="10"/>
      <c r="J22" s="10"/>
      <c r="K22" s="10"/>
      <c r="L22" s="10"/>
      <c r="M22" s="10"/>
      <c r="N22" s="11"/>
      <c r="P22" s="1432"/>
      <c r="Q22" s="9"/>
      <c r="R22" s="1988" t="s">
        <v>409</v>
      </c>
      <c r="S22" s="1989"/>
      <c r="T22" s="1989"/>
      <c r="U22" s="1989"/>
      <c r="V22" s="1989"/>
      <c r="W22" s="1989"/>
      <c r="X22" s="1989"/>
      <c r="Y22" s="1989"/>
      <c r="Z22" s="1989"/>
      <c r="AA22" s="1989"/>
      <c r="AB22" s="1990"/>
      <c r="AC22" s="11"/>
      <c r="AE22" s="1432"/>
      <c r="AF22" s="2000" t="s">
        <v>1525</v>
      </c>
      <c r="AG22" s="2001"/>
      <c r="AH22" s="2001"/>
      <c r="AI22" s="2001"/>
      <c r="AJ22" s="2001"/>
      <c r="AK22" s="2001"/>
      <c r="AL22" s="2001"/>
      <c r="AM22" s="2001"/>
      <c r="AN22" s="2001"/>
      <c r="AO22" s="2001"/>
      <c r="AP22" s="2001"/>
      <c r="AQ22" s="2001"/>
      <c r="AR22" s="2002"/>
    </row>
    <row r="23" spans="1:44" ht="15.75" customHeight="1">
      <c r="A23" s="1432"/>
      <c r="B23" s="9"/>
      <c r="C23" s="10"/>
      <c r="D23" s="10"/>
      <c r="E23" s="10"/>
      <c r="F23" s="10"/>
      <c r="G23" s="10"/>
      <c r="H23" s="10"/>
      <c r="I23" s="10"/>
      <c r="J23" s="10"/>
      <c r="K23" s="10"/>
      <c r="L23" s="10"/>
      <c r="M23" s="10"/>
      <c r="N23" s="11"/>
      <c r="P23" s="1432"/>
      <c r="Q23" s="9"/>
      <c r="R23" s="292"/>
      <c r="S23" s="358" t="s">
        <v>367</v>
      </c>
      <c r="T23" s="303">
        <v>6</v>
      </c>
      <c r="U23" s="15"/>
      <c r="V23" s="15"/>
      <c r="W23" s="358" t="s">
        <v>367</v>
      </c>
      <c r="X23" s="303">
        <v>5</v>
      </c>
      <c r="Y23" s="15"/>
      <c r="Z23" s="10"/>
      <c r="AA23" s="358" t="s">
        <v>367</v>
      </c>
      <c r="AB23" s="296">
        <v>2</v>
      </c>
      <c r="AC23" s="11"/>
      <c r="AE23" s="1432"/>
      <c r="AF23" s="996"/>
      <c r="AG23" s="991"/>
      <c r="AH23" s="991"/>
      <c r="AI23" s="991"/>
      <c r="AJ23" s="991"/>
      <c r="AK23" s="991"/>
      <c r="AL23" s="991"/>
      <c r="AM23" s="991"/>
      <c r="AN23" s="991"/>
      <c r="AO23" s="991"/>
      <c r="AP23" s="991"/>
      <c r="AQ23" s="991"/>
      <c r="AR23" s="1048"/>
    </row>
    <row r="24" spans="1:44" ht="15.75">
      <c r="A24" s="1432"/>
      <c r="B24" s="9"/>
      <c r="C24" s="10"/>
      <c r="D24" s="10"/>
      <c r="E24" s="10"/>
      <c r="F24" s="10"/>
      <c r="G24" s="10"/>
      <c r="H24" s="10"/>
      <c r="I24" s="10"/>
      <c r="J24" s="10"/>
      <c r="K24" s="10"/>
      <c r="L24" s="10"/>
      <c r="M24" s="10"/>
      <c r="N24" s="11"/>
      <c r="P24" s="1432"/>
      <c r="Q24" s="9"/>
      <c r="R24" s="292"/>
      <c r="S24" s="307" t="s">
        <v>366</v>
      </c>
      <c r="T24" s="304">
        <v>5</v>
      </c>
      <c r="U24" s="15"/>
      <c r="V24" s="15"/>
      <c r="W24" s="307" t="s">
        <v>370</v>
      </c>
      <c r="X24" s="304">
        <v>3</v>
      </c>
      <c r="Y24" s="15"/>
      <c r="Z24" s="10"/>
      <c r="AA24" s="307" t="s">
        <v>369</v>
      </c>
      <c r="AB24" s="294">
        <v>50</v>
      </c>
      <c r="AC24" s="11"/>
      <c r="AE24" s="1432"/>
      <c r="AF24" s="9"/>
      <c r="AG24" s="10"/>
      <c r="AH24" s="10"/>
      <c r="AI24" s="10"/>
      <c r="AJ24" s="10"/>
      <c r="AK24" s="10"/>
      <c r="AL24" s="10"/>
      <c r="AM24" s="10"/>
      <c r="AN24" s="10"/>
      <c r="AO24" s="10"/>
      <c r="AP24" s="10"/>
      <c r="AQ24" s="10"/>
      <c r="AR24" s="11"/>
    </row>
    <row r="25" spans="1:44" ht="15" customHeight="1">
      <c r="A25" s="1432"/>
      <c r="B25" s="1433" t="s">
        <v>1412</v>
      </c>
      <c r="C25" s="1434"/>
      <c r="D25" s="1434"/>
      <c r="E25" s="1434"/>
      <c r="F25" s="1434"/>
      <c r="G25" s="1434"/>
      <c r="H25" s="1434"/>
      <c r="I25" s="1434"/>
      <c r="J25" s="1434"/>
      <c r="K25" s="1434"/>
      <c r="L25" s="1434"/>
      <c r="M25" s="1434"/>
      <c r="N25" s="1435"/>
      <c r="P25" s="1432"/>
      <c r="Q25" s="9"/>
      <c r="R25" s="345"/>
      <c r="S25" s="346" t="s">
        <v>368</v>
      </c>
      <c r="T25" s="347">
        <f>IF(T23=0,0,IF(T24=0,0,T23-T24))</f>
        <v>1</v>
      </c>
      <c r="U25" s="348"/>
      <c r="V25" s="349"/>
      <c r="W25" s="346" t="s">
        <v>369</v>
      </c>
      <c r="X25" s="350">
        <f>IF(X23=0,0,IF(X24=0,0,X24/X23))</f>
        <v>0.6</v>
      </c>
      <c r="Y25" s="348"/>
      <c r="Z25" s="351"/>
      <c r="AA25" s="346" t="s">
        <v>368</v>
      </c>
      <c r="AB25" s="352">
        <f>AB23*AB24%</f>
        <v>1</v>
      </c>
      <c r="AC25" s="11"/>
      <c r="AE25" s="1432"/>
      <c r="AF25" s="9"/>
      <c r="AG25" s="10"/>
      <c r="AH25" s="10"/>
      <c r="AI25" s="10"/>
      <c r="AJ25" s="10"/>
      <c r="AK25" s="10"/>
      <c r="AL25" s="10"/>
      <c r="AM25" s="10"/>
      <c r="AN25" s="10"/>
      <c r="AO25" s="10"/>
      <c r="AP25" s="10"/>
      <c r="AQ25" s="10"/>
      <c r="AR25" s="11"/>
    </row>
    <row r="26" spans="1:44" ht="16.5" thickBot="1">
      <c r="A26" s="1432"/>
      <c r="B26" s="1436"/>
      <c r="C26" s="1437"/>
      <c r="D26" s="1437"/>
      <c r="E26" s="1437"/>
      <c r="F26" s="1437"/>
      <c r="G26" s="1437"/>
      <c r="H26" s="1437"/>
      <c r="I26" s="1437"/>
      <c r="J26" s="1437"/>
      <c r="K26" s="1437"/>
      <c r="L26" s="1437"/>
      <c r="M26" s="1437"/>
      <c r="N26" s="1438"/>
      <c r="P26" s="1432"/>
      <c r="Q26" s="9"/>
      <c r="R26" s="337"/>
      <c r="S26" s="335" t="s">
        <v>369</v>
      </c>
      <c r="T26" s="338">
        <f>IF(T23=0,0,T25/T23)</f>
        <v>0.16666666666666666</v>
      </c>
      <c r="U26" s="302"/>
      <c r="V26" s="302"/>
      <c r="W26" s="335" t="s">
        <v>374</v>
      </c>
      <c r="X26" s="339">
        <f>IF(X23=0,0,IF(X24=0,0,X23-X24))</f>
        <v>2</v>
      </c>
      <c r="Y26" s="302"/>
      <c r="Z26" s="305"/>
      <c r="AA26" s="335" t="s">
        <v>366</v>
      </c>
      <c r="AB26" s="336">
        <f>AB23-AB25</f>
        <v>1</v>
      </c>
      <c r="AC26" s="11"/>
      <c r="AE26" s="1432"/>
      <c r="AF26" s="9"/>
      <c r="AG26" s="10"/>
      <c r="AH26" s="10"/>
      <c r="AI26" s="10"/>
      <c r="AJ26" s="10"/>
      <c r="AK26" s="10"/>
      <c r="AL26" s="10"/>
      <c r="AM26" s="10"/>
      <c r="AN26" s="10"/>
      <c r="AO26" s="10"/>
      <c r="AP26" s="10"/>
      <c r="AQ26" s="10"/>
      <c r="AR26" s="11"/>
    </row>
    <row r="27" spans="1:44">
      <c r="P27" s="1432"/>
      <c r="Q27" s="9"/>
      <c r="R27" s="10"/>
      <c r="S27" s="10"/>
      <c r="T27" s="10"/>
      <c r="U27" s="10"/>
      <c r="V27" s="10"/>
      <c r="W27" s="10"/>
      <c r="X27" s="10"/>
      <c r="Y27" s="10"/>
      <c r="Z27" s="10"/>
      <c r="AA27" s="10"/>
      <c r="AB27" s="10"/>
      <c r="AC27" s="11"/>
      <c r="AE27" s="1432"/>
      <c r="AF27" s="9"/>
      <c r="AG27" s="10"/>
      <c r="AH27" s="10"/>
      <c r="AI27" s="10"/>
      <c r="AJ27" s="10"/>
      <c r="AK27" s="10"/>
      <c r="AL27" s="10"/>
      <c r="AM27" s="10"/>
      <c r="AN27" s="10"/>
      <c r="AO27" s="10"/>
      <c r="AP27" s="10"/>
      <c r="AQ27" s="10"/>
      <c r="AR27" s="11"/>
    </row>
    <row r="28" spans="1:44" ht="15" customHeight="1">
      <c r="P28" s="1432"/>
      <c r="Q28" s="9"/>
      <c r="R28" s="1991" t="s">
        <v>387</v>
      </c>
      <c r="S28" s="1992"/>
      <c r="T28" s="1992"/>
      <c r="U28" s="1992"/>
      <c r="V28" s="1992"/>
      <c r="W28" s="1992"/>
      <c r="X28" s="1992"/>
      <c r="Y28" s="1992"/>
      <c r="Z28" s="1992"/>
      <c r="AA28" s="1992"/>
      <c r="AB28" s="1993"/>
      <c r="AC28" s="11"/>
      <c r="AE28" s="1432"/>
      <c r="AF28" s="2003" t="s">
        <v>1526</v>
      </c>
      <c r="AG28" s="2004"/>
      <c r="AH28" s="2004"/>
      <c r="AI28" s="2004"/>
      <c r="AJ28" s="2004"/>
      <c r="AK28" s="2004"/>
      <c r="AL28" s="2004"/>
      <c r="AM28" s="2004"/>
      <c r="AN28" s="2004"/>
      <c r="AO28" s="2004"/>
      <c r="AP28" s="2004"/>
      <c r="AQ28" s="2004"/>
      <c r="AR28" s="2005"/>
    </row>
    <row r="29" spans="1:44" ht="19.5" thickBot="1">
      <c r="A29" s="8" t="s">
        <v>3</v>
      </c>
      <c r="B29" s="1431" t="str">
        <f>B30</f>
        <v>Convertisseur</v>
      </c>
      <c r="C29" s="1431"/>
      <c r="D29" s="1431"/>
      <c r="E29" s="1431"/>
      <c r="F29" s="1431"/>
      <c r="G29" s="1431"/>
      <c r="H29" s="1431"/>
      <c r="I29" s="1431"/>
      <c r="J29" s="1431"/>
      <c r="K29" s="1431"/>
      <c r="L29" s="1431"/>
      <c r="M29" s="1431"/>
      <c r="N29" s="1431"/>
      <c r="P29" s="1432"/>
      <c r="Q29" s="9"/>
      <c r="R29" s="362" t="s">
        <v>388</v>
      </c>
      <c r="S29" s="298">
        <v>1</v>
      </c>
      <c r="T29" s="366" t="s">
        <v>389</v>
      </c>
      <c r="U29" s="367" t="s">
        <v>390</v>
      </c>
      <c r="V29" s="281" t="s">
        <v>391</v>
      </c>
      <c r="W29" s="359">
        <v>10</v>
      </c>
      <c r="X29" s="299" t="s">
        <v>394</v>
      </c>
      <c r="Y29" s="363" t="s">
        <v>395</v>
      </c>
      <c r="Z29" s="359">
        <v>225</v>
      </c>
      <c r="AA29" s="299" t="s">
        <v>396</v>
      </c>
      <c r="AB29" s="368" t="s">
        <v>381</v>
      </c>
      <c r="AC29" s="11"/>
      <c r="AE29" s="1432"/>
      <c r="AF29" s="996"/>
      <c r="AG29" s="991"/>
      <c r="AH29" s="991"/>
      <c r="AI29" s="991"/>
      <c r="AJ29" s="991"/>
      <c r="AK29" s="991"/>
      <c r="AL29" s="991"/>
      <c r="AM29" s="991"/>
      <c r="AN29" s="991"/>
      <c r="AO29" s="991"/>
      <c r="AP29" s="991"/>
      <c r="AQ29" s="991"/>
      <c r="AR29" s="1048"/>
    </row>
    <row r="30" spans="1:44">
      <c r="A30" s="1432" t="str">
        <f>B30</f>
        <v>Convertisseur</v>
      </c>
      <c r="B30" s="1399" t="s">
        <v>1278</v>
      </c>
      <c r="C30" s="1400"/>
      <c r="D30" s="1400"/>
      <c r="E30" s="1400"/>
      <c r="F30" s="1400"/>
      <c r="G30" s="1400"/>
      <c r="H30" s="1400"/>
      <c r="I30" s="1400"/>
      <c r="J30" s="1400"/>
      <c r="K30" s="1400"/>
      <c r="L30" s="1400"/>
      <c r="M30" s="1400"/>
      <c r="N30" s="1401"/>
      <c r="P30" s="1432"/>
      <c r="Q30" s="9"/>
      <c r="R30" s="282" t="s">
        <v>397</v>
      </c>
      <c r="S30" s="276">
        <f>S29*10</f>
        <v>10</v>
      </c>
      <c r="T30" s="860" t="s">
        <v>392</v>
      </c>
      <c r="U30" s="860" t="s">
        <v>393</v>
      </c>
      <c r="V30" s="283" t="s">
        <v>398</v>
      </c>
      <c r="W30" s="360">
        <f>W29*10</f>
        <v>100</v>
      </c>
      <c r="X30" s="276" t="s">
        <v>396</v>
      </c>
      <c r="Y30" s="364" t="s">
        <v>381</v>
      </c>
      <c r="Z30" s="360">
        <f>Z29/10</f>
        <v>22.5</v>
      </c>
      <c r="AA30" s="276" t="s">
        <v>394</v>
      </c>
      <c r="AB30" s="369" t="s">
        <v>395</v>
      </c>
      <c r="AC30" s="11"/>
      <c r="AE30" s="1432"/>
      <c r="AF30" s="1016" t="s">
        <v>1418</v>
      </c>
      <c r="AG30" s="10"/>
      <c r="AH30" s="10"/>
      <c r="AI30" s="10"/>
      <c r="AJ30" s="10"/>
      <c r="AK30" s="10"/>
      <c r="AL30" s="10"/>
      <c r="AM30" s="10"/>
      <c r="AN30" s="10"/>
      <c r="AO30" s="10"/>
      <c r="AP30" s="10"/>
      <c r="AQ30" s="10"/>
      <c r="AR30" s="11"/>
    </row>
    <row r="31" spans="1:44" ht="15" customHeight="1" thickBot="1">
      <c r="A31" s="1432"/>
      <c r="B31" s="1387"/>
      <c r="C31" s="1388"/>
      <c r="D31" s="1388"/>
      <c r="E31" s="1388"/>
      <c r="F31" s="1388"/>
      <c r="G31" s="1388"/>
      <c r="H31" s="1388"/>
      <c r="I31" s="1388"/>
      <c r="J31" s="1388"/>
      <c r="K31" s="1388"/>
      <c r="L31" s="1388"/>
      <c r="M31" s="1388"/>
      <c r="N31" s="1389"/>
      <c r="P31" s="1432"/>
      <c r="Q31" s="9"/>
      <c r="R31" s="282" t="s">
        <v>399</v>
      </c>
      <c r="S31" s="276">
        <f>S30*10</f>
        <v>100</v>
      </c>
      <c r="T31" s="860" t="s">
        <v>394</v>
      </c>
      <c r="U31" s="860" t="s">
        <v>395</v>
      </c>
      <c r="V31" s="283" t="s">
        <v>400</v>
      </c>
      <c r="W31" s="360">
        <f>W29/10</f>
        <v>1</v>
      </c>
      <c r="X31" s="276" t="s">
        <v>392</v>
      </c>
      <c r="Y31" s="364" t="s">
        <v>393</v>
      </c>
      <c r="Z31" s="360">
        <f>Z30/10</f>
        <v>2.25</v>
      </c>
      <c r="AA31" s="276" t="s">
        <v>392</v>
      </c>
      <c r="AB31" s="369" t="s">
        <v>393</v>
      </c>
      <c r="AC31" s="11"/>
      <c r="AE31" s="1432"/>
      <c r="AF31" s="992" t="str">
        <f ca="1">CELL("nomfichier",AE27)</f>
        <v>D:\1 UPRT SITE WEB\uprt.fr\ff-mickael-rabeau\[ff-mr-patisserie-N°3-complet.xlsx]Convertisseurs</v>
      </c>
      <c r="AG31" s="10"/>
      <c r="AH31" s="10"/>
      <c r="AI31" s="10"/>
      <c r="AJ31" s="10"/>
      <c r="AK31" s="10"/>
      <c r="AL31" s="10"/>
      <c r="AM31" s="10"/>
      <c r="AN31" s="10"/>
      <c r="AO31" s="10"/>
      <c r="AP31" s="10"/>
      <c r="AQ31" s="10"/>
      <c r="AR31" s="11"/>
    </row>
    <row r="32" spans="1:44" ht="15" customHeight="1">
      <c r="A32" s="1432"/>
      <c r="B32" s="1416" t="s">
        <v>419</v>
      </c>
      <c r="C32" s="1417"/>
      <c r="D32" s="1973" t="s">
        <v>1285</v>
      </c>
      <c r="E32" s="1973"/>
      <c r="F32" s="1973"/>
      <c r="G32" s="1973"/>
      <c r="H32" s="1973"/>
      <c r="I32" s="1973"/>
      <c r="J32" s="1973"/>
      <c r="K32" s="1973"/>
      <c r="L32" s="1973"/>
      <c r="M32" s="1973"/>
      <c r="N32" s="1975"/>
      <c r="P32" s="1432"/>
      <c r="Q32" s="9"/>
      <c r="R32" s="284" t="s">
        <v>401</v>
      </c>
      <c r="S32" s="279">
        <f>S31*10</f>
        <v>1000</v>
      </c>
      <c r="T32" s="278" t="s">
        <v>396</v>
      </c>
      <c r="U32" s="278" t="s">
        <v>381</v>
      </c>
      <c r="V32" s="285" t="s">
        <v>402</v>
      </c>
      <c r="W32" s="361">
        <f>W31/10</f>
        <v>0.1</v>
      </c>
      <c r="X32" s="286" t="s">
        <v>389</v>
      </c>
      <c r="Y32" s="365" t="s">
        <v>390</v>
      </c>
      <c r="Z32" s="361">
        <f>Z31/10</f>
        <v>0.22500000000000001</v>
      </c>
      <c r="AA32" s="286" t="s">
        <v>389</v>
      </c>
      <c r="AB32" s="370" t="s">
        <v>390</v>
      </c>
      <c r="AC32" s="11"/>
      <c r="AE32" s="1432"/>
      <c r="AF32" s="938"/>
      <c r="AG32" s="939"/>
      <c r="AH32" s="939"/>
      <c r="AI32" s="939"/>
      <c r="AJ32" s="25"/>
      <c r="AK32" s="25"/>
      <c r="AL32" s="25"/>
      <c r="AM32" s="25"/>
      <c r="AN32" s="25"/>
      <c r="AO32" s="25"/>
      <c r="AP32" s="25"/>
      <c r="AQ32" s="25"/>
      <c r="AR32" s="26"/>
    </row>
    <row r="33" spans="1:44" ht="15" customHeight="1">
      <c r="A33" s="1432"/>
      <c r="B33" s="1419"/>
      <c r="C33" s="1420"/>
      <c r="D33" s="1976"/>
      <c r="E33" s="1976"/>
      <c r="F33" s="1976"/>
      <c r="G33" s="1976"/>
      <c r="H33" s="1976"/>
      <c r="I33" s="1976"/>
      <c r="J33" s="1976"/>
      <c r="K33" s="1976"/>
      <c r="L33" s="1976"/>
      <c r="M33" s="1976"/>
      <c r="N33" s="1977"/>
      <c r="P33" s="1432"/>
      <c r="Q33" s="9"/>
      <c r="R33" s="1994" t="s">
        <v>403</v>
      </c>
      <c r="S33" s="1995"/>
      <c r="T33" s="1995"/>
      <c r="U33" s="1995"/>
      <c r="V33" s="1995"/>
      <c r="W33" s="1995"/>
      <c r="X33" s="1995"/>
      <c r="Y33" s="1995"/>
      <c r="Z33" s="1995"/>
      <c r="AA33" s="1995"/>
      <c r="AB33" s="1996"/>
      <c r="AC33" s="11"/>
      <c r="AE33" s="1432"/>
      <c r="AF33" s="9"/>
      <c r="AG33" s="10" t="s">
        <v>9</v>
      </c>
      <c r="AH33" s="932" t="s">
        <v>177</v>
      </c>
      <c r="AI33" s="10"/>
      <c r="AJ33" s="10"/>
      <c r="AK33" s="1429" t="s">
        <v>179</v>
      </c>
      <c r="AL33" s="1429"/>
      <c r="AM33" s="1429"/>
      <c r="AN33" s="1429"/>
      <c r="AO33" s="1429"/>
      <c r="AP33" s="1429"/>
      <c r="AQ33" s="1429"/>
      <c r="AR33" s="1430"/>
    </row>
    <row r="34" spans="1:44" ht="15.75">
      <c r="A34" s="1432"/>
      <c r="B34" s="9"/>
      <c r="C34" s="10"/>
      <c r="D34" s="10"/>
      <c r="E34" s="10"/>
      <c r="F34" s="10"/>
      <c r="G34" s="59"/>
      <c r="H34" s="59"/>
      <c r="I34" s="59"/>
      <c r="J34" s="59"/>
      <c r="K34" s="59"/>
      <c r="L34" s="10"/>
      <c r="M34" s="10"/>
      <c r="N34" s="1049" t="s">
        <v>1385</v>
      </c>
      <c r="P34" s="1432"/>
      <c r="Q34" s="992" t="str">
        <f ca="1">CELL("nomfichier",P30)</f>
        <v>D:\1 UPRT SITE WEB\uprt.fr\ff-mickael-rabeau\[ff-mr-patisserie-N°3-complet.xlsx]Convertisseurs</v>
      </c>
      <c r="R34" s="371"/>
      <c r="S34" s="371"/>
      <c r="T34" s="371"/>
      <c r="U34" s="371"/>
      <c r="V34" s="371"/>
      <c r="W34" s="371"/>
      <c r="X34" s="371"/>
      <c r="Y34" s="371"/>
      <c r="Z34" s="371"/>
      <c r="AA34" s="371"/>
      <c r="AB34" s="371"/>
      <c r="AC34" s="11"/>
      <c r="AE34" s="1432"/>
      <c r="AF34" s="10"/>
      <c r="AG34" s="10"/>
      <c r="AH34" s="10"/>
      <c r="AI34" s="10"/>
      <c r="AJ34" s="10"/>
      <c r="AK34" s="931"/>
      <c r="AL34" s="931" t="s">
        <v>178</v>
      </c>
      <c r="AM34" s="931"/>
      <c r="AN34" s="931"/>
      <c r="AO34" s="931"/>
      <c r="AP34" s="931"/>
      <c r="AQ34" s="931"/>
      <c r="AR34" s="933"/>
    </row>
    <row r="35" spans="1:44" ht="15" customHeight="1">
      <c r="A35" s="1432"/>
      <c r="B35" s="9"/>
      <c r="C35" s="10"/>
      <c r="D35" s="10"/>
      <c r="E35" s="10"/>
      <c r="F35" s="10"/>
      <c r="G35" s="10"/>
      <c r="H35" s="10"/>
      <c r="I35" s="10"/>
      <c r="J35" s="10"/>
      <c r="K35" s="10"/>
      <c r="L35" s="10"/>
      <c r="M35" s="10"/>
      <c r="N35" s="11"/>
      <c r="P35" s="1432"/>
      <c r="Q35" s="1433" t="s">
        <v>1412</v>
      </c>
      <c r="R35" s="1434"/>
      <c r="S35" s="1434"/>
      <c r="T35" s="1434"/>
      <c r="U35" s="1434"/>
      <c r="V35" s="1434"/>
      <c r="W35" s="1434"/>
      <c r="X35" s="1434"/>
      <c r="Y35" s="1434"/>
      <c r="Z35" s="1434"/>
      <c r="AA35" s="1434"/>
      <c r="AB35" s="1434"/>
      <c r="AC35" s="1435"/>
      <c r="AE35" s="1432"/>
      <c r="AF35" s="1978" t="s">
        <v>12</v>
      </c>
      <c r="AG35" s="1434"/>
      <c r="AH35" s="1434"/>
      <c r="AI35" s="1434"/>
      <c r="AJ35" s="1434"/>
      <c r="AK35" s="1434"/>
      <c r="AL35" s="1434"/>
      <c r="AM35" s="1434"/>
      <c r="AN35" s="1434"/>
      <c r="AO35" s="1434"/>
      <c r="AP35" s="1434"/>
      <c r="AQ35" s="1434"/>
      <c r="AR35" s="1690"/>
    </row>
    <row r="36" spans="1:44" ht="15.75" thickBot="1">
      <c r="A36" s="1432"/>
      <c r="B36" s="9"/>
      <c r="C36" s="10"/>
      <c r="D36" s="10"/>
      <c r="E36" s="10"/>
      <c r="F36" s="10"/>
      <c r="G36" s="10"/>
      <c r="H36" s="10"/>
      <c r="I36" s="10"/>
      <c r="J36" s="10"/>
      <c r="K36" s="10"/>
      <c r="L36" s="10"/>
      <c r="M36" s="10"/>
      <c r="N36" s="11"/>
      <c r="P36" s="1432"/>
      <c r="Q36" s="1436"/>
      <c r="R36" s="1437"/>
      <c r="S36" s="1437"/>
      <c r="T36" s="1437"/>
      <c r="U36" s="1437"/>
      <c r="V36" s="1437"/>
      <c r="W36" s="1437"/>
      <c r="X36" s="1437"/>
      <c r="Y36" s="1437"/>
      <c r="Z36" s="1437"/>
      <c r="AA36" s="1437"/>
      <c r="AB36" s="1437"/>
      <c r="AC36" s="1438"/>
      <c r="AE36" s="1432"/>
      <c r="AF36" s="1436"/>
      <c r="AG36" s="1437"/>
      <c r="AH36" s="1437"/>
      <c r="AI36" s="1437"/>
      <c r="AJ36" s="1437"/>
      <c r="AK36" s="1437"/>
      <c r="AL36" s="1437"/>
      <c r="AM36" s="1437"/>
      <c r="AN36" s="1437"/>
      <c r="AO36" s="1437"/>
      <c r="AP36" s="1437"/>
      <c r="AQ36" s="1437"/>
      <c r="AR36" s="1438"/>
    </row>
    <row r="37" spans="1:44">
      <c r="A37" s="1432"/>
      <c r="B37" s="9"/>
      <c r="C37" s="10"/>
      <c r="D37" s="10"/>
      <c r="E37" s="10"/>
      <c r="F37" s="10"/>
      <c r="G37" s="10"/>
      <c r="H37" s="10"/>
      <c r="I37" s="10"/>
      <c r="J37" s="10"/>
      <c r="K37" s="10"/>
      <c r="L37" s="10"/>
      <c r="M37" s="10"/>
      <c r="N37" s="11"/>
    </row>
    <row r="38" spans="1:44" ht="15.75" thickBot="1">
      <c r="A38" s="1432"/>
      <c r="B38" s="9"/>
      <c r="C38" s="10"/>
      <c r="D38" s="10"/>
      <c r="E38" s="10"/>
      <c r="F38" s="10"/>
      <c r="G38" s="10"/>
      <c r="H38" s="10"/>
      <c r="I38" s="10"/>
      <c r="J38" s="10"/>
      <c r="K38" s="10"/>
      <c r="L38" s="10"/>
      <c r="M38" s="10"/>
      <c r="N38" s="11"/>
      <c r="P38" s="8" t="s">
        <v>3</v>
      </c>
      <c r="Q38" s="1431" t="str">
        <f>Q39</f>
        <v>ŒUFS poids et %</v>
      </c>
      <c r="R38" s="1431"/>
      <c r="S38" s="1431"/>
      <c r="T38" s="1431"/>
      <c r="U38" s="1431"/>
      <c r="V38" s="1431"/>
      <c r="W38" s="1431"/>
      <c r="X38" s="1431"/>
      <c r="Y38" s="1431"/>
      <c r="Z38" s="1431"/>
      <c r="AA38" s="1431"/>
      <c r="AB38" s="1431"/>
      <c r="AC38" s="1431"/>
      <c r="AE38" s="8" t="s">
        <v>3</v>
      </c>
      <c r="AF38" s="1431" t="str">
        <f>AF39</f>
        <v>ŒUFS poids et %</v>
      </c>
      <c r="AG38" s="1431"/>
      <c r="AH38" s="1431"/>
      <c r="AI38" s="1431"/>
      <c r="AJ38" s="1431"/>
      <c r="AK38" s="1431"/>
      <c r="AL38" s="1431"/>
      <c r="AM38" s="1431"/>
      <c r="AN38" s="1431"/>
      <c r="AO38" s="1431"/>
      <c r="AP38" s="1431"/>
      <c r="AQ38" s="1431"/>
      <c r="AR38" s="1431"/>
    </row>
    <row r="39" spans="1:44">
      <c r="A39" s="1432"/>
      <c r="B39" s="9"/>
      <c r="C39" s="10"/>
      <c r="D39" s="10"/>
      <c r="E39" s="10"/>
      <c r="F39" s="10"/>
      <c r="G39" s="10"/>
      <c r="H39" s="10"/>
      <c r="I39" s="10"/>
      <c r="J39" s="10"/>
      <c r="K39" s="10"/>
      <c r="L39" s="10"/>
      <c r="M39" s="10"/>
      <c r="N39" s="11"/>
      <c r="P39" s="1432" t="str">
        <f>Q39</f>
        <v>ŒUFS poids et %</v>
      </c>
      <c r="Q39" s="1399" t="s">
        <v>404</v>
      </c>
      <c r="R39" s="1400"/>
      <c r="S39" s="1400"/>
      <c r="T39" s="1400"/>
      <c r="U39" s="1400"/>
      <c r="V39" s="1400"/>
      <c r="W39" s="1400"/>
      <c r="X39" s="1400"/>
      <c r="Y39" s="1400"/>
      <c r="Z39" s="1400"/>
      <c r="AA39" s="1400"/>
      <c r="AB39" s="1400"/>
      <c r="AC39" s="1401"/>
      <c r="AE39" s="1432" t="str">
        <f>AF39</f>
        <v>ŒUFS poids et %</v>
      </c>
      <c r="AF39" s="1399" t="s">
        <v>404</v>
      </c>
      <c r="AG39" s="1400"/>
      <c r="AH39" s="1400"/>
      <c r="AI39" s="1400"/>
      <c r="AJ39" s="1400"/>
      <c r="AK39" s="1400"/>
      <c r="AL39" s="1400"/>
      <c r="AM39" s="1400"/>
      <c r="AN39" s="1400"/>
      <c r="AO39" s="1400"/>
      <c r="AP39" s="1400"/>
      <c r="AQ39" s="1400"/>
      <c r="AR39" s="1401"/>
    </row>
    <row r="40" spans="1:44">
      <c r="A40" s="1432"/>
      <c r="B40" s="9"/>
      <c r="C40" s="10"/>
      <c r="D40" s="10"/>
      <c r="E40" s="10"/>
      <c r="F40" s="10"/>
      <c r="G40" s="10"/>
      <c r="H40" s="10"/>
      <c r="I40" s="10"/>
      <c r="J40" s="10"/>
      <c r="K40" s="10"/>
      <c r="L40" s="10"/>
      <c r="M40" s="10"/>
      <c r="N40" s="11"/>
      <c r="P40" s="1432"/>
      <c r="Q40" s="1387"/>
      <c r="R40" s="1388"/>
      <c r="S40" s="1388"/>
      <c r="T40" s="1388"/>
      <c r="U40" s="1388"/>
      <c r="V40" s="1388"/>
      <c r="W40" s="1388"/>
      <c r="X40" s="1388"/>
      <c r="Y40" s="1388"/>
      <c r="Z40" s="1388"/>
      <c r="AA40" s="1388"/>
      <c r="AB40" s="1388"/>
      <c r="AC40" s="1389"/>
      <c r="AE40" s="1432"/>
      <c r="AF40" s="1387"/>
      <c r="AG40" s="1388"/>
      <c r="AH40" s="1388"/>
      <c r="AI40" s="1388"/>
      <c r="AJ40" s="1388"/>
      <c r="AK40" s="1388"/>
      <c r="AL40" s="1388"/>
      <c r="AM40" s="1388"/>
      <c r="AN40" s="1388"/>
      <c r="AO40" s="1388"/>
      <c r="AP40" s="1388"/>
      <c r="AQ40" s="1388"/>
      <c r="AR40" s="1389"/>
    </row>
    <row r="41" spans="1:44">
      <c r="A41" s="1432"/>
      <c r="B41" s="9"/>
      <c r="C41" s="10"/>
      <c r="D41" s="10"/>
      <c r="E41" s="10"/>
      <c r="F41" s="10"/>
      <c r="G41" s="10"/>
      <c r="H41" s="10"/>
      <c r="I41" s="10"/>
      <c r="J41" s="10"/>
      <c r="K41" s="10"/>
      <c r="L41" s="10"/>
      <c r="M41" s="10"/>
      <c r="N41" s="11"/>
      <c r="P41" s="1432"/>
      <c r="Q41" s="1416" t="s">
        <v>365</v>
      </c>
      <c r="R41" s="1417"/>
      <c r="S41" s="1417"/>
      <c r="T41" s="1417"/>
      <c r="U41" s="1417"/>
      <c r="V41" s="1417"/>
      <c r="W41" s="1417"/>
      <c r="X41" s="1417"/>
      <c r="Y41" s="1417"/>
      <c r="Z41" s="1417"/>
      <c r="AA41" s="1417"/>
      <c r="AB41" s="1417"/>
      <c r="AC41" s="1418"/>
      <c r="AE41" s="1432"/>
      <c r="AF41" s="1416" t="s">
        <v>365</v>
      </c>
      <c r="AG41" s="1417"/>
      <c r="AH41" s="1417"/>
      <c r="AI41" s="1417"/>
      <c r="AJ41" s="1417"/>
      <c r="AK41" s="1417"/>
      <c r="AL41" s="1417"/>
      <c r="AM41" s="1417"/>
      <c r="AN41" s="1417"/>
      <c r="AO41" s="1417"/>
      <c r="AP41" s="1417"/>
      <c r="AQ41" s="1417"/>
      <c r="AR41" s="1418"/>
    </row>
    <row r="42" spans="1:44" ht="15.75" thickBot="1">
      <c r="A42" s="1432"/>
      <c r="B42" s="9"/>
      <c r="C42" s="10"/>
      <c r="D42" s="10"/>
      <c r="E42" s="10"/>
      <c r="F42" s="10"/>
      <c r="G42" s="10"/>
      <c r="H42" s="10"/>
      <c r="I42" s="10"/>
      <c r="J42" s="10"/>
      <c r="K42" s="10"/>
      <c r="L42" s="10"/>
      <c r="M42" s="10"/>
      <c r="N42" s="11"/>
      <c r="P42" s="1432"/>
      <c r="Q42" s="1419"/>
      <c r="R42" s="1420"/>
      <c r="S42" s="1420"/>
      <c r="T42" s="1420"/>
      <c r="U42" s="1420"/>
      <c r="V42" s="1420"/>
      <c r="W42" s="1420"/>
      <c r="X42" s="1420"/>
      <c r="Y42" s="1420"/>
      <c r="Z42" s="1420"/>
      <c r="AA42" s="1420"/>
      <c r="AB42" s="1420"/>
      <c r="AC42" s="1421"/>
      <c r="AE42" s="1432"/>
      <c r="AF42" s="1419"/>
      <c r="AG42" s="1420"/>
      <c r="AH42" s="1420"/>
      <c r="AI42" s="1420"/>
      <c r="AJ42" s="1420"/>
      <c r="AK42" s="1420"/>
      <c r="AL42" s="1420"/>
      <c r="AM42" s="1420"/>
      <c r="AN42" s="1420"/>
      <c r="AO42" s="1420"/>
      <c r="AP42" s="1420"/>
      <c r="AQ42" s="1420"/>
      <c r="AR42" s="1421"/>
    </row>
    <row r="43" spans="1:44" ht="15" customHeight="1">
      <c r="A43" s="1432"/>
      <c r="B43" s="9"/>
      <c r="C43" s="10"/>
      <c r="D43" s="10"/>
      <c r="E43" s="10"/>
      <c r="F43" s="10"/>
      <c r="G43" s="10"/>
      <c r="H43" s="10"/>
      <c r="I43" s="10"/>
      <c r="J43" s="10"/>
      <c r="K43" s="10"/>
      <c r="L43" s="10"/>
      <c r="M43" s="10"/>
      <c r="N43" s="11"/>
      <c r="P43" s="1432"/>
      <c r="Q43" s="1961" t="s">
        <v>404</v>
      </c>
      <c r="R43" s="1962"/>
      <c r="S43" s="1962"/>
      <c r="T43" s="1962"/>
      <c r="U43" s="1962"/>
      <c r="V43" s="1962"/>
      <c r="W43" s="1962"/>
      <c r="X43" s="1962"/>
      <c r="Y43" s="1962"/>
      <c r="Z43" s="1962"/>
      <c r="AA43" s="1962"/>
      <c r="AB43" s="1962"/>
      <c r="AC43" s="1963"/>
      <c r="AE43" s="1432"/>
      <c r="AF43" s="1424" t="s">
        <v>144</v>
      </c>
      <c r="AG43" s="1403"/>
      <c r="AH43" s="1403"/>
      <c r="AI43" s="1403"/>
      <c r="AJ43" s="1403"/>
      <c r="AK43" s="1403"/>
      <c r="AL43" s="1403"/>
      <c r="AM43" s="1403"/>
      <c r="AN43" s="1403"/>
      <c r="AO43" s="1403"/>
      <c r="AP43" s="1403"/>
      <c r="AQ43" s="1403"/>
      <c r="AR43" s="1425"/>
    </row>
    <row r="44" spans="1:44" ht="15.75" customHeight="1" thickBot="1">
      <c r="A44" s="1432"/>
      <c r="B44" s="9"/>
      <c r="C44" s="10"/>
      <c r="D44" s="10"/>
      <c r="E44" s="10"/>
      <c r="F44" s="10"/>
      <c r="G44" s="10"/>
      <c r="H44" s="10"/>
      <c r="I44" s="10"/>
      <c r="J44" s="10"/>
      <c r="K44" s="10"/>
      <c r="L44" s="10"/>
      <c r="M44" s="10"/>
      <c r="N44" s="11"/>
      <c r="P44" s="1432"/>
      <c r="Q44" s="317" t="s">
        <v>5</v>
      </c>
      <c r="R44" s="318"/>
      <c r="S44" s="319" t="s">
        <v>6</v>
      </c>
      <c r="T44" s="318"/>
      <c r="U44" s="318"/>
      <c r="V44" s="321" t="s">
        <v>5</v>
      </c>
      <c r="W44" s="318"/>
      <c r="X44" s="319" t="s">
        <v>6</v>
      </c>
      <c r="Y44" s="318"/>
      <c r="Z44" s="321" t="s">
        <v>5</v>
      </c>
      <c r="AA44" s="318"/>
      <c r="AB44" s="319" t="s">
        <v>6</v>
      </c>
      <c r="AC44" s="320"/>
      <c r="AE44" s="1432"/>
      <c r="AF44" s="1426"/>
      <c r="AG44" s="1406"/>
      <c r="AH44" s="1406"/>
      <c r="AI44" s="1406"/>
      <c r="AJ44" s="1406"/>
      <c r="AK44" s="1406"/>
      <c r="AL44" s="1406"/>
      <c r="AM44" s="1406"/>
      <c r="AN44" s="1406"/>
      <c r="AO44" s="1406"/>
      <c r="AP44" s="1406"/>
      <c r="AQ44" s="1406"/>
      <c r="AR44" s="1427"/>
    </row>
    <row r="45" spans="1:44" ht="18.75" customHeight="1">
      <c r="A45" s="1432"/>
      <c r="B45" s="1433" t="s">
        <v>1412</v>
      </c>
      <c r="C45" s="1434"/>
      <c r="D45" s="1434"/>
      <c r="E45" s="1434"/>
      <c r="F45" s="1434"/>
      <c r="G45" s="1434"/>
      <c r="H45" s="1434"/>
      <c r="I45" s="1434"/>
      <c r="J45" s="1434"/>
      <c r="K45" s="1434"/>
      <c r="L45" s="1434"/>
      <c r="M45" s="1434"/>
      <c r="N45" s="1435"/>
      <c r="P45" s="1432"/>
      <c r="Q45" s="1964" t="s">
        <v>413</v>
      </c>
      <c r="R45" s="1965"/>
      <c r="S45" s="313">
        <v>50</v>
      </c>
      <c r="T45" s="316">
        <v>1</v>
      </c>
      <c r="U45" s="314"/>
      <c r="V45" s="1966" t="s">
        <v>411</v>
      </c>
      <c r="W45" s="1967"/>
      <c r="X45" s="313">
        <v>20</v>
      </c>
      <c r="Y45" s="332">
        <f>X45/S45</f>
        <v>0.4</v>
      </c>
      <c r="Z45" s="1966" t="s">
        <v>412</v>
      </c>
      <c r="AA45" s="1967"/>
      <c r="AB45" s="313">
        <v>30</v>
      </c>
      <c r="AC45" s="315">
        <f>AB45/S45</f>
        <v>0.6</v>
      </c>
      <c r="AE45" s="1432"/>
      <c r="AF45" s="1440" t="s">
        <v>1374</v>
      </c>
      <c r="AG45" s="1441"/>
      <c r="AH45" s="1441"/>
      <c r="AI45" s="1441"/>
      <c r="AJ45" s="1441"/>
      <c r="AK45" s="1441"/>
      <c r="AL45" s="1441"/>
      <c r="AM45" s="1441"/>
      <c r="AN45" s="1441"/>
      <c r="AO45" s="1441"/>
      <c r="AP45" s="1441"/>
      <c r="AQ45" s="876" t="s">
        <v>6</v>
      </c>
      <c r="AR45" s="315"/>
    </row>
    <row r="46" spans="1:44" ht="19.5" thickBot="1">
      <c r="A46" s="1432"/>
      <c r="B46" s="1436"/>
      <c r="C46" s="1437"/>
      <c r="D46" s="1437"/>
      <c r="E46" s="1437"/>
      <c r="F46" s="1437"/>
      <c r="G46" s="1437"/>
      <c r="H46" s="1437"/>
      <c r="I46" s="1437"/>
      <c r="J46" s="1437"/>
      <c r="K46" s="1437"/>
      <c r="L46" s="1437"/>
      <c r="M46" s="1437"/>
      <c r="N46" s="1438"/>
      <c r="P46" s="1432"/>
      <c r="Q46" s="287">
        <v>4</v>
      </c>
      <c r="R46" s="311" t="s">
        <v>416</v>
      </c>
      <c r="S46" s="311">
        <f>Q46*S45</f>
        <v>200</v>
      </c>
      <c r="T46" s="325" t="s">
        <v>381</v>
      </c>
      <c r="U46" s="15"/>
      <c r="V46" s="287">
        <v>10</v>
      </c>
      <c r="W46" s="311" t="s">
        <v>415</v>
      </c>
      <c r="X46" s="311">
        <f>V46*X45</f>
        <v>200</v>
      </c>
      <c r="Y46" s="325" t="s">
        <v>381</v>
      </c>
      <c r="Z46" s="287">
        <v>12</v>
      </c>
      <c r="AA46" s="311" t="s">
        <v>414</v>
      </c>
      <c r="AB46" s="311">
        <f>Z46*AB45</f>
        <v>360</v>
      </c>
      <c r="AC46" s="312" t="s">
        <v>381</v>
      </c>
      <c r="AE46" s="1432"/>
      <c r="AF46" s="1440"/>
      <c r="AG46" s="1441"/>
      <c r="AH46" s="1441"/>
      <c r="AI46" s="1441"/>
      <c r="AJ46" s="1441"/>
      <c r="AK46" s="1441"/>
      <c r="AL46" s="1441"/>
      <c r="AM46" s="1441"/>
      <c r="AN46" s="1441"/>
      <c r="AO46" s="1441"/>
      <c r="AP46" s="1441"/>
      <c r="AQ46" s="991"/>
      <c r="AR46" s="312"/>
    </row>
    <row r="47" spans="1:44" ht="18.75" customHeight="1">
      <c r="P47" s="1432"/>
      <c r="Q47" s="333" t="s">
        <v>166</v>
      </c>
      <c r="R47" s="324" t="s">
        <v>405</v>
      </c>
      <c r="S47" s="324" t="s">
        <v>406</v>
      </c>
      <c r="T47" s="324" t="s">
        <v>132</v>
      </c>
      <c r="U47" s="15"/>
      <c r="V47" s="333" t="s">
        <v>166</v>
      </c>
      <c r="W47" s="324" t="s">
        <v>405</v>
      </c>
      <c r="X47" s="324" t="s">
        <v>406</v>
      </c>
      <c r="Y47" s="324" t="s">
        <v>132</v>
      </c>
      <c r="Z47" s="333" t="s">
        <v>166</v>
      </c>
      <c r="AA47" s="324" t="s">
        <v>405</v>
      </c>
      <c r="AB47" s="324" t="s">
        <v>406</v>
      </c>
      <c r="AC47" s="334" t="s">
        <v>132</v>
      </c>
      <c r="AE47" s="1432"/>
      <c r="AF47" s="2006" t="s">
        <v>1421</v>
      </c>
      <c r="AG47" s="2007"/>
      <c r="AH47" s="2007"/>
      <c r="AI47" s="2007"/>
      <c r="AJ47" s="2007"/>
      <c r="AK47" s="2007"/>
      <c r="AL47" s="2007"/>
      <c r="AM47" s="2007"/>
      <c r="AN47" s="2007"/>
      <c r="AO47" s="2007"/>
      <c r="AP47" s="2007"/>
      <c r="AQ47" s="869" t="s">
        <v>5</v>
      </c>
      <c r="AR47" s="11"/>
    </row>
    <row r="48" spans="1:44" ht="15.75" customHeight="1" thickBot="1">
      <c r="A48" s="8" t="s">
        <v>3</v>
      </c>
      <c r="B48" s="1431" t="str">
        <f>B49</f>
        <v>Convertisseur</v>
      </c>
      <c r="C48" s="1431"/>
      <c r="D48" s="1431"/>
      <c r="E48" s="1431"/>
      <c r="F48" s="1431"/>
      <c r="G48" s="1431"/>
      <c r="H48" s="1431"/>
      <c r="I48" s="1431"/>
      <c r="J48" s="1431"/>
      <c r="K48" s="1431"/>
      <c r="L48" s="1431"/>
      <c r="M48" s="1431"/>
      <c r="N48" s="1431"/>
      <c r="P48" s="1432"/>
      <c r="Q48" s="310">
        <f>S46</f>
        <v>200</v>
      </c>
      <c r="R48" s="326">
        <f>Q48*R49</f>
        <v>24.489795918367346</v>
      </c>
      <c r="S48" s="326">
        <f>Q48*S49</f>
        <v>22.448979591836736</v>
      </c>
      <c r="T48" s="326">
        <f>Q48*T49</f>
        <v>153.0612244897959</v>
      </c>
      <c r="U48" s="15"/>
      <c r="V48" s="310">
        <f>X46</f>
        <v>200</v>
      </c>
      <c r="W48" s="327">
        <f>V48*W49</f>
        <v>34.4</v>
      </c>
      <c r="X48" s="327">
        <f>V48*X49</f>
        <v>64.600000000000009</v>
      </c>
      <c r="Y48" s="327">
        <f>V48*Y49</f>
        <v>101</v>
      </c>
      <c r="Z48" s="310">
        <f>AB46</f>
        <v>360</v>
      </c>
      <c r="AA48" s="326">
        <f>Z48*AA49</f>
        <v>39.96</v>
      </c>
      <c r="AB48" s="326">
        <f>Z48*AB49</f>
        <v>0</v>
      </c>
      <c r="AC48" s="328">
        <f>Z48*AC49</f>
        <v>320</v>
      </c>
      <c r="AE48" s="1432"/>
      <c r="AF48" s="9"/>
      <c r="AG48" s="10"/>
      <c r="AH48" s="10"/>
      <c r="AI48" s="10"/>
      <c r="AJ48" s="1051" t="s">
        <v>1385</v>
      </c>
      <c r="AK48" s="10"/>
      <c r="AL48" s="991"/>
      <c r="AM48" s="991"/>
      <c r="AN48" s="991"/>
      <c r="AO48" s="991"/>
      <c r="AP48" s="991"/>
      <c r="AR48" s="11"/>
    </row>
    <row r="49" spans="1:44">
      <c r="A49" s="1432" t="str">
        <f>B49</f>
        <v>Convertisseur</v>
      </c>
      <c r="B49" s="1399" t="s">
        <v>1278</v>
      </c>
      <c r="C49" s="1400"/>
      <c r="D49" s="1400"/>
      <c r="E49" s="1400"/>
      <c r="F49" s="1400"/>
      <c r="G49" s="1400"/>
      <c r="H49" s="1400"/>
      <c r="I49" s="1400"/>
      <c r="J49" s="1400"/>
      <c r="K49" s="1400"/>
      <c r="L49" s="1400"/>
      <c r="M49" s="1400"/>
      <c r="N49" s="1401"/>
      <c r="P49" s="1432"/>
      <c r="Q49" s="1045">
        <f>R49+S49+T49</f>
        <v>1</v>
      </c>
      <c r="R49" s="1046">
        <v>0.12244897959183673</v>
      </c>
      <c r="S49" s="1046">
        <v>0.11224489795918367</v>
      </c>
      <c r="T49" s="1046">
        <v>0.76530612244897955</v>
      </c>
      <c r="U49" s="15"/>
      <c r="V49" s="1045">
        <f>W49+X49+Y49</f>
        <v>1</v>
      </c>
      <c r="W49" s="1046">
        <v>0.17199999999999999</v>
      </c>
      <c r="X49" s="1046">
        <v>0.32300000000000001</v>
      </c>
      <c r="Y49" s="1046">
        <v>0.505</v>
      </c>
      <c r="Z49" s="1045">
        <f>AA49+AB49+AC49</f>
        <v>0.99988888888888894</v>
      </c>
      <c r="AA49" s="1046">
        <v>0.111</v>
      </c>
      <c r="AB49" s="309">
        <v>0</v>
      </c>
      <c r="AC49" s="1047">
        <v>0.88888888888888895</v>
      </c>
      <c r="AE49" s="1432"/>
      <c r="AF49" s="1016" t="s">
        <v>1418</v>
      </c>
      <c r="AG49" s="10"/>
      <c r="AH49" s="10"/>
      <c r="AI49" s="10"/>
      <c r="AJ49" s="10"/>
      <c r="AK49" s="10"/>
      <c r="AL49" s="10"/>
      <c r="AM49" s="10"/>
      <c r="AN49" s="10"/>
      <c r="AO49" s="10"/>
      <c r="AP49" s="10"/>
      <c r="AQ49" s="10"/>
      <c r="AR49" s="11"/>
    </row>
    <row r="50" spans="1:44" ht="15" customHeight="1" thickBot="1">
      <c r="A50" s="1432"/>
      <c r="B50" s="1387"/>
      <c r="C50" s="1388"/>
      <c r="D50" s="1388"/>
      <c r="E50" s="1388"/>
      <c r="F50" s="1388"/>
      <c r="G50" s="1388"/>
      <c r="H50" s="1388"/>
      <c r="I50" s="1388"/>
      <c r="J50" s="1388"/>
      <c r="K50" s="1388"/>
      <c r="L50" s="1388"/>
      <c r="M50" s="1388"/>
      <c r="N50" s="1389"/>
      <c r="P50" s="1432"/>
      <c r="Q50" s="329"/>
      <c r="R50" s="319" t="s">
        <v>6</v>
      </c>
      <c r="S50" s="319" t="s">
        <v>6</v>
      </c>
      <c r="T50" s="319" t="s">
        <v>6</v>
      </c>
      <c r="U50" s="302"/>
      <c r="V50" s="329"/>
      <c r="W50" s="319" t="s">
        <v>6</v>
      </c>
      <c r="X50" s="319" t="s">
        <v>6</v>
      </c>
      <c r="Y50" s="319" t="s">
        <v>6</v>
      </c>
      <c r="Z50" s="329"/>
      <c r="AA50" s="319" t="s">
        <v>6</v>
      </c>
      <c r="AB50" s="330"/>
      <c r="AC50" s="331" t="s">
        <v>6</v>
      </c>
      <c r="AE50" s="1432"/>
      <c r="AF50" s="992" t="str">
        <f ca="1">CELL("nomfichier",AE46)</f>
        <v>D:\1 UPRT SITE WEB\uprt.fr\ff-mickael-rabeau\[ff-mr-patisserie-N°3-complet.xlsx]Convertisseurs</v>
      </c>
      <c r="AG50" s="10"/>
      <c r="AH50" s="10"/>
      <c r="AI50" s="10"/>
      <c r="AJ50" s="10"/>
      <c r="AK50" s="10"/>
      <c r="AL50" s="10"/>
      <c r="AM50" s="10"/>
      <c r="AN50" s="10"/>
      <c r="AO50" s="10"/>
      <c r="AP50" s="10"/>
      <c r="AQ50" s="10"/>
      <c r="AR50" s="11"/>
    </row>
    <row r="51" spans="1:44" ht="15" customHeight="1">
      <c r="A51" s="1432"/>
      <c r="B51" s="1416" t="s">
        <v>419</v>
      </c>
      <c r="C51" s="1417"/>
      <c r="D51" s="1968" t="s">
        <v>1279</v>
      </c>
      <c r="E51" s="1969"/>
      <c r="F51" s="1969"/>
      <c r="G51" s="1969"/>
      <c r="H51" s="1969"/>
      <c r="I51" s="1969"/>
      <c r="J51" s="1969"/>
      <c r="K51" s="1969"/>
      <c r="L51" s="1969"/>
      <c r="M51" s="1969"/>
      <c r="N51" s="1970"/>
      <c r="P51" s="1432"/>
      <c r="Q51" s="233" t="s">
        <v>6</v>
      </c>
      <c r="R51" s="450" t="s">
        <v>418</v>
      </c>
      <c r="S51" s="28"/>
      <c r="T51" s="28"/>
      <c r="U51" s="28"/>
      <c r="V51" s="28"/>
      <c r="W51" s="28"/>
      <c r="X51" s="28"/>
      <c r="Y51" s="28"/>
      <c r="Z51" s="28"/>
      <c r="AA51" s="28"/>
      <c r="AB51" s="28"/>
      <c r="AC51" s="29"/>
      <c r="AE51" s="1432"/>
      <c r="AF51" s="938"/>
      <c r="AG51" s="939"/>
      <c r="AH51" s="939"/>
      <c r="AI51" s="939"/>
      <c r="AJ51" s="25"/>
      <c r="AK51" s="25"/>
      <c r="AL51" s="25"/>
      <c r="AM51" s="25"/>
      <c r="AN51" s="25"/>
      <c r="AO51" s="25"/>
      <c r="AP51" s="25"/>
      <c r="AQ51" s="25"/>
      <c r="AR51" s="26"/>
    </row>
    <row r="52" spans="1:44" ht="15" customHeight="1">
      <c r="A52" s="1432"/>
      <c r="B52" s="1419"/>
      <c r="C52" s="1420"/>
      <c r="D52" s="1971"/>
      <c r="E52" s="1971"/>
      <c r="F52" s="1971"/>
      <c r="G52" s="1971"/>
      <c r="H52" s="1971"/>
      <c r="I52" s="1971"/>
      <c r="J52" s="1971"/>
      <c r="K52" s="1971"/>
      <c r="L52" s="1971"/>
      <c r="M52" s="1971"/>
      <c r="N52" s="1972"/>
      <c r="P52" s="1432"/>
      <c r="Q52" s="322" t="s">
        <v>5</v>
      </c>
      <c r="R52" s="451" t="s">
        <v>417</v>
      </c>
      <c r="S52" s="28"/>
      <c r="T52" s="28"/>
      <c r="U52" s="28"/>
      <c r="V52" s="28"/>
      <c r="W52" s="28"/>
      <c r="X52" s="28"/>
      <c r="Y52" s="28"/>
      <c r="Z52" s="28"/>
      <c r="AA52" s="28"/>
      <c r="AB52" s="10"/>
      <c r="AC52" s="1050" t="s">
        <v>1385</v>
      </c>
      <c r="AE52" s="1432"/>
      <c r="AF52" s="9"/>
      <c r="AG52" s="10" t="s">
        <v>9</v>
      </c>
      <c r="AH52" s="932" t="s">
        <v>177</v>
      </c>
      <c r="AI52" s="10"/>
      <c r="AJ52" s="10"/>
      <c r="AK52" s="1429" t="s">
        <v>179</v>
      </c>
      <c r="AL52" s="1429"/>
      <c r="AM52" s="1429"/>
      <c r="AN52" s="1429"/>
      <c r="AO52" s="1429"/>
      <c r="AP52" s="1429"/>
      <c r="AQ52" s="1429"/>
      <c r="AR52" s="1430"/>
    </row>
    <row r="53" spans="1:44" ht="15.75">
      <c r="A53" s="1432"/>
      <c r="B53" s="9"/>
      <c r="C53" s="10"/>
      <c r="D53" s="10"/>
      <c r="E53" s="10"/>
      <c r="F53" s="10"/>
      <c r="G53" s="59"/>
      <c r="H53" s="59"/>
      <c r="I53" s="59"/>
      <c r="J53" s="59"/>
      <c r="K53" s="59"/>
      <c r="L53" s="10"/>
      <c r="M53" s="10"/>
      <c r="N53" s="1049" t="s">
        <v>1385</v>
      </c>
      <c r="P53" s="1432"/>
      <c r="Q53" s="308"/>
      <c r="R53" s="858"/>
      <c r="S53" s="267" t="s">
        <v>419</v>
      </c>
      <c r="T53" s="280" t="s">
        <v>407</v>
      </c>
      <c r="U53" s="15"/>
      <c r="V53" s="309"/>
      <c r="W53" s="858"/>
      <c r="X53" s="858"/>
      <c r="Y53" s="858"/>
      <c r="Z53" s="28"/>
      <c r="AA53" s="28"/>
      <c r="AB53" s="10"/>
      <c r="AC53" s="29"/>
      <c r="AE53" s="1432"/>
      <c r="AF53" s="10"/>
      <c r="AG53" s="10"/>
      <c r="AH53" s="10"/>
      <c r="AI53" s="10"/>
      <c r="AJ53" s="10"/>
      <c r="AK53" s="931"/>
      <c r="AL53" s="931" t="s">
        <v>178</v>
      </c>
      <c r="AM53" s="931"/>
      <c r="AN53" s="931"/>
      <c r="AO53" s="931"/>
      <c r="AP53" s="931"/>
      <c r="AQ53" s="931"/>
      <c r="AR53" s="933"/>
    </row>
    <row r="54" spans="1:44" ht="15" customHeight="1">
      <c r="A54" s="1432"/>
      <c r="B54" s="9"/>
      <c r="C54" s="10"/>
      <c r="D54" s="10"/>
      <c r="E54" s="10"/>
      <c r="F54" s="10"/>
      <c r="G54" s="10"/>
      <c r="H54" s="10"/>
      <c r="I54" s="10"/>
      <c r="J54" s="10"/>
      <c r="K54" s="10"/>
      <c r="L54" s="10"/>
      <c r="M54" s="10"/>
      <c r="N54" s="11"/>
      <c r="P54" s="1432"/>
      <c r="Q54" s="1433" t="s">
        <v>1412</v>
      </c>
      <c r="R54" s="1434"/>
      <c r="S54" s="1434"/>
      <c r="T54" s="1434"/>
      <c r="U54" s="1434"/>
      <c r="V54" s="1434"/>
      <c r="W54" s="1434"/>
      <c r="X54" s="1434"/>
      <c r="Y54" s="1434"/>
      <c r="Z54" s="1434"/>
      <c r="AA54" s="1434"/>
      <c r="AB54" s="1434"/>
      <c r="AC54" s="1435"/>
      <c r="AE54" s="1432"/>
      <c r="AF54" s="1978" t="s">
        <v>12</v>
      </c>
      <c r="AG54" s="1434"/>
      <c r="AH54" s="1434"/>
      <c r="AI54" s="1434"/>
      <c r="AJ54" s="1434"/>
      <c r="AK54" s="1434"/>
      <c r="AL54" s="1434"/>
      <c r="AM54" s="1434"/>
      <c r="AN54" s="1434"/>
      <c r="AO54" s="1434"/>
      <c r="AP54" s="1434"/>
      <c r="AQ54" s="1434"/>
      <c r="AR54" s="1690"/>
    </row>
    <row r="55" spans="1:44" ht="15.75" thickBot="1">
      <c r="A55" s="1432"/>
      <c r="B55" s="9"/>
      <c r="C55" s="10"/>
      <c r="D55" s="10"/>
      <c r="E55" s="10"/>
      <c r="F55" s="10"/>
      <c r="G55" s="10"/>
      <c r="H55" s="10"/>
      <c r="I55" s="10"/>
      <c r="J55" s="10"/>
      <c r="K55" s="10"/>
      <c r="L55" s="10"/>
      <c r="M55" s="10"/>
      <c r="N55" s="11"/>
      <c r="P55" s="1432"/>
      <c r="Q55" s="1436"/>
      <c r="R55" s="1437"/>
      <c r="S55" s="1437"/>
      <c r="T55" s="1437"/>
      <c r="U55" s="1437"/>
      <c r="V55" s="1437"/>
      <c r="W55" s="1437"/>
      <c r="X55" s="1437"/>
      <c r="Y55" s="1437"/>
      <c r="Z55" s="1437"/>
      <c r="AA55" s="1437"/>
      <c r="AB55" s="1437"/>
      <c r="AC55" s="1438"/>
      <c r="AE55" s="1432"/>
      <c r="AF55" s="1436"/>
      <c r="AG55" s="1437"/>
      <c r="AH55" s="1437"/>
      <c r="AI55" s="1437"/>
      <c r="AJ55" s="1437"/>
      <c r="AK55" s="1437"/>
      <c r="AL55" s="1437"/>
      <c r="AM55" s="1437"/>
      <c r="AN55" s="1437"/>
      <c r="AO55" s="1437"/>
      <c r="AP55" s="1437"/>
      <c r="AQ55" s="1437"/>
      <c r="AR55" s="1438"/>
    </row>
    <row r="56" spans="1:44">
      <c r="A56" s="1432"/>
      <c r="B56" s="9"/>
      <c r="C56" s="10"/>
      <c r="D56" s="10"/>
      <c r="E56" s="10"/>
      <c r="F56" s="10"/>
      <c r="G56" s="10"/>
      <c r="H56" s="10"/>
      <c r="I56" s="10"/>
      <c r="J56" s="10"/>
      <c r="K56" s="10"/>
      <c r="L56" s="10"/>
      <c r="M56" s="10"/>
      <c r="N56" s="11"/>
    </row>
    <row r="57" spans="1:44" ht="15.75" thickBot="1">
      <c r="A57" s="1432"/>
      <c r="B57" s="9"/>
      <c r="C57" s="10"/>
      <c r="D57" s="10"/>
      <c r="E57" s="10"/>
      <c r="F57" s="10"/>
      <c r="G57" s="10"/>
      <c r="H57" s="10"/>
      <c r="I57" s="10"/>
      <c r="J57" s="10"/>
      <c r="K57" s="10"/>
      <c r="L57" s="10"/>
      <c r="M57" s="10"/>
      <c r="N57" s="11"/>
      <c r="P57" s="8" t="s">
        <v>3</v>
      </c>
      <c r="Q57" s="1431" t="str">
        <f>Q58</f>
        <v>Gélatine alimentaire</v>
      </c>
      <c r="R57" s="1431"/>
      <c r="S57" s="1431"/>
      <c r="T57" s="1431"/>
      <c r="U57" s="1431"/>
      <c r="V57" s="1431"/>
      <c r="W57" s="1431"/>
      <c r="X57" s="1431"/>
      <c r="Y57" s="1431"/>
      <c r="Z57" s="1431"/>
      <c r="AA57" s="1431"/>
      <c r="AB57" s="1431"/>
      <c r="AC57" s="1431"/>
      <c r="AE57" s="8" t="s">
        <v>3</v>
      </c>
      <c r="AF57" s="1431" t="str">
        <f>AF58</f>
        <v>Gélatine alimentaire</v>
      </c>
      <c r="AG57" s="1431"/>
      <c r="AH57" s="1431"/>
      <c r="AI57" s="1431"/>
      <c r="AJ57" s="1431"/>
      <c r="AK57" s="1431"/>
      <c r="AL57" s="1431"/>
      <c r="AM57" s="1431"/>
      <c r="AN57" s="1431"/>
      <c r="AO57" s="1431"/>
      <c r="AP57" s="1431"/>
      <c r="AQ57" s="1431"/>
      <c r="AR57" s="1431"/>
    </row>
    <row r="58" spans="1:44" ht="15" customHeight="1">
      <c r="A58" s="1432"/>
      <c r="B58" s="9"/>
      <c r="C58" s="10"/>
      <c r="D58" s="10"/>
      <c r="E58" s="10"/>
      <c r="F58" s="10"/>
      <c r="G58" s="10"/>
      <c r="H58" s="10"/>
      <c r="I58" s="10"/>
      <c r="J58" s="10"/>
      <c r="K58" s="10"/>
      <c r="L58" s="10"/>
      <c r="M58" s="10"/>
      <c r="N58" s="11"/>
      <c r="P58" s="1432" t="str">
        <f>Q58</f>
        <v>Gélatine alimentaire</v>
      </c>
      <c r="Q58" s="1399" t="s">
        <v>733</v>
      </c>
      <c r="R58" s="1400"/>
      <c r="S58" s="1400"/>
      <c r="T58" s="1400"/>
      <c r="U58" s="1400"/>
      <c r="V58" s="1400"/>
      <c r="W58" s="1400"/>
      <c r="X58" s="1400"/>
      <c r="Y58" s="1400"/>
      <c r="Z58" s="1400"/>
      <c r="AA58" s="1400"/>
      <c r="AB58" s="1400"/>
      <c r="AC58" s="1401"/>
      <c r="AE58" s="1432" t="str">
        <f>AF58</f>
        <v>Gélatine alimentaire</v>
      </c>
      <c r="AF58" s="1399" t="s">
        <v>733</v>
      </c>
      <c r="AG58" s="1400"/>
      <c r="AH58" s="1400"/>
      <c r="AI58" s="1400"/>
      <c r="AJ58" s="1400"/>
      <c r="AK58" s="1400"/>
      <c r="AL58" s="1400"/>
      <c r="AM58" s="1400"/>
      <c r="AN58" s="1400"/>
      <c r="AO58" s="1400"/>
      <c r="AP58" s="1400"/>
      <c r="AQ58" s="1400"/>
      <c r="AR58" s="1401"/>
    </row>
    <row r="59" spans="1:44" ht="15" customHeight="1">
      <c r="A59" s="1432"/>
      <c r="B59" s="9"/>
      <c r="C59" s="10"/>
      <c r="D59" s="10"/>
      <c r="E59" s="10"/>
      <c r="F59" s="10"/>
      <c r="G59" s="10"/>
      <c r="H59" s="10"/>
      <c r="I59" s="10"/>
      <c r="J59" s="10"/>
      <c r="K59" s="10"/>
      <c r="L59" s="10"/>
      <c r="M59" s="10"/>
      <c r="N59" s="11"/>
      <c r="P59" s="1432"/>
      <c r="Q59" s="1387"/>
      <c r="R59" s="1388"/>
      <c r="S59" s="1388"/>
      <c r="T59" s="1388"/>
      <c r="U59" s="1388"/>
      <c r="V59" s="1388"/>
      <c r="W59" s="1388"/>
      <c r="X59" s="1388"/>
      <c r="Y59" s="1388"/>
      <c r="Z59" s="1388"/>
      <c r="AA59" s="1388"/>
      <c r="AB59" s="1388"/>
      <c r="AC59" s="1389"/>
      <c r="AE59" s="1432"/>
      <c r="AF59" s="1387"/>
      <c r="AG59" s="1388"/>
      <c r="AH59" s="1388"/>
      <c r="AI59" s="1388"/>
      <c r="AJ59" s="1388"/>
      <c r="AK59" s="1388"/>
      <c r="AL59" s="1388"/>
      <c r="AM59" s="1388"/>
      <c r="AN59" s="1388"/>
      <c r="AO59" s="1388"/>
      <c r="AP59" s="1388"/>
      <c r="AQ59" s="1388"/>
      <c r="AR59" s="1389"/>
    </row>
    <row r="60" spans="1:44" ht="15" customHeight="1">
      <c r="A60" s="1432"/>
      <c r="B60" s="9"/>
      <c r="C60" s="10"/>
      <c r="D60" s="10"/>
      <c r="E60" s="10"/>
      <c r="F60" s="10"/>
      <c r="G60" s="10"/>
      <c r="H60" s="10"/>
      <c r="I60" s="10"/>
      <c r="J60" s="10"/>
      <c r="K60" s="10"/>
      <c r="L60" s="10"/>
      <c r="M60" s="10"/>
      <c r="N60" s="11"/>
      <c r="P60" s="1432"/>
      <c r="Q60" s="1416" t="s">
        <v>19</v>
      </c>
      <c r="R60" s="1417"/>
      <c r="S60" s="1417"/>
      <c r="T60" s="1417"/>
      <c r="U60" s="1417"/>
      <c r="V60" s="1417"/>
      <c r="W60" s="1417"/>
      <c r="X60" s="1417"/>
      <c r="Y60" s="1417"/>
      <c r="Z60" s="1417"/>
      <c r="AA60" s="1417"/>
      <c r="AB60" s="1417"/>
      <c r="AC60" s="1418"/>
      <c r="AE60" s="1432"/>
      <c r="AF60" s="1416" t="s">
        <v>19</v>
      </c>
      <c r="AG60" s="1417"/>
      <c r="AH60" s="1417"/>
      <c r="AI60" s="1417"/>
      <c r="AJ60" s="1417"/>
      <c r="AK60" s="1417"/>
      <c r="AL60" s="1417"/>
      <c r="AM60" s="1417"/>
      <c r="AN60" s="1417"/>
      <c r="AO60" s="1417"/>
      <c r="AP60" s="1417"/>
      <c r="AQ60" s="1417"/>
      <c r="AR60" s="1418"/>
    </row>
    <row r="61" spans="1:44" ht="15" customHeight="1" thickBot="1">
      <c r="A61" s="1432"/>
      <c r="B61" s="9"/>
      <c r="C61" s="10"/>
      <c r="D61" s="10"/>
      <c r="E61" s="10"/>
      <c r="F61" s="10"/>
      <c r="G61" s="10"/>
      <c r="H61" s="10"/>
      <c r="I61" s="10"/>
      <c r="J61" s="10"/>
      <c r="K61" s="10"/>
      <c r="L61" s="10"/>
      <c r="M61" s="10"/>
      <c r="N61" s="11"/>
      <c r="P61" s="1432"/>
      <c r="Q61" s="1419"/>
      <c r="R61" s="1420"/>
      <c r="S61" s="1420"/>
      <c r="T61" s="1420"/>
      <c r="U61" s="1420"/>
      <c r="V61" s="1420"/>
      <c r="W61" s="1420"/>
      <c r="X61" s="1420"/>
      <c r="Y61" s="1420"/>
      <c r="Z61" s="1420"/>
      <c r="AA61" s="1420"/>
      <c r="AB61" s="1420"/>
      <c r="AC61" s="1421"/>
      <c r="AE61" s="1432"/>
      <c r="AF61" s="1419"/>
      <c r="AG61" s="1420"/>
      <c r="AH61" s="1420"/>
      <c r="AI61" s="1420"/>
      <c r="AJ61" s="1420"/>
      <c r="AK61" s="1420"/>
      <c r="AL61" s="1420"/>
      <c r="AM61" s="1420"/>
      <c r="AN61" s="1420"/>
      <c r="AO61" s="1420"/>
      <c r="AP61" s="1420"/>
      <c r="AQ61" s="1420"/>
      <c r="AR61" s="1421"/>
    </row>
    <row r="62" spans="1:44" ht="15.75">
      <c r="A62" s="1432"/>
      <c r="B62" s="9"/>
      <c r="C62" s="10"/>
      <c r="D62" s="10"/>
      <c r="E62" s="10"/>
      <c r="F62" s="10"/>
      <c r="G62" s="10"/>
      <c r="H62" s="10"/>
      <c r="I62" s="10"/>
      <c r="J62" s="10"/>
      <c r="K62" s="10"/>
      <c r="L62" s="10"/>
      <c r="M62" s="10"/>
      <c r="N62" s="11"/>
      <c r="P62" s="1432"/>
      <c r="Q62" s="9"/>
      <c r="R62" s="10"/>
      <c r="S62" s="10"/>
      <c r="T62" s="10"/>
      <c r="U62" s="10"/>
      <c r="V62" s="10"/>
      <c r="W62" s="10"/>
      <c r="X62" s="10"/>
      <c r="Y62" s="10"/>
      <c r="Z62" s="10"/>
      <c r="AA62" s="10"/>
      <c r="AB62" s="10"/>
      <c r="AC62" s="1049" t="s">
        <v>1385</v>
      </c>
      <c r="AE62" s="1432"/>
      <c r="AF62" s="1424" t="s">
        <v>144</v>
      </c>
      <c r="AG62" s="1403"/>
      <c r="AH62" s="1403"/>
      <c r="AI62" s="1403"/>
      <c r="AJ62" s="1403"/>
      <c r="AK62" s="1403"/>
      <c r="AL62" s="1403"/>
      <c r="AM62" s="1403"/>
      <c r="AN62" s="1403"/>
      <c r="AO62" s="1403"/>
      <c r="AP62" s="1403"/>
      <c r="AQ62" s="1403"/>
      <c r="AR62" s="1425"/>
    </row>
    <row r="63" spans="1:44" ht="15.75" customHeight="1" thickBot="1">
      <c r="A63" s="1432"/>
      <c r="B63" s="9"/>
      <c r="C63" s="10"/>
      <c r="D63" s="10"/>
      <c r="E63" s="10"/>
      <c r="F63" s="10"/>
      <c r="G63" s="10"/>
      <c r="H63" s="10"/>
      <c r="I63" s="10"/>
      <c r="J63" s="10"/>
      <c r="K63" s="10"/>
      <c r="L63" s="10"/>
      <c r="M63" s="10"/>
      <c r="N63" s="11"/>
      <c r="P63" s="1432"/>
      <c r="Q63" s="9"/>
      <c r="R63" s="640" t="s">
        <v>730</v>
      </c>
      <c r="S63" s="10"/>
      <c r="T63" s="10"/>
      <c r="U63" s="10"/>
      <c r="V63" s="10"/>
      <c r="W63" s="10"/>
      <c r="X63" s="10"/>
      <c r="Y63" s="10"/>
      <c r="Z63" s="10"/>
      <c r="AA63" s="10"/>
      <c r="AB63" s="10"/>
      <c r="AC63" s="11"/>
      <c r="AE63" s="1432"/>
      <c r="AF63" s="1426"/>
      <c r="AG63" s="1406"/>
      <c r="AH63" s="1406"/>
      <c r="AI63" s="1406"/>
      <c r="AJ63" s="1406"/>
      <c r="AK63" s="1406"/>
      <c r="AL63" s="1406"/>
      <c r="AM63" s="1406"/>
      <c r="AN63" s="1406"/>
      <c r="AO63" s="1406"/>
      <c r="AP63" s="1406"/>
      <c r="AQ63" s="1406"/>
      <c r="AR63" s="1427"/>
    </row>
    <row r="64" spans="1:44" ht="15.75" customHeight="1">
      <c r="A64" s="1432"/>
      <c r="B64" s="9"/>
      <c r="C64" s="10"/>
      <c r="D64" s="10"/>
      <c r="E64" s="10"/>
      <c r="F64" s="10"/>
      <c r="G64" s="10"/>
      <c r="H64" s="10"/>
      <c r="I64" s="10"/>
      <c r="J64" s="10"/>
      <c r="K64" s="10"/>
      <c r="L64" s="10"/>
      <c r="M64" s="10"/>
      <c r="N64" s="11"/>
      <c r="P64" s="1432"/>
      <c r="Q64" s="9"/>
      <c r="R64" s="640" t="s">
        <v>731</v>
      </c>
      <c r="S64" s="10"/>
      <c r="T64" s="10"/>
      <c r="U64" s="10"/>
      <c r="V64" s="10"/>
      <c r="W64" s="10"/>
      <c r="X64" s="10"/>
      <c r="Y64" s="10"/>
      <c r="Z64" s="10"/>
      <c r="AA64" s="10"/>
      <c r="AB64" s="10"/>
      <c r="AC64" s="11"/>
      <c r="AE64" s="1432"/>
      <c r="AF64" s="1440" t="s">
        <v>1374</v>
      </c>
      <c r="AG64" s="1441"/>
      <c r="AH64" s="1441"/>
      <c r="AI64" s="1441"/>
      <c r="AJ64" s="1441"/>
      <c r="AK64" s="1441"/>
      <c r="AL64" s="1441"/>
      <c r="AM64" s="1441"/>
      <c r="AN64" s="1441"/>
      <c r="AO64" s="1441"/>
      <c r="AP64" s="1441"/>
      <c r="AQ64" s="876" t="s">
        <v>6</v>
      </c>
      <c r="AR64" s="315"/>
    </row>
    <row r="65" spans="1:44" ht="15.75" customHeight="1">
      <c r="A65" s="1432"/>
      <c r="B65" s="9"/>
      <c r="C65" s="10"/>
      <c r="D65" s="10"/>
      <c r="E65" s="10"/>
      <c r="F65" s="10"/>
      <c r="G65" s="10"/>
      <c r="H65" s="10"/>
      <c r="I65" s="10"/>
      <c r="J65" s="10"/>
      <c r="K65" s="10"/>
      <c r="L65" s="10"/>
      <c r="M65" s="10"/>
      <c r="N65" s="11"/>
      <c r="P65" s="1432"/>
      <c r="Q65" s="9"/>
      <c r="R65" s="640" t="s">
        <v>734</v>
      </c>
      <c r="S65" s="10"/>
      <c r="T65" s="10"/>
      <c r="U65" s="10"/>
      <c r="V65" s="10"/>
      <c r="W65" s="10"/>
      <c r="X65" s="10"/>
      <c r="Y65" s="10"/>
      <c r="Z65" s="10"/>
      <c r="AA65" s="10"/>
      <c r="AB65" s="10"/>
      <c r="AC65" s="11"/>
      <c r="AE65" s="1432"/>
      <c r="AF65" s="1440"/>
      <c r="AG65" s="1441"/>
      <c r="AH65" s="1441"/>
      <c r="AI65" s="1441"/>
      <c r="AJ65" s="1441"/>
      <c r="AK65" s="1441"/>
      <c r="AL65" s="1441"/>
      <c r="AM65" s="1441"/>
      <c r="AN65" s="1441"/>
      <c r="AO65" s="1441"/>
      <c r="AP65" s="1441"/>
      <c r="AQ65" s="991"/>
      <c r="AR65" s="312"/>
    </row>
    <row r="66" spans="1:44" ht="15.75" customHeight="1">
      <c r="A66" s="1432"/>
      <c r="B66" s="1433" t="s">
        <v>1412</v>
      </c>
      <c r="C66" s="1434"/>
      <c r="D66" s="1434"/>
      <c r="E66" s="1434"/>
      <c r="F66" s="1434"/>
      <c r="G66" s="1434"/>
      <c r="H66" s="1434"/>
      <c r="I66" s="1434"/>
      <c r="J66" s="1434"/>
      <c r="K66" s="1434"/>
      <c r="L66" s="1434"/>
      <c r="M66" s="1434"/>
      <c r="N66" s="1435"/>
      <c r="P66" s="1432"/>
      <c r="Q66" s="9"/>
      <c r="R66" s="640" t="s">
        <v>735</v>
      </c>
      <c r="S66" s="10"/>
      <c r="T66" s="10"/>
      <c r="U66" s="10"/>
      <c r="V66" s="10"/>
      <c r="W66" s="10"/>
      <c r="X66" s="10"/>
      <c r="Y66" s="10"/>
      <c r="Z66" s="10"/>
      <c r="AA66" s="10"/>
      <c r="AB66" s="10"/>
      <c r="AC66" s="11"/>
      <c r="AE66" s="1432"/>
      <c r="AF66" s="2006" t="s">
        <v>1421</v>
      </c>
      <c r="AG66" s="2007"/>
      <c r="AH66" s="2007"/>
      <c r="AI66" s="2007"/>
      <c r="AJ66" s="2007"/>
      <c r="AK66" s="2007"/>
      <c r="AL66" s="2007"/>
      <c r="AM66" s="2007"/>
      <c r="AN66" s="2007"/>
      <c r="AO66" s="2007"/>
      <c r="AP66" s="2007"/>
      <c r="AQ66" s="869" t="s">
        <v>5</v>
      </c>
      <c r="AR66" s="11"/>
    </row>
    <row r="67" spans="1:44" ht="16.5" thickBot="1">
      <c r="A67" s="1432"/>
      <c r="B67" s="1436"/>
      <c r="C67" s="1437"/>
      <c r="D67" s="1437"/>
      <c r="E67" s="1437"/>
      <c r="F67" s="1437"/>
      <c r="G67" s="1437"/>
      <c r="H67" s="1437"/>
      <c r="I67" s="1437"/>
      <c r="J67" s="1437"/>
      <c r="K67" s="1437"/>
      <c r="L67" s="1437"/>
      <c r="M67" s="1437"/>
      <c r="N67" s="1438"/>
      <c r="P67" s="1432"/>
      <c r="Q67" s="9"/>
      <c r="R67" s="640" t="s">
        <v>732</v>
      </c>
      <c r="S67" s="10"/>
      <c r="T67" s="10"/>
      <c r="U67" s="10"/>
      <c r="V67" s="10"/>
      <c r="W67" s="10"/>
      <c r="X67" s="10"/>
      <c r="Y67" s="10"/>
      <c r="Z67" s="10"/>
      <c r="AA67" s="10"/>
      <c r="AB67" s="10"/>
      <c r="AC67" s="11"/>
      <c r="AE67" s="1432"/>
      <c r="AF67" s="9"/>
      <c r="AG67" s="10"/>
      <c r="AH67" s="10"/>
      <c r="AI67" s="10"/>
      <c r="AJ67" s="10"/>
      <c r="AK67" s="10"/>
      <c r="AL67" s="10"/>
      <c r="AM67" s="10"/>
      <c r="AN67" s="10"/>
      <c r="AO67" s="10"/>
      <c r="AP67" s="10"/>
      <c r="AQ67" s="10"/>
      <c r="AR67" s="11"/>
    </row>
    <row r="68" spans="1:44" ht="15.75">
      <c r="P68" s="1432"/>
      <c r="Q68" s="9"/>
      <c r="R68" s="640" t="s">
        <v>716</v>
      </c>
      <c r="S68" s="10"/>
      <c r="T68" s="10"/>
      <c r="U68" s="10"/>
      <c r="V68" s="10"/>
      <c r="W68" s="10"/>
      <c r="X68" s="10"/>
      <c r="Y68" s="10"/>
      <c r="Z68" s="10"/>
      <c r="AA68" s="10"/>
      <c r="AB68" s="10"/>
      <c r="AC68" s="11"/>
      <c r="AE68" s="1432"/>
      <c r="AF68" s="9"/>
      <c r="AG68" s="10"/>
      <c r="AH68" s="10"/>
      <c r="AI68" s="10"/>
      <c r="AJ68" s="10"/>
      <c r="AK68" s="10"/>
      <c r="AL68" s="10"/>
      <c r="AM68" s="10"/>
      <c r="AN68" s="10"/>
      <c r="AO68" s="10"/>
      <c r="AP68" s="10"/>
      <c r="AQ68" s="10"/>
      <c r="AR68" s="11"/>
    </row>
    <row r="69" spans="1:44" ht="16.5" thickBot="1">
      <c r="A69" s="8" t="s">
        <v>3</v>
      </c>
      <c r="B69" s="1431" t="str">
        <f>B70</f>
        <v>Convertisseur</v>
      </c>
      <c r="C69" s="1431"/>
      <c r="D69" s="1431"/>
      <c r="E69" s="1431"/>
      <c r="F69" s="1431"/>
      <c r="G69" s="1431"/>
      <c r="H69" s="1431"/>
      <c r="I69" s="1431"/>
      <c r="J69" s="1431"/>
      <c r="K69" s="1431"/>
      <c r="L69" s="1431"/>
      <c r="M69" s="1431"/>
      <c r="N69" s="1431"/>
      <c r="P69" s="1432"/>
      <c r="Q69" s="9"/>
      <c r="R69" s="640" t="s">
        <v>717</v>
      </c>
      <c r="S69" s="10"/>
      <c r="T69" s="10"/>
      <c r="U69" s="10"/>
      <c r="V69" s="10"/>
      <c r="W69" s="10"/>
      <c r="X69" s="10"/>
      <c r="Y69" s="10"/>
      <c r="Z69" s="10"/>
      <c r="AA69" s="10"/>
      <c r="AB69" s="10"/>
      <c r="AC69" s="11"/>
      <c r="AE69" s="1432"/>
      <c r="AF69" s="9"/>
      <c r="AG69" s="10"/>
      <c r="AH69" s="10"/>
      <c r="AI69" s="10"/>
      <c r="AJ69" s="10"/>
      <c r="AK69" s="10"/>
      <c r="AL69" s="10"/>
      <c r="AM69" s="10"/>
      <c r="AN69" s="10"/>
      <c r="AO69" s="10"/>
      <c r="AP69" s="10"/>
      <c r="AQ69" s="10"/>
      <c r="AR69" s="11"/>
    </row>
    <row r="70" spans="1:44">
      <c r="A70" s="1432" t="str">
        <f>B70</f>
        <v>Convertisseur</v>
      </c>
      <c r="B70" s="1399" t="s">
        <v>1278</v>
      </c>
      <c r="C70" s="1400"/>
      <c r="D70" s="1400"/>
      <c r="E70" s="1400"/>
      <c r="F70" s="1400"/>
      <c r="G70" s="1400"/>
      <c r="H70" s="1400"/>
      <c r="I70" s="1400"/>
      <c r="J70" s="1400"/>
      <c r="K70" s="1400"/>
      <c r="L70" s="1400"/>
      <c r="M70" s="1400"/>
      <c r="N70" s="1401"/>
      <c r="P70" s="1432"/>
      <c r="Q70" s="9"/>
      <c r="R70" s="10"/>
      <c r="S70" s="10"/>
      <c r="T70" s="10"/>
      <c r="U70" s="10"/>
      <c r="V70" s="10"/>
      <c r="W70" s="10"/>
      <c r="X70" s="10"/>
      <c r="Y70" s="10"/>
      <c r="Z70" s="10"/>
      <c r="AA70" s="10"/>
      <c r="AB70" s="10"/>
      <c r="AC70" s="11"/>
      <c r="AE70" s="1432"/>
      <c r="AF70" s="9"/>
      <c r="AG70" s="10"/>
      <c r="AH70" s="10"/>
      <c r="AI70" s="10"/>
      <c r="AJ70" s="10"/>
      <c r="AK70" s="10"/>
      <c r="AL70" s="10"/>
      <c r="AM70" s="10"/>
      <c r="AN70" s="10"/>
      <c r="AO70" s="10"/>
      <c r="AP70" s="10"/>
      <c r="AQ70" s="10"/>
      <c r="AR70" s="11"/>
    </row>
    <row r="71" spans="1:44" ht="15" customHeight="1">
      <c r="A71" s="1432"/>
      <c r="B71" s="1387"/>
      <c r="C71" s="1388"/>
      <c r="D71" s="1388"/>
      <c r="E71" s="1388"/>
      <c r="F71" s="1388"/>
      <c r="G71" s="1388"/>
      <c r="H71" s="1388"/>
      <c r="I71" s="1388"/>
      <c r="J71" s="1388"/>
      <c r="K71" s="1388"/>
      <c r="L71" s="1388"/>
      <c r="M71" s="1388"/>
      <c r="N71" s="1389"/>
      <c r="P71" s="1432"/>
      <c r="Q71" s="9"/>
      <c r="R71" s="1955" t="s">
        <v>379</v>
      </c>
      <c r="S71" s="1956"/>
      <c r="T71" s="1956"/>
      <c r="U71" s="1956"/>
      <c r="V71" s="1956"/>
      <c r="W71" s="1956"/>
      <c r="X71" s="1956"/>
      <c r="Y71" s="1956"/>
      <c r="Z71" s="1956"/>
      <c r="AA71" s="1956"/>
      <c r="AB71" s="1957"/>
      <c r="AC71" s="11"/>
      <c r="AE71" s="1432"/>
      <c r="AF71" s="9"/>
      <c r="AG71" s="10"/>
      <c r="AH71" s="10"/>
      <c r="AI71" s="10"/>
      <c r="AJ71" s="1051" t="s">
        <v>1385</v>
      </c>
      <c r="AK71" s="10"/>
      <c r="AL71" s="10"/>
      <c r="AM71" s="10"/>
      <c r="AN71" s="10"/>
      <c r="AO71" s="10"/>
      <c r="AP71" s="10"/>
      <c r="AQ71" s="10"/>
      <c r="AR71" s="11"/>
    </row>
    <row r="72" spans="1:44" ht="15" customHeight="1">
      <c r="A72" s="1432"/>
      <c r="B72" s="1416" t="s">
        <v>419</v>
      </c>
      <c r="C72" s="1417"/>
      <c r="D72" s="1968" t="s">
        <v>1280</v>
      </c>
      <c r="E72" s="1969"/>
      <c r="F72" s="1969"/>
      <c r="G72" s="1969"/>
      <c r="H72" s="1969"/>
      <c r="I72" s="1969"/>
      <c r="J72" s="1969"/>
      <c r="K72" s="1969"/>
      <c r="L72" s="1969"/>
      <c r="M72" s="1969"/>
      <c r="N72" s="1970"/>
      <c r="P72" s="1432"/>
      <c r="Q72" s="9"/>
      <c r="R72" s="372"/>
      <c r="S72" s="373"/>
      <c r="T72" s="15"/>
      <c r="U72" s="858" t="s">
        <v>6</v>
      </c>
      <c r="V72" s="373"/>
      <c r="W72" s="1958" t="s">
        <v>382</v>
      </c>
      <c r="X72" s="1958"/>
      <c r="Y72" s="1958"/>
      <c r="Z72" s="1958"/>
      <c r="AA72" s="1958"/>
      <c r="AB72" s="1959"/>
      <c r="AC72" s="11"/>
      <c r="AE72" s="1432"/>
      <c r="AF72" s="9"/>
      <c r="AG72" s="10"/>
      <c r="AH72" s="10"/>
      <c r="AI72" s="10"/>
      <c r="AJ72" s="10"/>
      <c r="AK72" s="10"/>
      <c r="AL72" s="10"/>
      <c r="AM72" s="10"/>
      <c r="AN72" s="10"/>
      <c r="AO72" s="10"/>
      <c r="AP72" s="10"/>
      <c r="AQ72" s="10"/>
      <c r="AR72" s="11"/>
    </row>
    <row r="73" spans="1:44" ht="15" customHeight="1">
      <c r="A73" s="1432"/>
      <c r="B73" s="1419"/>
      <c r="C73" s="1420"/>
      <c r="D73" s="1971"/>
      <c r="E73" s="1971"/>
      <c r="F73" s="1971"/>
      <c r="G73" s="1971"/>
      <c r="H73" s="1971"/>
      <c r="I73" s="1971"/>
      <c r="J73" s="1971"/>
      <c r="K73" s="1971"/>
      <c r="L73" s="1971"/>
      <c r="M73" s="1971"/>
      <c r="N73" s="1972"/>
      <c r="P73" s="1432"/>
      <c r="Q73" s="9"/>
      <c r="R73" s="376" t="s">
        <v>5</v>
      </c>
      <c r="S73" s="1960" t="s">
        <v>420</v>
      </c>
      <c r="T73" s="1960"/>
      <c r="U73" s="374">
        <v>2</v>
      </c>
      <c r="V73" s="277"/>
      <c r="W73" s="383" t="s">
        <v>383</v>
      </c>
      <c r="X73" s="277"/>
      <c r="Y73" s="277"/>
      <c r="Z73" s="371"/>
      <c r="AA73" s="371"/>
      <c r="AB73" s="377"/>
      <c r="AC73" s="11"/>
      <c r="AE73" s="1432"/>
      <c r="AF73" s="9"/>
      <c r="AG73" s="10"/>
      <c r="AH73" s="10"/>
      <c r="AI73" s="10"/>
      <c r="AJ73" s="10"/>
      <c r="AK73" s="10"/>
      <c r="AL73" s="10"/>
      <c r="AM73" s="10"/>
      <c r="AN73" s="10"/>
      <c r="AO73" s="10"/>
      <c r="AP73" s="10"/>
      <c r="AQ73" s="10"/>
      <c r="AR73" s="11"/>
    </row>
    <row r="74" spans="1:44" ht="15.75">
      <c r="A74" s="1432"/>
      <c r="B74" s="9"/>
      <c r="C74" s="10"/>
      <c r="D74" s="10"/>
      <c r="E74" s="10"/>
      <c r="F74" s="10"/>
      <c r="G74" s="59"/>
      <c r="H74" s="59"/>
      <c r="I74" s="59"/>
      <c r="J74" s="59"/>
      <c r="K74" s="59"/>
      <c r="L74" s="10"/>
      <c r="M74" s="10"/>
      <c r="N74" s="1049" t="s">
        <v>1385</v>
      </c>
      <c r="P74" s="1432"/>
      <c r="Q74" s="9"/>
      <c r="R74" s="378">
        <v>10</v>
      </c>
      <c r="S74" s="325" t="s">
        <v>380</v>
      </c>
      <c r="T74" s="15"/>
      <c r="U74" s="375">
        <f>R74*U73</f>
        <v>20</v>
      </c>
      <c r="V74" s="276"/>
      <c r="W74" s="384" t="s">
        <v>384</v>
      </c>
      <c r="X74" s="277"/>
      <c r="Y74" s="277"/>
      <c r="Z74" s="371"/>
      <c r="AA74" s="371"/>
      <c r="AB74" s="377"/>
      <c r="AC74" s="11"/>
      <c r="AE74" s="1432"/>
      <c r="AF74" s="9"/>
      <c r="AG74" s="10"/>
      <c r="AH74" s="10"/>
      <c r="AI74" s="10"/>
      <c r="AJ74" s="10"/>
      <c r="AK74" s="10"/>
      <c r="AL74" s="10"/>
      <c r="AM74" s="10"/>
      <c r="AN74" s="10"/>
      <c r="AO74" s="10"/>
      <c r="AP74" s="10"/>
      <c r="AQ74" s="10"/>
      <c r="AR74" s="11"/>
    </row>
    <row r="75" spans="1:44" ht="15.75">
      <c r="A75" s="1432"/>
      <c r="B75" s="9"/>
      <c r="C75" s="10"/>
      <c r="D75" s="10"/>
      <c r="E75" s="10"/>
      <c r="F75" s="10"/>
      <c r="G75" s="10"/>
      <c r="H75" s="10"/>
      <c r="I75" s="10"/>
      <c r="J75" s="10"/>
      <c r="K75" s="10"/>
      <c r="L75" s="10"/>
      <c r="M75" s="10"/>
      <c r="N75" s="11"/>
      <c r="P75" s="1432"/>
      <c r="Q75" s="9"/>
      <c r="R75" s="379"/>
      <c r="S75" s="323"/>
      <c r="T75" s="371"/>
      <c r="U75" s="371"/>
      <c r="V75" s="371"/>
      <c r="W75" s="384" t="s">
        <v>385</v>
      </c>
      <c r="X75" s="860"/>
      <c r="Y75" s="277"/>
      <c r="Z75" s="371"/>
      <c r="AA75" s="371"/>
      <c r="AB75" s="377"/>
      <c r="AC75" s="11"/>
      <c r="AE75" s="1432"/>
      <c r="AF75" s="1016" t="s">
        <v>1418</v>
      </c>
      <c r="AG75" s="10"/>
      <c r="AH75" s="10"/>
      <c r="AI75" s="10"/>
      <c r="AJ75" s="10"/>
      <c r="AK75" s="10"/>
      <c r="AL75" s="10"/>
      <c r="AM75" s="10"/>
      <c r="AN75" s="10"/>
      <c r="AO75" s="10"/>
      <c r="AP75" s="10"/>
      <c r="AQ75" s="10"/>
      <c r="AR75" s="11"/>
    </row>
    <row r="76" spans="1:44" ht="16.5" thickBot="1">
      <c r="A76" s="1432"/>
      <c r="B76" s="9"/>
      <c r="C76" s="10"/>
      <c r="D76" s="10"/>
      <c r="E76" s="10"/>
      <c r="F76" s="10"/>
      <c r="G76" s="10"/>
      <c r="H76" s="10"/>
      <c r="I76" s="10"/>
      <c r="J76" s="10"/>
      <c r="K76" s="10"/>
      <c r="L76" s="10"/>
      <c r="M76" s="10"/>
      <c r="N76" s="11"/>
      <c r="P76" s="1432"/>
      <c r="Q76" s="9"/>
      <c r="R76" s="376"/>
      <c r="S76" s="27"/>
      <c r="T76" s="371"/>
      <c r="U76" s="371"/>
      <c r="V76" s="371"/>
      <c r="W76" s="383" t="s">
        <v>386</v>
      </c>
      <c r="X76" s="277"/>
      <c r="Y76" s="277"/>
      <c r="Z76" s="371"/>
      <c r="AA76" s="371"/>
      <c r="AB76" s="377"/>
      <c r="AC76" s="11"/>
      <c r="AE76" s="1432"/>
      <c r="AF76" s="992" t="str">
        <f ca="1">CELL("nomfichier",AE72)</f>
        <v>D:\1 UPRT SITE WEB\uprt.fr\ff-mickael-rabeau\[ff-mr-patisserie-N°3-complet.xlsx]Convertisseurs</v>
      </c>
      <c r="AG76" s="10"/>
      <c r="AH76" s="10"/>
      <c r="AI76" s="10"/>
      <c r="AJ76" s="10"/>
      <c r="AK76" s="10"/>
      <c r="AL76" s="10"/>
      <c r="AM76" s="10"/>
      <c r="AN76" s="10"/>
      <c r="AO76" s="10"/>
      <c r="AP76" s="10"/>
      <c r="AQ76" s="10"/>
      <c r="AR76" s="11"/>
    </row>
    <row r="77" spans="1:44" ht="15.75">
      <c r="A77" s="1432"/>
      <c r="B77" s="9"/>
      <c r="C77" s="10"/>
      <c r="D77" s="10"/>
      <c r="E77" s="10"/>
      <c r="F77" s="10"/>
      <c r="G77" s="10"/>
      <c r="H77" s="10"/>
      <c r="I77" s="10"/>
      <c r="J77" s="10"/>
      <c r="K77" s="10"/>
      <c r="L77" s="10"/>
      <c r="M77" s="10"/>
      <c r="N77" s="11"/>
      <c r="P77" s="1432"/>
      <c r="Q77" s="9"/>
      <c r="R77" s="385" t="s">
        <v>6</v>
      </c>
      <c r="S77" s="453" t="s">
        <v>422</v>
      </c>
      <c r="T77" s="386"/>
      <c r="U77" s="386"/>
      <c r="V77" s="386"/>
      <c r="W77" s="386"/>
      <c r="X77" s="386"/>
      <c r="Y77" s="386"/>
      <c r="Z77" s="386"/>
      <c r="AA77" s="386"/>
      <c r="AB77" s="387"/>
      <c r="AC77" s="11"/>
      <c r="AE77" s="1432"/>
      <c r="AF77" s="938"/>
      <c r="AG77" s="939"/>
      <c r="AH77" s="939"/>
      <c r="AI77" s="939"/>
      <c r="AJ77" s="25"/>
      <c r="AK77" s="25"/>
      <c r="AL77" s="25"/>
      <c r="AM77" s="25"/>
      <c r="AN77" s="25"/>
      <c r="AO77" s="25"/>
      <c r="AP77" s="25"/>
      <c r="AQ77" s="25"/>
      <c r="AR77" s="26"/>
    </row>
    <row r="78" spans="1:44" ht="15.75">
      <c r="A78" s="1432"/>
      <c r="B78" s="9"/>
      <c r="C78" s="10"/>
      <c r="D78" s="10"/>
      <c r="E78" s="10"/>
      <c r="F78" s="10"/>
      <c r="G78" s="10"/>
      <c r="H78" s="10"/>
      <c r="I78" s="10"/>
      <c r="J78" s="10"/>
      <c r="K78" s="10"/>
      <c r="L78" s="10"/>
      <c r="M78" s="10"/>
      <c r="N78" s="11"/>
      <c r="P78" s="1432"/>
      <c r="Q78" s="9"/>
      <c r="R78" s="380" t="s">
        <v>5</v>
      </c>
      <c r="S78" s="454" t="s">
        <v>421</v>
      </c>
      <c r="T78" s="381"/>
      <c r="U78" s="381"/>
      <c r="V78" s="381"/>
      <c r="W78" s="381"/>
      <c r="X78" s="381"/>
      <c r="Y78" s="381"/>
      <c r="Z78" s="381"/>
      <c r="AA78" s="381"/>
      <c r="AB78" s="382"/>
      <c r="AC78" s="11"/>
      <c r="AE78" s="1432"/>
      <c r="AF78" s="9"/>
      <c r="AG78" s="10" t="s">
        <v>9</v>
      </c>
      <c r="AH78" s="932" t="s">
        <v>177</v>
      </c>
      <c r="AI78" s="10"/>
      <c r="AJ78" s="10"/>
      <c r="AK78" s="1429" t="s">
        <v>179</v>
      </c>
      <c r="AL78" s="1429"/>
      <c r="AM78" s="1429"/>
      <c r="AN78" s="1429"/>
      <c r="AO78" s="1429"/>
      <c r="AP78" s="1429"/>
      <c r="AQ78" s="1429"/>
      <c r="AR78" s="1430"/>
    </row>
    <row r="79" spans="1:44">
      <c r="A79" s="1432"/>
      <c r="B79" s="9"/>
      <c r="C79" s="10"/>
      <c r="D79" s="10"/>
      <c r="E79" s="10"/>
      <c r="F79" s="10"/>
      <c r="G79" s="10"/>
      <c r="H79" s="10"/>
      <c r="I79" s="10"/>
      <c r="J79" s="10"/>
      <c r="K79" s="10"/>
      <c r="L79" s="10"/>
      <c r="M79" s="10"/>
      <c r="N79" s="11"/>
      <c r="P79" s="1432"/>
      <c r="Q79" s="992" t="str">
        <f ca="1">CELL("nomfichier",P75)</f>
        <v>D:\1 UPRT SITE WEB\uprt.fr\ff-mickael-rabeau\[ff-mr-patisserie-N°3-complet.xlsx]Convertisseurs</v>
      </c>
      <c r="R79" s="10"/>
      <c r="S79" s="10"/>
      <c r="T79" s="10"/>
      <c r="U79" s="10"/>
      <c r="V79" s="10"/>
      <c r="W79" s="10"/>
      <c r="X79" s="10"/>
      <c r="Y79" s="10"/>
      <c r="Z79" s="10"/>
      <c r="AA79" s="10"/>
      <c r="AB79" s="10"/>
      <c r="AC79" s="11"/>
      <c r="AE79" s="1432"/>
      <c r="AF79" s="10"/>
      <c r="AG79" s="10"/>
      <c r="AH79" s="10"/>
      <c r="AI79" s="10"/>
      <c r="AJ79" s="10"/>
      <c r="AK79" s="931"/>
      <c r="AL79" s="931" t="s">
        <v>178</v>
      </c>
      <c r="AM79" s="931"/>
      <c r="AN79" s="931"/>
      <c r="AO79" s="931"/>
      <c r="AP79" s="931"/>
      <c r="AQ79" s="931"/>
      <c r="AR79" s="933"/>
    </row>
    <row r="80" spans="1:44" ht="15" customHeight="1">
      <c r="A80" s="1432"/>
      <c r="B80" s="9"/>
      <c r="C80" s="10"/>
      <c r="D80" s="10"/>
      <c r="E80" s="10"/>
      <c r="F80" s="10"/>
      <c r="G80" s="10"/>
      <c r="H80" s="10"/>
      <c r="I80" s="10"/>
      <c r="J80" s="10"/>
      <c r="K80" s="10"/>
      <c r="L80" s="10"/>
      <c r="M80" s="10"/>
      <c r="N80" s="11"/>
      <c r="P80" s="1432"/>
      <c r="Q80" s="1433" t="s">
        <v>1412</v>
      </c>
      <c r="R80" s="1434"/>
      <c r="S80" s="1434"/>
      <c r="T80" s="1434"/>
      <c r="U80" s="1434"/>
      <c r="V80" s="1434"/>
      <c r="W80" s="1434"/>
      <c r="X80" s="1434"/>
      <c r="Y80" s="1434"/>
      <c r="Z80" s="1434"/>
      <c r="AA80" s="1434"/>
      <c r="AB80" s="1434"/>
      <c r="AC80" s="1435"/>
      <c r="AE80" s="1432"/>
      <c r="AF80" s="1689" t="s">
        <v>12</v>
      </c>
      <c r="AG80" s="1434"/>
      <c r="AH80" s="1434"/>
      <c r="AI80" s="1434"/>
      <c r="AJ80" s="1434"/>
      <c r="AK80" s="1434"/>
      <c r="AL80" s="1434"/>
      <c r="AM80" s="1434"/>
      <c r="AN80" s="1434"/>
      <c r="AO80" s="1434"/>
      <c r="AP80" s="1434"/>
      <c r="AQ80" s="1434"/>
      <c r="AR80" s="1690"/>
    </row>
    <row r="81" spans="1:44" ht="15.75" thickBot="1">
      <c r="A81" s="1432"/>
      <c r="B81" s="9"/>
      <c r="C81" s="10"/>
      <c r="D81" s="10"/>
      <c r="E81" s="10"/>
      <c r="F81" s="10"/>
      <c r="G81" s="10"/>
      <c r="H81" s="10"/>
      <c r="I81" s="10"/>
      <c r="J81" s="10"/>
      <c r="K81" s="10"/>
      <c r="L81" s="10"/>
      <c r="M81" s="10"/>
      <c r="N81" s="11"/>
      <c r="P81" s="1432"/>
      <c r="Q81" s="1436"/>
      <c r="R81" s="1437"/>
      <c r="S81" s="1437"/>
      <c r="T81" s="1437"/>
      <c r="U81" s="1437"/>
      <c r="V81" s="1437"/>
      <c r="W81" s="1437"/>
      <c r="X81" s="1437"/>
      <c r="Y81" s="1437"/>
      <c r="Z81" s="1437"/>
      <c r="AA81" s="1437"/>
      <c r="AB81" s="1437"/>
      <c r="AC81" s="1438"/>
      <c r="AE81" s="1432"/>
      <c r="AF81" s="1436"/>
      <c r="AG81" s="1437"/>
      <c r="AH81" s="1437"/>
      <c r="AI81" s="1437"/>
      <c r="AJ81" s="1437"/>
      <c r="AK81" s="1437"/>
      <c r="AL81" s="1437"/>
      <c r="AM81" s="1437"/>
      <c r="AN81" s="1437"/>
      <c r="AO81" s="1437"/>
      <c r="AP81" s="1437"/>
      <c r="AQ81" s="1437"/>
      <c r="AR81" s="1438"/>
    </row>
    <row r="82" spans="1:44">
      <c r="A82" s="1432"/>
      <c r="B82" s="9"/>
      <c r="C82" s="10"/>
      <c r="D82" s="10"/>
      <c r="E82" s="10"/>
      <c r="F82" s="10"/>
      <c r="G82" s="10"/>
      <c r="H82" s="10"/>
      <c r="I82" s="10"/>
      <c r="J82" s="10"/>
      <c r="K82" s="10"/>
      <c r="L82" s="10"/>
      <c r="M82" s="10"/>
      <c r="N82" s="11"/>
    </row>
    <row r="83" spans="1:44">
      <c r="A83" s="1432"/>
      <c r="B83" s="9"/>
      <c r="C83" s="10"/>
      <c r="D83" s="10"/>
      <c r="E83" s="10"/>
      <c r="F83" s="10"/>
      <c r="G83" s="10"/>
      <c r="H83" s="10"/>
      <c r="I83" s="10"/>
      <c r="J83" s="10"/>
      <c r="K83" s="10"/>
      <c r="L83" s="10"/>
      <c r="M83" s="10"/>
      <c r="N83" s="11"/>
    </row>
    <row r="84" spans="1:44" ht="15.75" customHeight="1">
      <c r="A84" s="1432"/>
      <c r="B84" s="9"/>
      <c r="C84" s="10"/>
      <c r="D84" s="10"/>
      <c r="E84" s="10"/>
      <c r="F84" s="10"/>
      <c r="G84" s="10"/>
      <c r="H84" s="10"/>
      <c r="I84" s="10"/>
      <c r="J84" s="10"/>
      <c r="K84" s="10"/>
      <c r="L84" s="10"/>
      <c r="M84" s="10"/>
      <c r="N84" s="11"/>
    </row>
    <row r="85" spans="1:44" ht="15.75" customHeight="1">
      <c r="A85" s="1432"/>
      <c r="B85" s="9"/>
      <c r="C85" s="10"/>
      <c r="D85" s="10"/>
      <c r="E85" s="10"/>
      <c r="F85" s="10"/>
      <c r="G85" s="10"/>
      <c r="H85" s="10"/>
      <c r="I85" s="10"/>
      <c r="J85" s="10"/>
      <c r="K85" s="10"/>
      <c r="L85" s="10"/>
      <c r="M85" s="10"/>
      <c r="N85" s="11"/>
    </row>
    <row r="86" spans="1:44" ht="15.75" customHeight="1">
      <c r="A86" s="1432"/>
      <c r="B86" s="9"/>
      <c r="C86" s="10"/>
      <c r="D86" s="10"/>
      <c r="E86" s="10"/>
      <c r="F86" s="10"/>
      <c r="G86" s="10"/>
      <c r="H86" s="10"/>
      <c r="I86" s="10"/>
      <c r="J86" s="10"/>
      <c r="K86" s="10"/>
      <c r="L86" s="10"/>
      <c r="M86" s="10"/>
      <c r="N86" s="11"/>
    </row>
    <row r="87" spans="1:44">
      <c r="A87" s="1432"/>
      <c r="B87" s="9"/>
      <c r="C87" s="10"/>
      <c r="D87" s="10"/>
      <c r="E87" s="10"/>
      <c r="F87" s="10"/>
      <c r="G87" s="10"/>
      <c r="H87" s="10"/>
      <c r="I87" s="10"/>
      <c r="J87" s="10"/>
      <c r="K87" s="10"/>
      <c r="L87" s="10"/>
      <c r="M87" s="10"/>
      <c r="N87" s="11"/>
    </row>
    <row r="88" spans="1:44" ht="15" customHeight="1">
      <c r="A88" s="1432"/>
      <c r="B88" s="1433" t="s">
        <v>1412</v>
      </c>
      <c r="C88" s="1434"/>
      <c r="D88" s="1434"/>
      <c r="E88" s="1434"/>
      <c r="F88" s="1434"/>
      <c r="G88" s="1434"/>
      <c r="H88" s="1434"/>
      <c r="I88" s="1434"/>
      <c r="J88" s="1434"/>
      <c r="K88" s="1434"/>
      <c r="L88" s="1434"/>
      <c r="M88" s="1434"/>
      <c r="N88" s="1435"/>
    </row>
    <row r="89" spans="1:44" ht="15.75" thickBot="1">
      <c r="A89" s="1432"/>
      <c r="B89" s="1436"/>
      <c r="C89" s="1437"/>
      <c r="D89" s="1437"/>
      <c r="E89" s="1437"/>
      <c r="F89" s="1437"/>
      <c r="G89" s="1437"/>
      <c r="H89" s="1437"/>
      <c r="I89" s="1437"/>
      <c r="J89" s="1437"/>
      <c r="K89" s="1437"/>
      <c r="L89" s="1437"/>
      <c r="M89" s="1437"/>
      <c r="N89" s="1438"/>
    </row>
    <row r="91" spans="1:44" ht="15.75" thickBot="1">
      <c r="A91" s="8" t="s">
        <v>3</v>
      </c>
      <c r="B91" s="1431" t="str">
        <f>B92</f>
        <v>Convertisseur</v>
      </c>
      <c r="C91" s="1431"/>
      <c r="D91" s="1431"/>
      <c r="E91" s="1431"/>
      <c r="F91" s="1431"/>
      <c r="G91" s="1431"/>
      <c r="H91" s="1431"/>
      <c r="I91" s="1431"/>
      <c r="J91" s="1431"/>
      <c r="K91" s="1431"/>
      <c r="L91" s="1431"/>
      <c r="M91" s="1431"/>
      <c r="N91" s="1431"/>
    </row>
    <row r="92" spans="1:44">
      <c r="A92" s="1432" t="str">
        <f>B92</f>
        <v>Convertisseur</v>
      </c>
      <c r="B92" s="1399" t="s">
        <v>1278</v>
      </c>
      <c r="C92" s="1400"/>
      <c r="D92" s="1400"/>
      <c r="E92" s="1400"/>
      <c r="F92" s="1400"/>
      <c r="G92" s="1400"/>
      <c r="H92" s="1400"/>
      <c r="I92" s="1400"/>
      <c r="J92" s="1400"/>
      <c r="K92" s="1400"/>
      <c r="L92" s="1400"/>
      <c r="M92" s="1400"/>
      <c r="N92" s="1401"/>
    </row>
    <row r="93" spans="1:44" ht="15" customHeight="1">
      <c r="A93" s="1432"/>
      <c r="B93" s="1387"/>
      <c r="C93" s="1388"/>
      <c r="D93" s="1388"/>
      <c r="E93" s="1388"/>
      <c r="F93" s="1388"/>
      <c r="G93" s="1388"/>
      <c r="H93" s="1388"/>
      <c r="I93" s="1388"/>
      <c r="J93" s="1388"/>
      <c r="K93" s="1388"/>
      <c r="L93" s="1388"/>
      <c r="M93" s="1388"/>
      <c r="N93" s="1389"/>
    </row>
    <row r="94" spans="1:44" ht="15" customHeight="1">
      <c r="A94" s="1432"/>
      <c r="B94" s="1416" t="s">
        <v>419</v>
      </c>
      <c r="C94" s="1417"/>
      <c r="D94" s="1968" t="s">
        <v>1281</v>
      </c>
      <c r="E94" s="1969"/>
      <c r="F94" s="1969"/>
      <c r="G94" s="1969"/>
      <c r="H94" s="1969"/>
      <c r="I94" s="1969"/>
      <c r="J94" s="1969"/>
      <c r="K94" s="1969"/>
      <c r="L94" s="1969"/>
      <c r="M94" s="1969"/>
      <c r="N94" s="1970"/>
    </row>
    <row r="95" spans="1:44" ht="15" customHeight="1">
      <c r="A95" s="1432"/>
      <c r="B95" s="1419"/>
      <c r="C95" s="1420"/>
      <c r="D95" s="1971"/>
      <c r="E95" s="1971"/>
      <c r="F95" s="1971"/>
      <c r="G95" s="1971"/>
      <c r="H95" s="1971"/>
      <c r="I95" s="1971"/>
      <c r="J95" s="1971"/>
      <c r="K95" s="1971"/>
      <c r="L95" s="1971"/>
      <c r="M95" s="1971"/>
      <c r="N95" s="1972"/>
    </row>
    <row r="96" spans="1:44" ht="15.75">
      <c r="A96" s="1432"/>
      <c r="B96" s="9"/>
      <c r="C96" s="10"/>
      <c r="D96" s="10"/>
      <c r="E96" s="10"/>
      <c r="F96" s="10"/>
      <c r="G96" s="59"/>
      <c r="H96" s="59"/>
      <c r="I96" s="59"/>
      <c r="J96" s="59"/>
      <c r="K96" s="59"/>
      <c r="L96" s="10"/>
      <c r="M96" s="10"/>
      <c r="N96" s="1049" t="s">
        <v>1385</v>
      </c>
    </row>
    <row r="97" spans="1:14">
      <c r="A97" s="1432"/>
      <c r="B97" s="9"/>
      <c r="C97" s="10"/>
      <c r="D97" s="10"/>
      <c r="E97" s="10"/>
      <c r="F97" s="10"/>
      <c r="G97" s="10"/>
      <c r="H97" s="10"/>
      <c r="I97" s="10"/>
      <c r="J97" s="10"/>
      <c r="K97" s="10"/>
      <c r="L97" s="10"/>
      <c r="M97" s="10"/>
      <c r="N97" s="11"/>
    </row>
    <row r="98" spans="1:14">
      <c r="A98" s="1432"/>
      <c r="B98" s="9"/>
      <c r="C98" s="10"/>
      <c r="D98" s="10"/>
      <c r="E98" s="10"/>
      <c r="F98" s="10"/>
      <c r="G98" s="10"/>
      <c r="H98" s="10"/>
      <c r="I98" s="10"/>
      <c r="J98" s="10"/>
      <c r="K98" s="10"/>
      <c r="L98" s="10"/>
      <c r="M98" s="10"/>
      <c r="N98" s="11"/>
    </row>
    <row r="99" spans="1:14">
      <c r="A99" s="1432"/>
      <c r="B99" s="9"/>
      <c r="C99" s="10"/>
      <c r="D99" s="10"/>
      <c r="E99" s="10"/>
      <c r="F99" s="10"/>
      <c r="G99" s="10"/>
      <c r="H99" s="10"/>
      <c r="I99" s="10"/>
      <c r="J99" s="10"/>
      <c r="K99" s="10"/>
      <c r="L99" s="10"/>
      <c r="M99" s="10"/>
      <c r="N99" s="11"/>
    </row>
    <row r="100" spans="1:14">
      <c r="A100" s="1432"/>
      <c r="B100" s="9"/>
      <c r="C100" s="10"/>
      <c r="D100" s="10"/>
      <c r="E100" s="10"/>
      <c r="F100" s="10"/>
      <c r="G100" s="10"/>
      <c r="H100" s="10"/>
      <c r="I100" s="10"/>
      <c r="J100" s="10"/>
      <c r="K100" s="10"/>
      <c r="L100" s="10"/>
      <c r="M100" s="10"/>
      <c r="N100" s="11"/>
    </row>
    <row r="101" spans="1:14">
      <c r="A101" s="1432"/>
      <c r="B101" s="9"/>
      <c r="C101" s="10"/>
      <c r="D101" s="10"/>
      <c r="E101" s="10"/>
      <c r="F101" s="10"/>
      <c r="G101" s="10"/>
      <c r="H101" s="10"/>
      <c r="I101" s="10"/>
      <c r="J101" s="10"/>
      <c r="K101" s="10"/>
      <c r="L101" s="10"/>
      <c r="M101" s="10"/>
      <c r="N101" s="11"/>
    </row>
    <row r="102" spans="1:14">
      <c r="A102" s="1432"/>
      <c r="B102" s="9"/>
      <c r="C102" s="10"/>
      <c r="D102" s="10"/>
      <c r="E102" s="10"/>
      <c r="F102" s="10"/>
      <c r="G102" s="10"/>
      <c r="H102" s="10"/>
      <c r="I102" s="10"/>
      <c r="J102" s="10"/>
      <c r="K102" s="10"/>
      <c r="L102" s="10"/>
      <c r="M102" s="10"/>
      <c r="N102" s="11"/>
    </row>
    <row r="103" spans="1:14">
      <c r="A103" s="1432"/>
      <c r="B103" s="9"/>
      <c r="C103" s="10"/>
      <c r="D103" s="10"/>
      <c r="E103" s="10"/>
      <c r="F103" s="10"/>
      <c r="G103" s="10"/>
      <c r="H103" s="10"/>
      <c r="I103" s="10"/>
      <c r="J103" s="10"/>
      <c r="K103" s="10"/>
      <c r="L103" s="10"/>
      <c r="M103" s="10"/>
      <c r="N103" s="11"/>
    </row>
    <row r="104" spans="1:14">
      <c r="A104" s="1432"/>
      <c r="B104" s="9"/>
      <c r="C104" s="10"/>
      <c r="D104" s="10"/>
      <c r="E104" s="10"/>
      <c r="F104" s="10"/>
      <c r="G104" s="10"/>
      <c r="H104" s="10"/>
      <c r="I104" s="10"/>
      <c r="J104" s="10"/>
      <c r="K104" s="10"/>
      <c r="L104" s="10"/>
      <c r="M104" s="10"/>
      <c r="N104" s="11"/>
    </row>
    <row r="105" spans="1:14">
      <c r="A105" s="1432"/>
      <c r="B105" s="9"/>
      <c r="C105" s="10"/>
      <c r="D105" s="10"/>
      <c r="E105" s="10"/>
      <c r="F105" s="10"/>
      <c r="G105" s="10"/>
      <c r="H105" s="10"/>
      <c r="I105" s="10"/>
      <c r="J105" s="10"/>
      <c r="K105" s="10"/>
      <c r="L105" s="10"/>
      <c r="M105" s="10"/>
      <c r="N105" s="11"/>
    </row>
    <row r="106" spans="1:14" ht="15.75" customHeight="1">
      <c r="A106" s="1432"/>
      <c r="B106" s="9"/>
      <c r="C106" s="10"/>
      <c r="D106" s="10"/>
      <c r="E106" s="10"/>
      <c r="F106" s="10"/>
      <c r="G106" s="10"/>
      <c r="H106" s="10"/>
      <c r="I106" s="10"/>
      <c r="J106" s="10"/>
      <c r="K106" s="10"/>
      <c r="L106" s="10"/>
      <c r="M106" s="10"/>
      <c r="N106" s="11"/>
    </row>
    <row r="107" spans="1:14" ht="15.75" customHeight="1">
      <c r="A107" s="1432"/>
      <c r="B107" s="9"/>
      <c r="C107" s="10"/>
      <c r="D107" s="10"/>
      <c r="E107" s="10"/>
      <c r="F107" s="10"/>
      <c r="G107" s="10"/>
      <c r="H107" s="10"/>
      <c r="I107" s="10"/>
      <c r="J107" s="10"/>
      <c r="K107" s="10"/>
      <c r="L107" s="10"/>
      <c r="M107" s="10"/>
      <c r="N107" s="11"/>
    </row>
    <row r="108" spans="1:14" ht="15.75" customHeight="1">
      <c r="A108" s="1432"/>
      <c r="B108" s="9"/>
      <c r="C108" s="10"/>
      <c r="D108" s="10"/>
      <c r="E108" s="10"/>
      <c r="F108" s="10"/>
      <c r="G108" s="10"/>
      <c r="H108" s="10"/>
      <c r="I108" s="10"/>
      <c r="J108" s="10"/>
      <c r="K108" s="10"/>
      <c r="L108" s="10"/>
      <c r="M108" s="10"/>
      <c r="N108" s="11"/>
    </row>
    <row r="109" spans="1:14" ht="15.75" customHeight="1">
      <c r="A109" s="1432"/>
      <c r="B109" s="9"/>
      <c r="C109" s="10"/>
      <c r="D109" s="10"/>
      <c r="E109" s="10"/>
      <c r="F109" s="10"/>
      <c r="G109" s="10"/>
      <c r="H109" s="10"/>
      <c r="I109" s="10"/>
      <c r="J109" s="10"/>
      <c r="K109" s="10"/>
      <c r="L109" s="10"/>
      <c r="M109" s="10"/>
      <c r="N109" s="11"/>
    </row>
    <row r="110" spans="1:14">
      <c r="A110" s="1432"/>
      <c r="B110" s="9"/>
      <c r="C110" s="10"/>
      <c r="D110" s="10"/>
      <c r="E110" s="10"/>
      <c r="F110" s="10"/>
      <c r="G110" s="10"/>
      <c r="H110" s="10"/>
      <c r="I110" s="10"/>
      <c r="J110" s="10"/>
      <c r="K110" s="10"/>
      <c r="L110" s="10"/>
      <c r="M110" s="10"/>
      <c r="N110" s="11"/>
    </row>
    <row r="111" spans="1:14" ht="15" customHeight="1">
      <c r="A111" s="1432"/>
      <c r="B111" s="1433" t="s">
        <v>1412</v>
      </c>
      <c r="C111" s="1434"/>
      <c r="D111" s="1434"/>
      <c r="E111" s="1434"/>
      <c r="F111" s="1434"/>
      <c r="G111" s="1434"/>
      <c r="H111" s="1434"/>
      <c r="I111" s="1434"/>
      <c r="J111" s="1434"/>
      <c r="K111" s="1434"/>
      <c r="L111" s="1434"/>
      <c r="M111" s="1434"/>
      <c r="N111" s="1435"/>
    </row>
    <row r="112" spans="1:14" ht="15.75" thickBot="1">
      <c r="A112" s="1432"/>
      <c r="B112" s="1436"/>
      <c r="C112" s="1437"/>
      <c r="D112" s="1437"/>
      <c r="E112" s="1437"/>
      <c r="F112" s="1437"/>
      <c r="G112" s="1437"/>
      <c r="H112" s="1437"/>
      <c r="I112" s="1437"/>
      <c r="J112" s="1437"/>
      <c r="K112" s="1437"/>
      <c r="L112" s="1437"/>
      <c r="M112" s="1437"/>
      <c r="N112" s="1438"/>
    </row>
    <row r="114" spans="1:14" ht="15.75" thickBot="1">
      <c r="A114" s="8" t="s">
        <v>3</v>
      </c>
      <c r="B114" s="1431" t="str">
        <f>B115</f>
        <v>Convertisseur</v>
      </c>
      <c r="C114" s="1431"/>
      <c r="D114" s="1431"/>
      <c r="E114" s="1431"/>
      <c r="F114" s="1431"/>
      <c r="G114" s="1431"/>
      <c r="H114" s="1431"/>
      <c r="I114" s="1431"/>
      <c r="J114" s="1431"/>
      <c r="K114" s="1431"/>
      <c r="L114" s="1431"/>
      <c r="M114" s="1431"/>
      <c r="N114" s="1431"/>
    </row>
    <row r="115" spans="1:14">
      <c r="A115" s="1432" t="str">
        <f>B115</f>
        <v>Convertisseur</v>
      </c>
      <c r="B115" s="1399" t="s">
        <v>1278</v>
      </c>
      <c r="C115" s="1400"/>
      <c r="D115" s="1400"/>
      <c r="E115" s="1400"/>
      <c r="F115" s="1400"/>
      <c r="G115" s="1400"/>
      <c r="H115" s="1400"/>
      <c r="I115" s="1400"/>
      <c r="J115" s="1400"/>
      <c r="K115" s="1400"/>
      <c r="L115" s="1400"/>
      <c r="M115" s="1400"/>
      <c r="N115" s="1401"/>
    </row>
    <row r="116" spans="1:14" ht="15" customHeight="1">
      <c r="A116" s="1432"/>
      <c r="B116" s="1387"/>
      <c r="C116" s="1388"/>
      <c r="D116" s="1388"/>
      <c r="E116" s="1388"/>
      <c r="F116" s="1388"/>
      <c r="G116" s="1388"/>
      <c r="H116" s="1388"/>
      <c r="I116" s="1388"/>
      <c r="J116" s="1388"/>
      <c r="K116" s="1388"/>
      <c r="L116" s="1388"/>
      <c r="M116" s="1388"/>
      <c r="N116" s="1389"/>
    </row>
    <row r="117" spans="1:14" ht="15" customHeight="1">
      <c r="A117" s="1432"/>
      <c r="B117" s="1416" t="s">
        <v>419</v>
      </c>
      <c r="C117" s="1417"/>
      <c r="D117" s="1968" t="s">
        <v>1283</v>
      </c>
      <c r="E117" s="1969"/>
      <c r="F117" s="1969"/>
      <c r="G117" s="1969"/>
      <c r="H117" s="1969"/>
      <c r="I117" s="1969"/>
      <c r="J117" s="1969"/>
      <c r="K117" s="1969"/>
      <c r="L117" s="1969"/>
      <c r="M117" s="1969"/>
      <c r="N117" s="1970"/>
    </row>
    <row r="118" spans="1:14" ht="15" customHeight="1">
      <c r="A118" s="1432"/>
      <c r="B118" s="1419"/>
      <c r="C118" s="1420"/>
      <c r="D118" s="1971"/>
      <c r="E118" s="1971"/>
      <c r="F118" s="1971"/>
      <c r="G118" s="1971"/>
      <c r="H118" s="1971"/>
      <c r="I118" s="1971"/>
      <c r="J118" s="1971"/>
      <c r="K118" s="1971"/>
      <c r="L118" s="1971"/>
      <c r="M118" s="1971"/>
      <c r="N118" s="1972"/>
    </row>
    <row r="119" spans="1:14" ht="15.75">
      <c r="A119" s="1432"/>
      <c r="B119" s="9"/>
      <c r="C119" s="10"/>
      <c r="D119" s="10"/>
      <c r="E119" s="10"/>
      <c r="F119" s="10"/>
      <c r="G119" s="59"/>
      <c r="H119" s="59"/>
      <c r="I119" s="59"/>
      <c r="J119" s="59"/>
      <c r="K119" s="59"/>
      <c r="L119" s="10"/>
      <c r="M119" s="10"/>
      <c r="N119" s="1049" t="s">
        <v>1385</v>
      </c>
    </row>
    <row r="120" spans="1:14">
      <c r="A120" s="1432"/>
      <c r="B120" s="9"/>
      <c r="C120" s="10"/>
      <c r="D120" s="10"/>
      <c r="E120" s="10"/>
      <c r="F120" s="10"/>
      <c r="G120" s="10"/>
      <c r="H120" s="10"/>
      <c r="I120" s="10"/>
      <c r="J120" s="10"/>
      <c r="K120" s="10"/>
      <c r="L120" s="10"/>
      <c r="M120" s="10"/>
      <c r="N120" s="11"/>
    </row>
    <row r="121" spans="1:14">
      <c r="A121" s="1432"/>
      <c r="B121" s="9"/>
      <c r="C121" s="10"/>
      <c r="D121" s="10"/>
      <c r="E121" s="10"/>
      <c r="F121" s="10"/>
      <c r="G121" s="10"/>
      <c r="H121" s="10"/>
      <c r="I121" s="10"/>
      <c r="J121" s="10"/>
      <c r="K121" s="10"/>
      <c r="L121" s="10"/>
      <c r="M121" s="10"/>
      <c r="N121" s="11"/>
    </row>
    <row r="122" spans="1:14">
      <c r="A122" s="1432"/>
      <c r="B122" s="9"/>
      <c r="C122" s="10"/>
      <c r="D122" s="10"/>
      <c r="E122" s="10"/>
      <c r="F122" s="10"/>
      <c r="G122" s="10"/>
      <c r="H122" s="10"/>
      <c r="I122" s="10"/>
      <c r="J122" s="10"/>
      <c r="K122" s="10"/>
      <c r="L122" s="10"/>
      <c r="M122" s="10"/>
      <c r="N122" s="11"/>
    </row>
    <row r="123" spans="1:14">
      <c r="A123" s="1432"/>
      <c r="B123" s="9"/>
      <c r="C123" s="10"/>
      <c r="D123" s="10"/>
      <c r="E123" s="10"/>
      <c r="F123" s="10"/>
      <c r="G123" s="10"/>
      <c r="H123" s="10"/>
      <c r="I123" s="10"/>
      <c r="J123" s="10"/>
      <c r="K123" s="10"/>
      <c r="L123" s="10"/>
      <c r="M123" s="10"/>
      <c r="N123" s="11"/>
    </row>
    <row r="124" spans="1:14">
      <c r="A124" s="1432"/>
      <c r="B124" s="9"/>
      <c r="C124" s="10"/>
      <c r="D124" s="10"/>
      <c r="E124" s="10"/>
      <c r="F124" s="10"/>
      <c r="G124" s="10"/>
      <c r="H124" s="10"/>
      <c r="I124" s="10"/>
      <c r="J124" s="10"/>
      <c r="K124" s="10"/>
      <c r="L124" s="10"/>
      <c r="M124" s="10"/>
      <c r="N124" s="11"/>
    </row>
    <row r="125" spans="1:14">
      <c r="A125" s="1432"/>
      <c r="B125" s="9"/>
      <c r="C125" s="10"/>
      <c r="D125" s="10"/>
      <c r="E125" s="10"/>
      <c r="F125" s="10"/>
      <c r="G125" s="10"/>
      <c r="H125" s="10"/>
      <c r="I125" s="10"/>
      <c r="J125" s="10"/>
      <c r="K125" s="10"/>
      <c r="L125" s="10"/>
      <c r="M125" s="10"/>
      <c r="N125" s="11"/>
    </row>
    <row r="126" spans="1:14">
      <c r="A126" s="1432"/>
      <c r="B126" s="9"/>
      <c r="C126" s="10"/>
      <c r="D126" s="10"/>
      <c r="E126" s="10"/>
      <c r="F126" s="10"/>
      <c r="G126" s="10"/>
      <c r="H126" s="10"/>
      <c r="I126" s="10"/>
      <c r="J126" s="10"/>
      <c r="K126" s="10"/>
      <c r="L126" s="10"/>
      <c r="M126" s="10"/>
      <c r="N126" s="11"/>
    </row>
    <row r="127" spans="1:14">
      <c r="A127" s="1432"/>
      <c r="B127" s="9"/>
      <c r="C127" s="10"/>
      <c r="D127" s="10"/>
      <c r="E127" s="10"/>
      <c r="F127" s="10"/>
      <c r="G127" s="10"/>
      <c r="H127" s="10"/>
      <c r="I127" s="10"/>
      <c r="J127" s="10"/>
      <c r="K127" s="10"/>
      <c r="L127" s="10"/>
      <c r="M127" s="10"/>
      <c r="N127" s="11"/>
    </row>
    <row r="128" spans="1:14">
      <c r="A128" s="1432"/>
      <c r="B128" s="9"/>
      <c r="C128" s="10"/>
      <c r="D128" s="10"/>
      <c r="E128" s="10"/>
      <c r="F128" s="10"/>
      <c r="G128" s="10"/>
      <c r="H128" s="10"/>
      <c r="I128" s="10"/>
      <c r="J128" s="10"/>
      <c r="K128" s="10"/>
      <c r="L128" s="10"/>
      <c r="M128" s="10"/>
      <c r="N128" s="11"/>
    </row>
    <row r="129" spans="1:14" ht="15.75" customHeight="1">
      <c r="A129" s="1432"/>
      <c r="B129" s="9"/>
      <c r="C129" s="10"/>
      <c r="D129" s="10"/>
      <c r="E129" s="10"/>
      <c r="F129" s="10"/>
      <c r="G129" s="10"/>
      <c r="H129" s="10"/>
      <c r="I129" s="10"/>
      <c r="J129" s="10"/>
      <c r="K129" s="10"/>
      <c r="L129" s="10"/>
      <c r="M129" s="10"/>
      <c r="N129" s="11"/>
    </row>
    <row r="130" spans="1:14" ht="15.75" customHeight="1">
      <c r="A130" s="1432"/>
      <c r="B130" s="9"/>
      <c r="C130" s="10"/>
      <c r="D130" s="10"/>
      <c r="E130" s="10"/>
      <c r="F130" s="10"/>
      <c r="G130" s="10"/>
      <c r="H130" s="10"/>
      <c r="I130" s="10"/>
      <c r="J130" s="10"/>
      <c r="K130" s="10"/>
      <c r="L130" s="10"/>
      <c r="M130" s="10"/>
      <c r="N130" s="11"/>
    </row>
    <row r="131" spans="1:14" ht="15.75" customHeight="1">
      <c r="A131" s="1432"/>
      <c r="B131" s="9"/>
      <c r="C131" s="10"/>
      <c r="D131" s="10"/>
      <c r="E131" s="10"/>
      <c r="F131" s="10"/>
      <c r="G131" s="10"/>
      <c r="H131" s="10"/>
      <c r="I131" s="10"/>
      <c r="J131" s="10"/>
      <c r="K131" s="10"/>
      <c r="L131" s="10"/>
      <c r="M131" s="10"/>
      <c r="N131" s="11"/>
    </row>
    <row r="132" spans="1:14" ht="15.75" customHeight="1">
      <c r="A132" s="1432"/>
      <c r="B132" s="9"/>
      <c r="C132" s="10"/>
      <c r="D132" s="10"/>
      <c r="E132" s="10"/>
      <c r="F132" s="10"/>
      <c r="G132" s="10"/>
      <c r="H132" s="10"/>
      <c r="I132" s="10"/>
      <c r="J132" s="10"/>
      <c r="K132" s="10"/>
      <c r="L132" s="10"/>
      <c r="M132" s="10"/>
      <c r="N132" s="11"/>
    </row>
    <row r="133" spans="1:14">
      <c r="A133" s="1432"/>
      <c r="B133" s="9"/>
      <c r="C133" s="10"/>
      <c r="D133" s="10"/>
      <c r="E133" s="10"/>
      <c r="F133" s="10"/>
      <c r="G133" s="10"/>
      <c r="H133" s="10"/>
      <c r="I133" s="10"/>
      <c r="J133" s="10"/>
      <c r="K133" s="10"/>
      <c r="L133" s="10"/>
      <c r="M133" s="10"/>
      <c r="N133" s="11"/>
    </row>
    <row r="134" spans="1:14" ht="15" customHeight="1">
      <c r="A134" s="1432"/>
      <c r="B134" s="1433" t="s">
        <v>1412</v>
      </c>
      <c r="C134" s="1434"/>
      <c r="D134" s="1434"/>
      <c r="E134" s="1434"/>
      <c r="F134" s="1434"/>
      <c r="G134" s="1434"/>
      <c r="H134" s="1434"/>
      <c r="I134" s="1434"/>
      <c r="J134" s="1434"/>
      <c r="K134" s="1434"/>
      <c r="L134" s="1434"/>
      <c r="M134" s="1434"/>
      <c r="N134" s="1435"/>
    </row>
    <row r="135" spans="1:14" ht="15.75" thickBot="1">
      <c r="A135" s="1432"/>
      <c r="B135" s="1436"/>
      <c r="C135" s="1437"/>
      <c r="D135" s="1437"/>
      <c r="E135" s="1437"/>
      <c r="F135" s="1437"/>
      <c r="G135" s="1437"/>
      <c r="H135" s="1437"/>
      <c r="I135" s="1437"/>
      <c r="J135" s="1437"/>
      <c r="K135" s="1437"/>
      <c r="L135" s="1437"/>
      <c r="M135" s="1437"/>
      <c r="N135" s="1438"/>
    </row>
    <row r="137" spans="1:14" ht="15.75" thickBot="1">
      <c r="A137" s="8" t="s">
        <v>3</v>
      </c>
      <c r="B137" s="1431" t="str">
        <f>B138</f>
        <v>Convertisseur</v>
      </c>
      <c r="C137" s="1431"/>
      <c r="D137" s="1431"/>
      <c r="E137" s="1431"/>
      <c r="F137" s="1431"/>
      <c r="G137" s="1431"/>
      <c r="H137" s="1431"/>
      <c r="I137" s="1431"/>
      <c r="J137" s="1431"/>
      <c r="K137" s="1431"/>
      <c r="L137" s="1431"/>
      <c r="M137" s="1431"/>
      <c r="N137" s="1431"/>
    </row>
    <row r="138" spans="1:14">
      <c r="A138" s="1432" t="str">
        <f>B138</f>
        <v>Convertisseur</v>
      </c>
      <c r="B138" s="1399" t="s">
        <v>1278</v>
      </c>
      <c r="C138" s="1400"/>
      <c r="D138" s="1400"/>
      <c r="E138" s="1400"/>
      <c r="F138" s="1400"/>
      <c r="G138" s="1400"/>
      <c r="H138" s="1400"/>
      <c r="I138" s="1400"/>
      <c r="J138" s="1400"/>
      <c r="K138" s="1400"/>
      <c r="L138" s="1400"/>
      <c r="M138" s="1400"/>
      <c r="N138" s="1401"/>
    </row>
    <row r="139" spans="1:14" ht="15" customHeight="1">
      <c r="A139" s="1432"/>
      <c r="B139" s="1387"/>
      <c r="C139" s="1388"/>
      <c r="D139" s="1388"/>
      <c r="E139" s="1388"/>
      <c r="F139" s="1388"/>
      <c r="G139" s="1388"/>
      <c r="H139" s="1388"/>
      <c r="I139" s="1388"/>
      <c r="J139" s="1388"/>
      <c r="K139" s="1388"/>
      <c r="L139" s="1388"/>
      <c r="M139" s="1388"/>
      <c r="N139" s="1389"/>
    </row>
    <row r="140" spans="1:14" ht="15" customHeight="1">
      <c r="A140" s="1432"/>
      <c r="B140" s="1416" t="s">
        <v>419</v>
      </c>
      <c r="C140" s="1417"/>
      <c r="D140" s="1968" t="s">
        <v>1277</v>
      </c>
      <c r="E140" s="1969"/>
      <c r="F140" s="1969"/>
      <c r="G140" s="1969"/>
      <c r="H140" s="1969"/>
      <c r="I140" s="1969"/>
      <c r="J140" s="1969"/>
      <c r="K140" s="1969"/>
      <c r="L140" s="1969"/>
      <c r="M140" s="1969"/>
      <c r="N140" s="1970"/>
    </row>
    <row r="141" spans="1:14" ht="15" customHeight="1">
      <c r="A141" s="1432"/>
      <c r="B141" s="1419"/>
      <c r="C141" s="1420"/>
      <c r="D141" s="1971"/>
      <c r="E141" s="1971"/>
      <c r="F141" s="1971"/>
      <c r="G141" s="1971"/>
      <c r="H141" s="1971"/>
      <c r="I141" s="1971"/>
      <c r="J141" s="1971"/>
      <c r="K141" s="1971"/>
      <c r="L141" s="1971"/>
      <c r="M141" s="1971"/>
      <c r="N141" s="1972"/>
    </row>
    <row r="142" spans="1:14" ht="15.75">
      <c r="A142" s="1432"/>
      <c r="B142" s="9"/>
      <c r="C142" s="10"/>
      <c r="D142" s="10"/>
      <c r="E142" s="10"/>
      <c r="F142" s="10"/>
      <c r="G142" s="59"/>
      <c r="H142" s="59"/>
      <c r="I142" s="59"/>
      <c r="J142" s="59"/>
      <c r="K142" s="59"/>
      <c r="L142" s="10"/>
      <c r="M142" s="10"/>
      <c r="N142" s="1049" t="s">
        <v>1385</v>
      </c>
    </row>
    <row r="143" spans="1:14">
      <c r="A143" s="1432"/>
      <c r="B143" s="9"/>
      <c r="C143" s="10"/>
      <c r="D143" s="10"/>
      <c r="E143" s="10"/>
      <c r="F143" s="10"/>
      <c r="G143" s="10"/>
      <c r="H143" s="10"/>
      <c r="I143" s="10"/>
      <c r="J143" s="10"/>
      <c r="K143" s="10"/>
      <c r="L143" s="10"/>
      <c r="M143" s="10"/>
      <c r="N143" s="11"/>
    </row>
    <row r="144" spans="1:14">
      <c r="A144" s="1432"/>
      <c r="B144" s="9"/>
      <c r="C144" s="10"/>
      <c r="D144" s="10"/>
      <c r="E144" s="10"/>
      <c r="F144" s="10"/>
      <c r="G144" s="10"/>
      <c r="H144" s="10"/>
      <c r="I144" s="10"/>
      <c r="J144" s="10"/>
      <c r="K144" s="10"/>
      <c r="L144" s="10"/>
      <c r="M144" s="10"/>
      <c r="N144" s="11"/>
    </row>
    <row r="145" spans="1:14">
      <c r="A145" s="1432"/>
      <c r="B145" s="9"/>
      <c r="C145" s="10"/>
      <c r="D145" s="10"/>
      <c r="E145" s="10"/>
      <c r="F145" s="10"/>
      <c r="G145" s="10"/>
      <c r="H145" s="10"/>
      <c r="I145" s="10"/>
      <c r="J145" s="10"/>
      <c r="K145" s="10"/>
      <c r="L145" s="10"/>
      <c r="M145" s="10"/>
      <c r="N145" s="11"/>
    </row>
    <row r="146" spans="1:14">
      <c r="A146" s="1432"/>
      <c r="B146" s="9"/>
      <c r="C146" s="10"/>
      <c r="D146" s="10"/>
      <c r="E146" s="10"/>
      <c r="F146" s="10"/>
      <c r="G146" s="10"/>
      <c r="H146" s="10"/>
      <c r="I146" s="10"/>
      <c r="J146" s="10"/>
      <c r="K146" s="10"/>
      <c r="L146" s="10"/>
      <c r="M146" s="10"/>
      <c r="N146" s="11"/>
    </row>
    <row r="147" spans="1:14">
      <c r="A147" s="1432"/>
      <c r="B147" s="9"/>
      <c r="C147" s="10"/>
      <c r="D147" s="10"/>
      <c r="E147" s="10"/>
      <c r="F147" s="10"/>
      <c r="G147" s="10"/>
      <c r="H147" s="10"/>
      <c r="I147" s="10"/>
      <c r="J147" s="10"/>
      <c r="K147" s="10"/>
      <c r="L147" s="10"/>
      <c r="M147" s="10"/>
      <c r="N147" s="11"/>
    </row>
    <row r="148" spans="1:14">
      <c r="A148" s="1432"/>
      <c r="B148" s="9"/>
      <c r="C148" s="10"/>
      <c r="D148" s="10"/>
      <c r="E148" s="10"/>
      <c r="F148" s="10"/>
      <c r="G148" s="10"/>
      <c r="H148" s="10"/>
      <c r="I148" s="10"/>
      <c r="J148" s="10"/>
      <c r="K148" s="10"/>
      <c r="L148" s="10"/>
      <c r="M148" s="10"/>
      <c r="N148" s="11"/>
    </row>
    <row r="149" spans="1:14">
      <c r="A149" s="1432"/>
      <c r="B149" s="9"/>
      <c r="C149" s="10"/>
      <c r="D149" s="10"/>
      <c r="E149" s="10"/>
      <c r="F149" s="10"/>
      <c r="G149" s="10"/>
      <c r="H149" s="10"/>
      <c r="I149" s="10"/>
      <c r="J149" s="10"/>
      <c r="K149" s="10"/>
      <c r="L149" s="10"/>
      <c r="M149" s="10"/>
      <c r="N149" s="11"/>
    </row>
    <row r="150" spans="1:14">
      <c r="A150" s="1432"/>
      <c r="B150" s="9"/>
      <c r="C150" s="10"/>
      <c r="D150" s="10"/>
      <c r="E150" s="10"/>
      <c r="F150" s="10"/>
      <c r="G150" s="10"/>
      <c r="H150" s="10"/>
      <c r="I150" s="10"/>
      <c r="J150" s="10"/>
      <c r="K150" s="10"/>
      <c r="L150" s="10"/>
      <c r="M150" s="10"/>
      <c r="N150" s="11"/>
    </row>
    <row r="151" spans="1:14" ht="15" customHeight="1">
      <c r="A151" s="1432"/>
      <c r="B151" s="1433" t="s">
        <v>1412</v>
      </c>
      <c r="C151" s="1434"/>
      <c r="D151" s="1434"/>
      <c r="E151" s="1434"/>
      <c r="F151" s="1434"/>
      <c r="G151" s="1434"/>
      <c r="H151" s="1434"/>
      <c r="I151" s="1434"/>
      <c r="J151" s="1434"/>
      <c r="K151" s="1434"/>
      <c r="L151" s="1434"/>
      <c r="M151" s="1434"/>
      <c r="N151" s="1435"/>
    </row>
    <row r="152" spans="1:14" ht="15.75" thickBot="1">
      <c r="A152" s="1432"/>
      <c r="B152" s="1436"/>
      <c r="C152" s="1437"/>
      <c r="D152" s="1437"/>
      <c r="E152" s="1437"/>
      <c r="F152" s="1437"/>
      <c r="G152" s="1437"/>
      <c r="H152" s="1437"/>
      <c r="I152" s="1437"/>
      <c r="J152" s="1437"/>
      <c r="K152" s="1437"/>
      <c r="L152" s="1437"/>
      <c r="M152" s="1437"/>
      <c r="N152" s="1438"/>
    </row>
    <row r="154" spans="1:14" ht="15.75" thickBot="1">
      <c r="A154" s="8" t="s">
        <v>3</v>
      </c>
      <c r="B154" s="1431" t="str">
        <f>B155</f>
        <v>Convertisseur</v>
      </c>
      <c r="C154" s="1431"/>
      <c r="D154" s="1431"/>
      <c r="E154" s="1431"/>
      <c r="F154" s="1431"/>
      <c r="G154" s="1431"/>
      <c r="H154" s="1431"/>
      <c r="I154" s="1431"/>
      <c r="J154" s="1431"/>
      <c r="K154" s="1431"/>
      <c r="L154" s="1431"/>
      <c r="M154" s="1431"/>
      <c r="N154" s="1431"/>
    </row>
    <row r="155" spans="1:14">
      <c r="A155" s="1432" t="str">
        <f>B155</f>
        <v>Convertisseur</v>
      </c>
      <c r="B155" s="1399" t="s">
        <v>1278</v>
      </c>
      <c r="C155" s="1400"/>
      <c r="D155" s="1400"/>
      <c r="E155" s="1400"/>
      <c r="F155" s="1400"/>
      <c r="G155" s="1400"/>
      <c r="H155" s="1400"/>
      <c r="I155" s="1400"/>
      <c r="J155" s="1400"/>
      <c r="K155" s="1400"/>
      <c r="L155" s="1400"/>
      <c r="M155" s="1400"/>
      <c r="N155" s="1401"/>
    </row>
    <row r="156" spans="1:14" ht="15" customHeight="1">
      <c r="A156" s="1432"/>
      <c r="B156" s="1387"/>
      <c r="C156" s="1388"/>
      <c r="D156" s="1388"/>
      <c r="E156" s="1388"/>
      <c r="F156" s="1388"/>
      <c r="G156" s="1388"/>
      <c r="H156" s="1388"/>
      <c r="I156" s="1388"/>
      <c r="J156" s="1388"/>
      <c r="K156" s="1388"/>
      <c r="L156" s="1388"/>
      <c r="M156" s="1388"/>
      <c r="N156" s="1389"/>
    </row>
    <row r="157" spans="1:14" ht="15" customHeight="1">
      <c r="A157" s="1432"/>
      <c r="B157" s="1416" t="s">
        <v>419</v>
      </c>
      <c r="C157" s="1417"/>
      <c r="D157" s="1968" t="s">
        <v>1284</v>
      </c>
      <c r="E157" s="1969"/>
      <c r="F157" s="1969"/>
      <c r="G157" s="1969"/>
      <c r="H157" s="1969"/>
      <c r="I157" s="1969"/>
      <c r="J157" s="1969"/>
      <c r="K157" s="1969"/>
      <c r="L157" s="1969"/>
      <c r="M157" s="1969"/>
      <c r="N157" s="1970"/>
    </row>
    <row r="158" spans="1:14" ht="15" customHeight="1">
      <c r="A158" s="1432"/>
      <c r="B158" s="1419"/>
      <c r="C158" s="1420"/>
      <c r="D158" s="1971"/>
      <c r="E158" s="1971"/>
      <c r="F158" s="1971"/>
      <c r="G158" s="1971"/>
      <c r="H158" s="1971"/>
      <c r="I158" s="1971"/>
      <c r="J158" s="1971"/>
      <c r="K158" s="1971"/>
      <c r="L158" s="1971"/>
      <c r="M158" s="1971"/>
      <c r="N158" s="1972"/>
    </row>
    <row r="159" spans="1:14" ht="15.75">
      <c r="A159" s="1432"/>
      <c r="B159" s="9"/>
      <c r="C159" s="10"/>
      <c r="D159" s="10"/>
      <c r="E159" s="10"/>
      <c r="F159" s="10"/>
      <c r="G159" s="59"/>
      <c r="H159" s="59"/>
      <c r="I159" s="59"/>
      <c r="J159" s="59"/>
      <c r="K159" s="59"/>
      <c r="L159" s="10"/>
      <c r="M159" s="10"/>
      <c r="N159" s="1049" t="s">
        <v>1385</v>
      </c>
    </row>
    <row r="160" spans="1:14">
      <c r="A160" s="1432"/>
      <c r="B160" s="9"/>
      <c r="C160" s="10"/>
      <c r="D160" s="10"/>
      <c r="E160" s="10"/>
      <c r="F160" s="10"/>
      <c r="G160" s="10"/>
      <c r="H160" s="10"/>
      <c r="I160" s="10"/>
      <c r="J160" s="10"/>
      <c r="K160" s="10"/>
      <c r="L160" s="10"/>
      <c r="M160" s="10"/>
      <c r="N160" s="11"/>
    </row>
    <row r="161" spans="1:14">
      <c r="A161" s="1432"/>
      <c r="B161" s="9"/>
      <c r="C161" s="10"/>
      <c r="D161" s="10"/>
      <c r="E161" s="10"/>
      <c r="F161" s="10"/>
      <c r="G161" s="10"/>
      <c r="H161" s="10"/>
      <c r="I161" s="10"/>
      <c r="J161" s="10"/>
      <c r="K161" s="10"/>
      <c r="L161" s="10"/>
      <c r="M161" s="10"/>
      <c r="N161" s="11"/>
    </row>
    <row r="162" spans="1:14">
      <c r="A162" s="1432"/>
      <c r="B162" s="9"/>
      <c r="C162" s="10"/>
      <c r="D162" s="10"/>
      <c r="E162" s="10"/>
      <c r="F162" s="10"/>
      <c r="G162" s="10"/>
      <c r="H162" s="10"/>
      <c r="I162" s="10"/>
      <c r="J162" s="10"/>
      <c r="K162" s="10"/>
      <c r="L162" s="10"/>
      <c r="M162" s="10"/>
      <c r="N162" s="11"/>
    </row>
    <row r="163" spans="1:14">
      <c r="A163" s="1432"/>
      <c r="B163" s="9"/>
      <c r="C163" s="10"/>
      <c r="D163" s="10"/>
      <c r="E163" s="10"/>
      <c r="F163" s="10"/>
      <c r="G163" s="10"/>
      <c r="H163" s="10"/>
      <c r="I163" s="10"/>
      <c r="J163" s="10"/>
      <c r="K163" s="10"/>
      <c r="L163" s="10"/>
      <c r="M163" s="10"/>
      <c r="N163" s="11"/>
    </row>
    <row r="164" spans="1:14">
      <c r="A164" s="1432"/>
      <c r="B164" s="9"/>
      <c r="C164" s="10"/>
      <c r="D164" s="10"/>
      <c r="E164" s="10"/>
      <c r="F164" s="10"/>
      <c r="G164" s="10"/>
      <c r="H164" s="10"/>
      <c r="I164" s="10"/>
      <c r="J164" s="10"/>
      <c r="K164" s="10"/>
      <c r="L164" s="10"/>
      <c r="M164" s="10"/>
      <c r="N164" s="11"/>
    </row>
    <row r="165" spans="1:14">
      <c r="A165" s="1432"/>
      <c r="B165" s="9"/>
      <c r="C165" s="10"/>
      <c r="D165" s="10"/>
      <c r="E165" s="10"/>
      <c r="F165" s="10"/>
      <c r="G165" s="10"/>
      <c r="H165" s="10"/>
      <c r="I165" s="10"/>
      <c r="J165" s="10"/>
      <c r="K165" s="10"/>
      <c r="L165" s="10"/>
      <c r="M165" s="10"/>
      <c r="N165" s="11"/>
    </row>
    <row r="166" spans="1:14">
      <c r="A166" s="1432"/>
      <c r="B166" s="9"/>
      <c r="C166" s="10"/>
      <c r="D166" s="10"/>
      <c r="E166" s="10"/>
      <c r="F166" s="10"/>
      <c r="G166" s="10"/>
      <c r="H166" s="10"/>
      <c r="I166" s="10"/>
      <c r="J166" s="10"/>
      <c r="K166" s="10"/>
      <c r="L166" s="10"/>
      <c r="M166" s="10"/>
      <c r="N166" s="11"/>
    </row>
    <row r="167" spans="1:14">
      <c r="A167" s="1432"/>
      <c r="B167" s="9"/>
      <c r="C167" s="10"/>
      <c r="D167" s="10"/>
      <c r="E167" s="10"/>
      <c r="F167" s="10"/>
      <c r="G167" s="10"/>
      <c r="H167" s="10"/>
      <c r="I167" s="10"/>
      <c r="J167" s="10"/>
      <c r="K167" s="10"/>
      <c r="L167" s="10"/>
      <c r="M167" s="10"/>
      <c r="N167" s="11"/>
    </row>
    <row r="168" spans="1:14" ht="15" customHeight="1">
      <c r="A168" s="1432"/>
      <c r="B168" s="1433" t="s">
        <v>1412</v>
      </c>
      <c r="C168" s="1434"/>
      <c r="D168" s="1434"/>
      <c r="E168" s="1434"/>
      <c r="F168" s="1434"/>
      <c r="G168" s="1434"/>
      <c r="H168" s="1434"/>
      <c r="I168" s="1434"/>
      <c r="J168" s="1434"/>
      <c r="K168" s="1434"/>
      <c r="L168" s="1434"/>
      <c r="M168" s="1434"/>
      <c r="N168" s="1435"/>
    </row>
    <row r="169" spans="1:14" ht="15.75" thickBot="1">
      <c r="A169" s="1432"/>
      <c r="B169" s="1436"/>
      <c r="C169" s="1437"/>
      <c r="D169" s="1437"/>
      <c r="E169" s="1437"/>
      <c r="F169" s="1437"/>
      <c r="G169" s="1437"/>
      <c r="H169" s="1437"/>
      <c r="I169" s="1437"/>
      <c r="J169" s="1437"/>
      <c r="K169" s="1437"/>
      <c r="L169" s="1437"/>
      <c r="M169" s="1437"/>
      <c r="N169" s="1438"/>
    </row>
  </sheetData>
  <mergeCells count="108">
    <mergeCell ref="AK33:AR33"/>
    <mergeCell ref="AF17:AR17"/>
    <mergeCell ref="AF43:AR44"/>
    <mergeCell ref="AF45:AP46"/>
    <mergeCell ref="AF22:AR22"/>
    <mergeCell ref="AF28:AR28"/>
    <mergeCell ref="AF57:AR57"/>
    <mergeCell ref="AE58:AE81"/>
    <mergeCell ref="AF58:AR59"/>
    <mergeCell ref="AF60:AR61"/>
    <mergeCell ref="AF80:AR81"/>
    <mergeCell ref="AF62:AR63"/>
    <mergeCell ref="AF64:AP65"/>
    <mergeCell ref="AF66:AP66"/>
    <mergeCell ref="AK78:AR78"/>
    <mergeCell ref="AF38:AR38"/>
    <mergeCell ref="AE39:AE55"/>
    <mergeCell ref="AF39:AR40"/>
    <mergeCell ref="AF41:AR42"/>
    <mergeCell ref="AF54:AR55"/>
    <mergeCell ref="AF47:AP47"/>
    <mergeCell ref="AK52:AR52"/>
    <mergeCell ref="A11:A26"/>
    <mergeCell ref="B11:N12"/>
    <mergeCell ref="Q6:AC8"/>
    <mergeCell ref="AF2:AR3"/>
    <mergeCell ref="AF6:AR8"/>
    <mergeCell ref="AF10:AR10"/>
    <mergeCell ref="AE11:AE36"/>
    <mergeCell ref="AF11:AR12"/>
    <mergeCell ref="AF13:AR14"/>
    <mergeCell ref="AF35:AR36"/>
    <mergeCell ref="AF15:AR16"/>
    <mergeCell ref="B2:N3"/>
    <mergeCell ref="Q2:AC3"/>
    <mergeCell ref="B7:N8"/>
    <mergeCell ref="B10:N10"/>
    <mergeCell ref="Q10:AC10"/>
    <mergeCell ref="P11:P36"/>
    <mergeCell ref="Q11:AC12"/>
    <mergeCell ref="Q13:AC14"/>
    <mergeCell ref="R16:AB16"/>
    <mergeCell ref="R22:AB22"/>
    <mergeCell ref="R28:AB28"/>
    <mergeCell ref="R33:AB33"/>
    <mergeCell ref="Q35:AC36"/>
    <mergeCell ref="B48:N48"/>
    <mergeCell ref="B92:N93"/>
    <mergeCell ref="B13:C14"/>
    <mergeCell ref="D13:N14"/>
    <mergeCell ref="B29:N29"/>
    <mergeCell ref="B91:N91"/>
    <mergeCell ref="D72:N73"/>
    <mergeCell ref="B25:N26"/>
    <mergeCell ref="A30:A46"/>
    <mergeCell ref="B30:N31"/>
    <mergeCell ref="B32:C33"/>
    <mergeCell ref="D32:N33"/>
    <mergeCell ref="B45:N46"/>
    <mergeCell ref="A70:A89"/>
    <mergeCell ref="B70:N71"/>
    <mergeCell ref="B72:C73"/>
    <mergeCell ref="B88:N89"/>
    <mergeCell ref="D51:N52"/>
    <mergeCell ref="A49:A67"/>
    <mergeCell ref="B49:N50"/>
    <mergeCell ref="B51:C52"/>
    <mergeCell ref="B66:N67"/>
    <mergeCell ref="B69:N69"/>
    <mergeCell ref="A92:A112"/>
    <mergeCell ref="B94:C95"/>
    <mergeCell ref="B111:N112"/>
    <mergeCell ref="B114:N114"/>
    <mergeCell ref="A115:A135"/>
    <mergeCell ref="B115:N116"/>
    <mergeCell ref="B117:C118"/>
    <mergeCell ref="B134:N135"/>
    <mergeCell ref="D94:N95"/>
    <mergeCell ref="A155:A169"/>
    <mergeCell ref="B155:N156"/>
    <mergeCell ref="B157:C158"/>
    <mergeCell ref="B168:N169"/>
    <mergeCell ref="D117:N118"/>
    <mergeCell ref="D140:N141"/>
    <mergeCell ref="D157:N158"/>
    <mergeCell ref="B137:N137"/>
    <mergeCell ref="A138:A152"/>
    <mergeCell ref="B138:N139"/>
    <mergeCell ref="B140:C141"/>
    <mergeCell ref="B151:N152"/>
    <mergeCell ref="B154:N154"/>
    <mergeCell ref="Q57:AC57"/>
    <mergeCell ref="P58:P81"/>
    <mergeCell ref="Q58:AC59"/>
    <mergeCell ref="Q60:AC61"/>
    <mergeCell ref="R71:AB71"/>
    <mergeCell ref="W72:AB72"/>
    <mergeCell ref="S73:T73"/>
    <mergeCell ref="Q80:AC81"/>
    <mergeCell ref="Q38:AC38"/>
    <mergeCell ref="P39:P55"/>
    <mergeCell ref="Q39:AC40"/>
    <mergeCell ref="Q41:AC42"/>
    <mergeCell ref="Q43:AC43"/>
    <mergeCell ref="Q45:R45"/>
    <mergeCell ref="V45:W45"/>
    <mergeCell ref="Z45:AA45"/>
    <mergeCell ref="Q54:AC55"/>
  </mergeCells>
  <hyperlinks>
    <hyperlink ref="D13" r:id="rId1"/>
    <hyperlink ref="D32" r:id="rId2"/>
    <hyperlink ref="D51" r:id="rId3"/>
    <hyperlink ref="D72" r:id="rId4"/>
    <hyperlink ref="D94" r:id="rId5"/>
    <hyperlink ref="D117" r:id="rId6"/>
    <hyperlink ref="D140" r:id="rId7"/>
    <hyperlink ref="D157" r:id="rId8"/>
    <hyperlink ref="T53" r:id="rId9"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hyperlink ref="W73" r:id="rId10" display="http://www.google.fr/url?sa=t&amp;rct=j&amp;q=&amp;esrc=s&amp;source=web&amp;cd=6&amp;ved=0CF4QFjAF&amp;url=http%3A%2F%2Fwww.salondublogculinaire.com%2Ft111382_feuilles-de-gelatine.htm&amp;ei=8ImkUqfoKqeS0AW9sICACQ&amp;usg=AFQjCNEc6KKZUXYcSTgjAvrRt2f6csBBuQ&amp;sig2=nBOHIqhSlud28pCjSyBh9g&amp;cad=rja"/>
    <hyperlink ref="W74" r:id="rId11"/>
    <hyperlink ref="W75" r:id="rId12"/>
    <hyperlink ref="W76" r:id="rId13" display="http://www.google.fr/url?sa=t&amp;rct=j&amp;q=&amp;esrc=s&amp;source=web&amp;cd=19&amp;ved=0CH0QFjAIOAo&amp;url=http%3A%2F%2Fwww.meilleurduchef.com%2Fcgi%2Fmdc%2Fl%2Ffr%2Frecette%2Fglacage-chocolat.html&amp;ei=qIqkUsLvBoO70QXB3IHICQ&amp;usg=AFQjCNEHNXUk5FtDq9jxg3vDAHRvvwqMHw&amp;sig2=gyPSYHO8vFYAfCmt_wkJrA&amp;cad=rja"/>
  </hyperlinks>
  <pageMargins left="0.7" right="0.7" top="0.75" bottom="0.75" header="0.3" footer="0.3"/>
  <pageSetup paperSize="9"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J901"/>
  <sheetViews>
    <sheetView zoomScaleNormal="100" workbookViewId="0">
      <selection activeCell="G71" sqref="G71"/>
    </sheetView>
  </sheetViews>
  <sheetFormatPr baseColWidth="10" defaultRowHeight="15"/>
  <cols>
    <col min="1" max="1" width="3.7109375" customWidth="1"/>
    <col min="2" max="14" width="15.7109375" customWidth="1"/>
    <col min="16" max="16" width="16.5703125" customWidth="1"/>
  </cols>
  <sheetData>
    <row r="1" spans="1:17" ht="15.75" thickBot="1">
      <c r="A1" s="1066">
        <f ca="1">CELL("largeur",A1)</f>
        <v>3</v>
      </c>
      <c r="B1" s="1066">
        <f ca="1">CELL("largeur",B1)</f>
        <v>15</v>
      </c>
      <c r="C1" s="1066">
        <f ca="1">CELL("largeur",C1)</f>
        <v>15</v>
      </c>
      <c r="D1" s="1066">
        <f ca="1">CELL("largeur",D1)</f>
        <v>15</v>
      </c>
      <c r="E1" s="1066">
        <f ca="1">CELL("largeur",E1)</f>
        <v>15</v>
      </c>
      <c r="F1" s="1066">
        <f ca="1">CELL("largeur",F1)</f>
        <v>15</v>
      </c>
      <c r="G1" s="1066">
        <f ca="1">CELL("largeur",G1)</f>
        <v>15</v>
      </c>
      <c r="H1" s="1066">
        <f ca="1">CELL("largeur",H1)</f>
        <v>15</v>
      </c>
      <c r="I1" s="1066">
        <f ca="1">CELL("largeur",I1)</f>
        <v>15</v>
      </c>
      <c r="J1" s="1066">
        <f ca="1">CELL("largeur",J1)</f>
        <v>15</v>
      </c>
      <c r="K1" s="1066">
        <f ca="1">CELL("largeur",K1)</f>
        <v>15</v>
      </c>
      <c r="L1" s="1066">
        <f ca="1">CELL("largeur",L1)</f>
        <v>15</v>
      </c>
      <c r="M1" s="1066">
        <f ca="1">CELL("largeur",M1)</f>
        <v>15</v>
      </c>
      <c r="N1" s="1066">
        <f ca="1">CELL("largeur",N1)</f>
        <v>15</v>
      </c>
      <c r="O1" s="1066">
        <f ca="1">CELL("largeur",O1)</f>
        <v>11</v>
      </c>
      <c r="P1" s="1066">
        <f ca="1">CELL("largeur",P1)</f>
        <v>16</v>
      </c>
      <c r="Q1" s="1066">
        <f ca="1">CELL("largeur",Q1)</f>
        <v>11</v>
      </c>
    </row>
    <row r="2" spans="1:17" ht="26.25">
      <c r="A2" s="1088"/>
      <c r="B2" s="2008" t="s">
        <v>1594</v>
      </c>
      <c r="C2" s="2009"/>
      <c r="D2" s="2009"/>
      <c r="E2" s="2009"/>
      <c r="F2" s="2009"/>
      <c r="G2" s="2009"/>
      <c r="H2" s="2009"/>
      <c r="I2" s="2009"/>
      <c r="J2" s="2009"/>
      <c r="K2" s="2009"/>
      <c r="L2" s="2009"/>
      <c r="M2" s="2009"/>
      <c r="N2" s="2009"/>
      <c r="O2" s="2009"/>
      <c r="P2" s="2009"/>
      <c r="Q2" s="2010"/>
    </row>
    <row r="3" spans="1:17" ht="20.100000000000001" customHeight="1">
      <c r="A3" s="1088"/>
      <c r="B3" s="2236" t="s">
        <v>1595</v>
      </c>
      <c r="C3" s="2011"/>
      <c r="D3" s="2011"/>
      <c r="E3" s="2011"/>
      <c r="F3" s="2011"/>
      <c r="G3" s="2011"/>
      <c r="H3" s="2011"/>
      <c r="I3" s="2011"/>
      <c r="J3" s="2011"/>
      <c r="K3" s="2011"/>
      <c r="L3" s="2011"/>
      <c r="M3" s="2011"/>
      <c r="N3" s="2011"/>
      <c r="O3" s="2011"/>
      <c r="P3" s="2011"/>
      <c r="Q3" s="2012"/>
    </row>
    <row r="4" spans="1:17" ht="20.100000000000001" customHeight="1">
      <c r="A4" s="1088"/>
      <c r="B4" s="2236" t="s">
        <v>1596</v>
      </c>
      <c r="C4" s="2011"/>
      <c r="D4" s="2011"/>
      <c r="E4" s="2011"/>
      <c r="F4" s="2011"/>
      <c r="G4" s="2011"/>
      <c r="H4" s="2011"/>
      <c r="I4" s="2011"/>
      <c r="J4" s="2011"/>
      <c r="K4" s="2011"/>
      <c r="L4" s="2011"/>
      <c r="M4" s="2011"/>
      <c r="N4" s="2011"/>
      <c r="O4" s="2011"/>
      <c r="P4" s="2011"/>
      <c r="Q4" s="2012"/>
    </row>
    <row r="5" spans="1:17" ht="20.100000000000001" customHeight="1">
      <c r="A5" s="1088"/>
      <c r="B5" s="2236" t="s">
        <v>1597</v>
      </c>
      <c r="C5" s="2011"/>
      <c r="D5" s="2011"/>
      <c r="E5" s="2011"/>
      <c r="F5" s="2011"/>
      <c r="G5" s="2011"/>
      <c r="H5" s="2011"/>
      <c r="I5" s="2011"/>
      <c r="J5" s="2011"/>
      <c r="K5" s="2011"/>
      <c r="L5" s="2011"/>
      <c r="M5" s="2011"/>
      <c r="N5" s="2011"/>
      <c r="O5" s="2011"/>
      <c r="P5" s="2011"/>
      <c r="Q5" s="2012"/>
    </row>
    <row r="6" spans="1:17" ht="27" thickBot="1">
      <c r="A6" s="1088"/>
      <c r="B6" s="2237" t="s">
        <v>1871</v>
      </c>
      <c r="C6" s="2238" t="s">
        <v>1872</v>
      </c>
      <c r="D6" s="2238"/>
      <c r="E6" s="2238"/>
      <c r="F6" s="2238"/>
      <c r="G6" s="2238"/>
      <c r="H6" s="2238"/>
      <c r="I6" s="2238"/>
      <c r="J6" s="2238"/>
      <c r="K6" s="2238"/>
      <c r="L6" s="2238"/>
      <c r="M6" s="2238"/>
      <c r="N6" s="2238"/>
      <c r="O6" s="2238"/>
      <c r="P6" s="2238"/>
      <c r="Q6" s="2239"/>
    </row>
    <row r="7" spans="1:17" ht="15.75">
      <c r="A7" s="1089"/>
      <c r="B7" s="1088"/>
      <c r="C7" s="1090"/>
      <c r="D7" s="1088"/>
      <c r="E7" s="1088"/>
      <c r="F7" s="1088"/>
      <c r="G7" s="1088"/>
      <c r="H7" s="1088"/>
      <c r="I7" s="1088"/>
      <c r="J7" s="1088"/>
      <c r="K7" s="1088"/>
      <c r="L7" s="1088"/>
      <c r="M7" s="1089"/>
      <c r="N7" s="1089"/>
      <c r="O7" s="1089"/>
      <c r="P7" s="1089"/>
      <c r="Q7" s="1089"/>
    </row>
    <row r="8" spans="1:17" ht="15.75" customHeight="1">
      <c r="A8" s="1089"/>
      <c r="B8" s="2240" t="s">
        <v>1873</v>
      </c>
      <c r="C8" s="2240"/>
      <c r="D8" s="2240"/>
      <c r="E8" s="2240"/>
      <c r="F8" s="2240"/>
      <c r="G8" s="2240"/>
      <c r="H8" s="2240"/>
      <c r="I8" s="2240"/>
      <c r="J8" s="2240"/>
      <c r="K8" s="2240"/>
      <c r="L8" s="2240"/>
      <c r="M8" s="2240"/>
      <c r="N8" s="2240"/>
      <c r="O8" s="2240"/>
      <c r="P8" s="2240"/>
      <c r="Q8" s="2240"/>
    </row>
    <row r="9" spans="1:17" ht="15.75" customHeight="1">
      <c r="A9" s="1089"/>
      <c r="B9" s="2240"/>
      <c r="C9" s="2240"/>
      <c r="D9" s="2240"/>
      <c r="E9" s="2240"/>
      <c r="F9" s="2240"/>
      <c r="G9" s="2240"/>
      <c r="H9" s="2240"/>
      <c r="I9" s="2240"/>
      <c r="J9" s="2240"/>
      <c r="K9" s="2240"/>
      <c r="L9" s="2240"/>
      <c r="M9" s="2240"/>
      <c r="N9" s="2240"/>
      <c r="O9" s="2240"/>
      <c r="P9" s="2240"/>
      <c r="Q9" s="2240"/>
    </row>
    <row r="10" spans="1:17" ht="30.75" customHeight="1">
      <c r="A10" s="1089"/>
      <c r="B10" s="2240"/>
      <c r="C10" s="2240"/>
      <c r="D10" s="2240"/>
      <c r="E10" s="2240"/>
      <c r="F10" s="2240"/>
      <c r="G10" s="2240"/>
      <c r="H10" s="2240"/>
      <c r="I10" s="2240"/>
      <c r="J10" s="2240"/>
      <c r="K10" s="2240"/>
      <c r="L10" s="2240"/>
      <c r="M10" s="2240"/>
      <c r="N10" s="2240"/>
      <c r="O10" s="2240"/>
      <c r="P10" s="2240"/>
      <c r="Q10" s="2240"/>
    </row>
    <row r="11" spans="1:17" ht="15.75" thickBot="1">
      <c r="A11" s="1089"/>
      <c r="B11" s="1088"/>
      <c r="C11" s="1091"/>
      <c r="D11" s="1088"/>
      <c r="E11" s="1088"/>
      <c r="F11" s="1088"/>
      <c r="G11" s="1088"/>
      <c r="H11" s="1088"/>
      <c r="I11" s="1088"/>
      <c r="J11" s="1088"/>
      <c r="K11" s="1088"/>
      <c r="L11" s="1088"/>
      <c r="M11" s="1089"/>
      <c r="N11" s="1089"/>
      <c r="O11" s="1089"/>
      <c r="P11" s="1089"/>
      <c r="Q11" s="1089"/>
    </row>
    <row r="12" spans="1:17" ht="31.5" customHeight="1" thickBot="1">
      <c r="A12" s="1089"/>
      <c r="B12" s="2013" t="s">
        <v>1874</v>
      </c>
      <c r="C12" s="2014"/>
      <c r="D12" s="2014"/>
      <c r="E12" s="2014"/>
      <c r="F12" s="2014"/>
      <c r="G12" s="2014"/>
      <c r="H12" s="2014"/>
      <c r="I12" s="2014"/>
      <c r="J12" s="2014"/>
      <c r="K12" s="2014"/>
      <c r="L12" s="2014"/>
      <c r="M12" s="2014"/>
      <c r="N12" s="2014"/>
      <c r="O12" s="2014"/>
      <c r="P12" s="2014"/>
      <c r="Q12" s="2015"/>
    </row>
    <row r="13" spans="1:17">
      <c r="A13" s="1089"/>
      <c r="B13" s="1092"/>
      <c r="C13" s="1088"/>
      <c r="D13" s="1088"/>
      <c r="E13" s="1088"/>
      <c r="F13" s="1088"/>
      <c r="G13" s="1088"/>
      <c r="H13" s="1088"/>
      <c r="I13" s="1088"/>
      <c r="J13" s="1088"/>
      <c r="K13" s="1088"/>
      <c r="L13" s="1088"/>
      <c r="M13" s="1089"/>
      <c r="N13" s="1089"/>
      <c r="O13" s="1089"/>
      <c r="P13" s="1089"/>
      <c r="Q13" s="1089"/>
    </row>
    <row r="14" spans="1:17">
      <c r="A14" s="1089"/>
      <c r="B14" s="1092"/>
      <c r="C14" s="1093" t="s">
        <v>1875</v>
      </c>
      <c r="D14" s="1088"/>
      <c r="E14" s="1088"/>
      <c r="F14" s="1088"/>
      <c r="G14" s="1088"/>
      <c r="H14" s="1088"/>
      <c r="I14" s="1088"/>
      <c r="J14" s="1088"/>
      <c r="K14" s="1088"/>
      <c r="L14" s="1088"/>
      <c r="M14" s="1089"/>
      <c r="N14" s="1089"/>
      <c r="O14" s="1089"/>
      <c r="P14" s="1089"/>
      <c r="Q14" s="1089"/>
    </row>
    <row r="15" spans="1:17">
      <c r="A15" s="1089"/>
      <c r="B15" s="1092"/>
      <c r="C15" s="1088"/>
      <c r="D15" s="1088"/>
      <c r="E15" s="1088"/>
      <c r="F15" s="1088"/>
      <c r="G15" s="1088"/>
      <c r="H15" s="1088"/>
      <c r="I15" s="1088"/>
      <c r="J15" s="1088"/>
      <c r="K15" s="1088"/>
      <c r="L15" s="1088"/>
      <c r="M15" s="1089"/>
      <c r="N15" s="1089"/>
      <c r="O15" s="1089"/>
      <c r="P15" s="1089"/>
      <c r="Q15" s="1089"/>
    </row>
    <row r="16" spans="1:17">
      <c r="A16" s="1089"/>
      <c r="B16" s="1092"/>
      <c r="C16" s="2241" t="s">
        <v>170</v>
      </c>
      <c r="D16" s="2242" t="s">
        <v>1876</v>
      </c>
      <c r="E16" s="2243" t="s">
        <v>1877</v>
      </c>
      <c r="F16" s="2243" t="s">
        <v>1878</v>
      </c>
      <c r="G16" s="1088"/>
      <c r="H16" s="1088"/>
      <c r="I16" s="1088"/>
      <c r="J16" s="1088"/>
      <c r="K16" s="1088"/>
      <c r="L16" s="1088"/>
      <c r="M16" s="1089"/>
      <c r="N16" s="2244" t="s">
        <v>1879</v>
      </c>
      <c r="O16" s="1089"/>
      <c r="P16" s="1089"/>
      <c r="Q16" s="1089"/>
    </row>
    <row r="17" spans="1:17">
      <c r="A17" s="1089"/>
      <c r="B17" s="1092"/>
      <c r="C17" s="1088"/>
      <c r="D17" s="1088"/>
      <c r="E17" s="1088"/>
      <c r="F17" s="1088"/>
      <c r="G17" s="1088"/>
      <c r="H17" s="1088"/>
      <c r="I17" s="1088"/>
      <c r="J17" s="1088"/>
      <c r="K17" s="1088"/>
      <c r="L17" s="1088"/>
      <c r="M17" s="1089"/>
      <c r="N17" s="1089"/>
      <c r="O17" s="1089"/>
      <c r="P17" s="1089"/>
      <c r="Q17" s="1089"/>
    </row>
    <row r="18" spans="1:17" ht="15.75">
      <c r="A18" s="1089"/>
      <c r="B18" s="1088"/>
      <c r="C18" s="2245" t="s">
        <v>1880</v>
      </c>
      <c r="D18" s="1094"/>
      <c r="E18" s="1094"/>
      <c r="F18" s="1088"/>
      <c r="G18" s="1088"/>
      <c r="H18" s="1088"/>
      <c r="I18" s="1088"/>
      <c r="J18" s="1088"/>
      <c r="K18" s="1088"/>
      <c r="L18" s="1088"/>
      <c r="M18" s="1089"/>
      <c r="N18" s="2246" t="s">
        <v>6</v>
      </c>
      <c r="O18" s="1089"/>
      <c r="P18" s="1089"/>
      <c r="Q18" s="1089"/>
    </row>
    <row r="19" spans="1:17" ht="15.75">
      <c r="A19" s="1089"/>
      <c r="B19" s="1088"/>
      <c r="C19" s="2247"/>
      <c r="D19" s="2248"/>
      <c r="E19" s="2249">
        <v>1050</v>
      </c>
      <c r="F19" s="2250" t="s">
        <v>1881</v>
      </c>
      <c r="G19" s="7"/>
      <c r="H19" s="1088"/>
      <c r="I19" s="1088"/>
      <c r="J19" s="1088"/>
      <c r="K19" s="1088"/>
      <c r="L19" s="1088"/>
      <c r="M19" s="1089"/>
      <c r="N19" s="2246" t="s">
        <v>5</v>
      </c>
      <c r="O19" s="2251" t="s">
        <v>1882</v>
      </c>
      <c r="P19" s="1089"/>
      <c r="Q19" s="1089"/>
    </row>
    <row r="20" spans="1:17" ht="15.75">
      <c r="A20" s="1089"/>
      <c r="B20" s="1088"/>
      <c r="C20" s="2247"/>
      <c r="D20" s="2248"/>
      <c r="E20" s="2249">
        <v>400</v>
      </c>
      <c r="F20" s="2250" t="s">
        <v>1883</v>
      </c>
      <c r="G20" s="7"/>
      <c r="H20" s="1088"/>
      <c r="I20" s="1088"/>
      <c r="J20" s="1088"/>
      <c r="K20" s="1088"/>
      <c r="L20" s="1088"/>
      <c r="M20" s="1089"/>
      <c r="N20" s="2246" t="s">
        <v>66</v>
      </c>
      <c r="O20" s="1089"/>
      <c r="P20" s="1089"/>
      <c r="Q20" s="1089"/>
    </row>
    <row r="21" spans="1:17" ht="15.75">
      <c r="A21" s="1089"/>
      <c r="B21" s="1088"/>
      <c r="C21" s="1096"/>
      <c r="D21" s="1096"/>
      <c r="E21" s="1096"/>
      <c r="F21" s="1088"/>
      <c r="G21" s="1088"/>
      <c r="H21" s="1088"/>
      <c r="I21" s="1088"/>
      <c r="J21" s="1088"/>
      <c r="K21" s="1088"/>
      <c r="L21" s="1088"/>
      <c r="M21" s="1089"/>
      <c r="N21" s="2246" t="s">
        <v>143</v>
      </c>
      <c r="O21" s="1089"/>
      <c r="P21" s="1089"/>
      <c r="Q21" s="1089"/>
    </row>
    <row r="22" spans="1:17" ht="20.25">
      <c r="A22" s="1089"/>
      <c r="B22" s="1088"/>
      <c r="C22" s="2252" t="s">
        <v>1884</v>
      </c>
      <c r="D22" s="1097"/>
      <c r="E22" s="1097"/>
      <c r="F22" s="1098"/>
      <c r="G22" s="1098"/>
      <c r="H22" s="1098"/>
      <c r="I22" s="1098"/>
      <c r="J22" s="1088"/>
      <c r="K22" s="1088"/>
      <c r="L22" s="1088"/>
      <c r="M22" s="1089"/>
      <c r="N22" s="2246" t="s">
        <v>1885</v>
      </c>
      <c r="O22" s="1089"/>
      <c r="P22" s="1089"/>
      <c r="Q22" s="1089"/>
    </row>
    <row r="23" spans="1:17" ht="15.75">
      <c r="A23" s="1089"/>
      <c r="B23" s="1088"/>
      <c r="C23" s="1097" t="s">
        <v>1886</v>
      </c>
      <c r="D23" s="1094"/>
      <c r="E23" s="1094"/>
      <c r="F23" s="1088"/>
      <c r="G23" s="1088"/>
      <c r="H23" s="1088"/>
      <c r="I23" s="1088"/>
      <c r="J23" s="1088"/>
      <c r="K23" s="1088"/>
      <c r="L23" s="1088"/>
      <c r="M23" s="1089"/>
      <c r="N23" s="2246" t="s">
        <v>1887</v>
      </c>
      <c r="O23" s="1089"/>
      <c r="P23" s="1089"/>
      <c r="Q23" s="1089"/>
    </row>
    <row r="24" spans="1:17" ht="15.75">
      <c r="A24" s="1089"/>
      <c r="B24" s="1088"/>
      <c r="C24" s="1097"/>
      <c r="D24" s="1094"/>
      <c r="E24" s="1094"/>
      <c r="F24" s="1088"/>
      <c r="G24" s="1088"/>
      <c r="H24" s="1097"/>
      <c r="I24" s="1088"/>
      <c r="J24" s="1088"/>
      <c r="K24" s="1088"/>
      <c r="L24" s="1088"/>
      <c r="M24" s="1089"/>
      <c r="N24" s="2246" t="s">
        <v>1888</v>
      </c>
      <c r="O24" s="1089"/>
      <c r="P24" s="1089"/>
      <c r="Q24" s="1089"/>
    </row>
    <row r="25" spans="1:17" ht="15.75">
      <c r="A25" s="1089"/>
      <c r="B25" s="1088"/>
      <c r="C25" s="2241" t="s">
        <v>170</v>
      </c>
      <c r="D25" s="2242" t="s">
        <v>1876</v>
      </c>
      <c r="E25" s="2243" t="s">
        <v>1877</v>
      </c>
      <c r="F25" s="2243" t="s">
        <v>1878</v>
      </c>
      <c r="G25" s="1088"/>
      <c r="H25" s="1088"/>
      <c r="I25" s="1088"/>
      <c r="J25" s="1088"/>
      <c r="K25" s="1088"/>
      <c r="L25" s="1088"/>
      <c r="M25" s="1089"/>
      <c r="N25" s="2246" t="s">
        <v>1889</v>
      </c>
      <c r="O25" s="1089"/>
      <c r="P25" s="1089"/>
      <c r="Q25" s="1089"/>
    </row>
    <row r="26" spans="1:17" ht="15.75">
      <c r="A26" s="1089"/>
      <c r="B26" s="1088"/>
      <c r="C26" s="2247">
        <v>2</v>
      </c>
      <c r="D26" s="2253" t="s">
        <v>1890</v>
      </c>
      <c r="E26" s="2249">
        <v>50</v>
      </c>
      <c r="F26" s="2254" t="s">
        <v>1602</v>
      </c>
      <c r="G26" s="1088"/>
      <c r="H26" s="1088"/>
      <c r="I26" s="1088"/>
      <c r="J26" s="1088"/>
      <c r="K26" s="1088"/>
      <c r="L26" s="1088"/>
      <c r="M26" s="1089"/>
      <c r="N26" s="2246" t="s">
        <v>1891</v>
      </c>
      <c r="O26" s="1089"/>
      <c r="P26" s="1089"/>
      <c r="Q26" s="1089"/>
    </row>
    <row r="27" spans="1:17" ht="15.75">
      <c r="A27" s="1089"/>
      <c r="B27" s="1088"/>
      <c r="C27" s="1099" t="s">
        <v>1892</v>
      </c>
      <c r="D27" s="1097"/>
      <c r="E27" s="2254"/>
      <c r="F27" s="2254"/>
      <c r="G27" s="1088"/>
      <c r="H27" s="1088"/>
      <c r="I27" s="1088"/>
      <c r="J27" s="1088"/>
      <c r="K27" s="1088"/>
      <c r="L27" s="1088"/>
      <c r="M27" s="1089"/>
      <c r="N27" s="2246" t="s">
        <v>1893</v>
      </c>
      <c r="O27" s="1089"/>
      <c r="P27" s="1089"/>
      <c r="Q27" s="1089"/>
    </row>
    <row r="28" spans="1:17" ht="15.75">
      <c r="A28" s="1089"/>
      <c r="B28" s="1088"/>
      <c r="C28" s="1097" t="s">
        <v>1894</v>
      </c>
      <c r="D28" s="7"/>
      <c r="E28" s="2250"/>
      <c r="F28" s="2254"/>
      <c r="G28" s="1088"/>
      <c r="H28" s="1088"/>
      <c r="I28" s="1088"/>
      <c r="J28" s="1088"/>
      <c r="K28" s="1088"/>
      <c r="L28" s="1088"/>
      <c r="M28" s="1089"/>
      <c r="N28" s="2246" t="s">
        <v>1895</v>
      </c>
      <c r="O28" s="1089"/>
      <c r="P28" s="1089"/>
      <c r="Q28" s="1089"/>
    </row>
    <row r="29" spans="1:17" ht="15.75">
      <c r="A29" s="1089"/>
      <c r="B29" s="1088"/>
      <c r="C29" s="1097"/>
      <c r="D29" s="2254"/>
      <c r="E29" s="2254"/>
      <c r="F29" s="2254"/>
      <c r="G29" s="1088"/>
      <c r="H29" s="1088"/>
      <c r="I29" s="1088"/>
      <c r="J29" s="1088"/>
      <c r="K29" s="1088"/>
      <c r="L29" s="1088"/>
      <c r="M29" s="1089"/>
      <c r="N29" s="2246" t="s">
        <v>1896</v>
      </c>
      <c r="O29" s="1089"/>
      <c r="P29" s="1089"/>
      <c r="Q29" s="1089"/>
    </row>
    <row r="30" spans="1:17" ht="20.25">
      <c r="A30" s="1089"/>
      <c r="B30" s="1088"/>
      <c r="C30" s="2252" t="s">
        <v>1897</v>
      </c>
      <c r="E30" s="2254"/>
      <c r="F30" s="2254"/>
      <c r="G30" s="1088"/>
      <c r="H30" s="1088"/>
      <c r="I30" s="1088"/>
      <c r="J30" s="1088"/>
      <c r="K30" s="1088"/>
      <c r="L30" s="1088"/>
      <c r="M30" s="1089"/>
      <c r="N30" s="2246" t="s">
        <v>1898</v>
      </c>
      <c r="O30" s="1089"/>
      <c r="P30" s="1089"/>
      <c r="Q30" s="1089"/>
    </row>
    <row r="31" spans="1:17" ht="15.75">
      <c r="A31" s="1089"/>
      <c r="B31" s="1088"/>
      <c r="C31" s="1097" t="s">
        <v>1899</v>
      </c>
      <c r="D31" s="7"/>
      <c r="E31" s="2250"/>
      <c r="F31" s="2254"/>
      <c r="G31" s="1088"/>
      <c r="H31" s="1088"/>
      <c r="I31" s="1088"/>
      <c r="J31" s="1088"/>
      <c r="K31" s="1088"/>
      <c r="L31" s="1088"/>
      <c r="M31" s="1089"/>
      <c r="N31" s="2246" t="s">
        <v>1900</v>
      </c>
      <c r="O31" s="1089"/>
      <c r="P31" s="1089"/>
      <c r="Q31" s="1089"/>
    </row>
    <row r="32" spans="1:17" ht="15.75">
      <c r="A32" s="1089"/>
      <c r="B32" s="1088"/>
      <c r="C32" s="1097" t="s">
        <v>1599</v>
      </c>
      <c r="D32" s="7"/>
      <c r="E32" s="2250"/>
      <c r="F32" s="2254"/>
      <c r="G32" s="1088"/>
      <c r="H32" s="1088"/>
      <c r="I32" s="1088"/>
      <c r="J32" s="1088"/>
      <c r="K32" s="1088"/>
      <c r="L32" s="1088"/>
      <c r="M32" s="1089"/>
      <c r="N32" s="2246" t="s">
        <v>1901</v>
      </c>
      <c r="O32" s="1089"/>
      <c r="P32" s="1089"/>
      <c r="Q32" s="1089"/>
    </row>
    <row r="33" spans="1:17" ht="15.75">
      <c r="A33" s="1089"/>
      <c r="B33" s="1088"/>
      <c r="C33" s="1094" t="s">
        <v>1600</v>
      </c>
      <c r="D33" s="7"/>
      <c r="E33" s="2250"/>
      <c r="F33" s="2254"/>
      <c r="G33" s="1088"/>
      <c r="H33" s="1088"/>
      <c r="I33" s="1088"/>
      <c r="J33" s="1088"/>
      <c r="K33" s="1088"/>
      <c r="L33" s="1088"/>
      <c r="M33" s="1089"/>
      <c r="N33" s="2246" t="s">
        <v>1902</v>
      </c>
      <c r="O33" s="1089"/>
      <c r="P33" s="1089"/>
      <c r="Q33" s="1089"/>
    </row>
    <row r="34" spans="1:17" ht="15.75">
      <c r="A34" s="1089"/>
      <c r="B34" s="1088"/>
      <c r="C34" s="1094" t="s">
        <v>1601</v>
      </c>
      <c r="D34" s="7"/>
      <c r="E34" s="2250"/>
      <c r="F34" s="2254"/>
      <c r="G34" s="1088"/>
      <c r="H34" s="7"/>
      <c r="I34" s="7"/>
      <c r="J34" s="7"/>
      <c r="K34" s="1088"/>
      <c r="L34" s="1088"/>
      <c r="M34" s="1089"/>
      <c r="N34" s="2246" t="s">
        <v>1903</v>
      </c>
      <c r="O34" s="1089"/>
      <c r="P34" s="1089"/>
      <c r="Q34" s="1089"/>
    </row>
    <row r="35" spans="1:17" ht="15.75">
      <c r="A35" s="1089"/>
      <c r="B35" s="1088"/>
      <c r="C35" s="1097"/>
      <c r="E35" s="2254"/>
      <c r="F35" s="2254"/>
      <c r="G35" s="1088"/>
      <c r="H35" s="1088"/>
      <c r="I35" s="1088"/>
      <c r="J35" s="1088"/>
      <c r="K35" s="1088"/>
      <c r="L35" s="1088"/>
      <c r="M35" s="1089"/>
      <c r="N35" s="2246" t="s">
        <v>1904</v>
      </c>
      <c r="O35" s="1089"/>
      <c r="P35" s="1089"/>
      <c r="Q35" s="1089"/>
    </row>
    <row r="36" spans="1:17" ht="18.75">
      <c r="A36" s="1089"/>
      <c r="B36" s="1088"/>
      <c r="C36" s="2241" t="s">
        <v>170</v>
      </c>
      <c r="D36" s="2242" t="s">
        <v>1876</v>
      </c>
      <c r="E36" s="2243" t="s">
        <v>1877</v>
      </c>
      <c r="F36" s="2243" t="s">
        <v>1878</v>
      </c>
      <c r="G36" s="1088"/>
      <c r="H36" s="2255" t="s">
        <v>1905</v>
      </c>
      <c r="I36" s="1088"/>
      <c r="J36" s="1088"/>
      <c r="K36" s="1093" t="s">
        <v>1598</v>
      </c>
      <c r="L36" s="1088"/>
      <c r="M36" s="1089"/>
      <c r="N36" s="2246" t="s">
        <v>1906</v>
      </c>
      <c r="O36" s="1089"/>
      <c r="P36" s="1089"/>
      <c r="Q36" s="1089"/>
    </row>
    <row r="37" spans="1:17" ht="15.75">
      <c r="A37" s="1089"/>
      <c r="B37" s="1088"/>
      <c r="C37" s="2247">
        <v>2</v>
      </c>
      <c r="D37" s="2253" t="s">
        <v>1890</v>
      </c>
      <c r="E37" s="2249"/>
      <c r="F37" s="2254" t="s">
        <v>1602</v>
      </c>
      <c r="G37" s="2256">
        <v>2</v>
      </c>
      <c r="H37" s="2257" t="s">
        <v>1890</v>
      </c>
      <c r="I37" s="2258">
        <v>0.05</v>
      </c>
      <c r="J37" s="2259">
        <v>2</v>
      </c>
      <c r="K37" s="2260" t="s">
        <v>1890</v>
      </c>
      <c r="L37" s="1095">
        <v>0.05</v>
      </c>
      <c r="M37" s="14" t="s">
        <v>1602</v>
      </c>
      <c r="N37" s="2246" t="s">
        <v>1907</v>
      </c>
      <c r="O37" s="1089"/>
      <c r="P37" s="1089"/>
      <c r="Q37" s="1089"/>
    </row>
    <row r="38" spans="1:17" ht="15.75">
      <c r="A38" s="1089"/>
      <c r="B38" s="1088"/>
      <c r="C38" s="2247">
        <v>5</v>
      </c>
      <c r="D38" s="2248" t="s">
        <v>1908</v>
      </c>
      <c r="E38" s="2249"/>
      <c r="F38" s="2254" t="s">
        <v>1909</v>
      </c>
      <c r="G38" s="2256">
        <v>5</v>
      </c>
      <c r="H38" s="2257" t="s">
        <v>1908</v>
      </c>
      <c r="I38" s="2258"/>
      <c r="J38" s="2259">
        <v>5</v>
      </c>
      <c r="K38" s="2260" t="s">
        <v>1908</v>
      </c>
      <c r="L38" s="1095"/>
      <c r="M38" s="14" t="s">
        <v>1909</v>
      </c>
      <c r="N38" s="1089"/>
      <c r="O38" s="1089"/>
      <c r="P38" s="1089"/>
      <c r="Q38" s="1089"/>
    </row>
    <row r="39" spans="1:17" ht="18.75">
      <c r="A39" s="1089"/>
      <c r="B39" s="1088"/>
      <c r="C39" s="2261">
        <v>1</v>
      </c>
      <c r="D39" s="2262" t="s">
        <v>1910</v>
      </c>
      <c r="E39" s="2263"/>
      <c r="F39" s="2254" t="s">
        <v>1911</v>
      </c>
      <c r="G39" s="2256">
        <v>1</v>
      </c>
      <c r="H39" s="2257" t="s">
        <v>1910</v>
      </c>
      <c r="I39" s="2258"/>
      <c r="J39" s="2259">
        <v>1</v>
      </c>
      <c r="K39" s="2260" t="s">
        <v>1910</v>
      </c>
      <c r="L39" s="1095"/>
      <c r="M39" s="14" t="s">
        <v>1911</v>
      </c>
      <c r="N39" s="1089"/>
      <c r="O39" s="2264" t="s">
        <v>1912</v>
      </c>
      <c r="P39" s="1089"/>
      <c r="Q39" s="1089"/>
    </row>
    <row r="40" spans="1:17" ht="18.75">
      <c r="A40" s="1089"/>
      <c r="B40" s="1088"/>
      <c r="C40" s="2247">
        <v>1</v>
      </c>
      <c r="D40" s="2248" t="s">
        <v>1913</v>
      </c>
      <c r="E40" s="2249"/>
      <c r="F40" s="2254" t="s">
        <v>1914</v>
      </c>
      <c r="G40" s="2256">
        <v>1</v>
      </c>
      <c r="H40" s="2257" t="s">
        <v>1913</v>
      </c>
      <c r="I40" s="2258"/>
      <c r="J40" s="2259">
        <v>1</v>
      </c>
      <c r="K40" s="2260" t="s">
        <v>1913</v>
      </c>
      <c r="L40" s="1095"/>
      <c r="M40" s="14" t="s">
        <v>1914</v>
      </c>
      <c r="O40" s="2265" t="s">
        <v>1915</v>
      </c>
      <c r="P40" s="1089"/>
      <c r="Q40" s="1089"/>
    </row>
    <row r="41" spans="1:17" ht="18.75">
      <c r="A41" s="1089"/>
      <c r="B41" s="1088"/>
      <c r="C41" s="2247">
        <v>1</v>
      </c>
      <c r="D41" s="2248" t="s">
        <v>1916</v>
      </c>
      <c r="E41" s="2249"/>
      <c r="F41" s="2254" t="s">
        <v>1917</v>
      </c>
      <c r="G41" s="2256">
        <v>1</v>
      </c>
      <c r="H41" s="2257" t="s">
        <v>1916</v>
      </c>
      <c r="I41" s="2258"/>
      <c r="J41" s="2259">
        <v>1</v>
      </c>
      <c r="K41" s="2260" t="s">
        <v>1916</v>
      </c>
      <c r="L41" s="1095"/>
      <c r="M41" s="14" t="s">
        <v>1917</v>
      </c>
      <c r="N41" s="1088"/>
      <c r="O41" s="2266" t="s">
        <v>1918</v>
      </c>
      <c r="P41" s="1089"/>
      <c r="Q41" s="1089"/>
    </row>
    <row r="42" spans="1:17" ht="18.75">
      <c r="A42" s="1089"/>
      <c r="B42" s="1088"/>
      <c r="C42" s="1094"/>
      <c r="D42" s="2254"/>
      <c r="E42" s="2254"/>
      <c r="F42" s="2254"/>
      <c r="G42" s="1088"/>
      <c r="H42" s="1088"/>
      <c r="I42" s="1088"/>
      <c r="J42" s="1088"/>
      <c r="K42" s="1088"/>
      <c r="L42" s="1088"/>
      <c r="M42" s="1089"/>
      <c r="N42" s="2267" t="s">
        <v>1919</v>
      </c>
      <c r="O42" s="2267" t="s">
        <v>1920</v>
      </c>
      <c r="P42" s="1089"/>
      <c r="Q42" s="1089"/>
    </row>
    <row r="43" spans="1:17">
      <c r="A43" s="1089"/>
      <c r="B43" s="1088"/>
      <c r="C43" s="1093" t="s">
        <v>1921</v>
      </c>
      <c r="D43" s="2254"/>
      <c r="E43" s="2254"/>
      <c r="F43" s="2254"/>
      <c r="G43" s="1088"/>
      <c r="H43" s="1088"/>
      <c r="I43" s="1088"/>
      <c r="J43" s="1088"/>
      <c r="K43" s="1088"/>
      <c r="L43" s="1088"/>
      <c r="M43" s="1088"/>
      <c r="N43" s="1088"/>
      <c r="O43" s="1089"/>
      <c r="P43" s="1089"/>
      <c r="Q43" s="1089"/>
    </row>
    <row r="44" spans="1:17">
      <c r="A44" s="1089"/>
      <c r="B44" s="1088"/>
      <c r="C44" s="1094" t="s">
        <v>1922</v>
      </c>
      <c r="D44" s="2254"/>
      <c r="E44" s="2254"/>
      <c r="F44" s="2254"/>
      <c r="G44" s="1088"/>
      <c r="H44" s="1088"/>
      <c r="I44" s="1088"/>
      <c r="J44" s="1088"/>
      <c r="K44" s="1088"/>
      <c r="L44" s="1088"/>
      <c r="M44" s="2268" t="s">
        <v>1923</v>
      </c>
      <c r="N44" s="2269"/>
      <c r="O44" s="2269"/>
      <c r="P44" s="2270"/>
      <c r="Q44" s="1089"/>
    </row>
    <row r="45" spans="1:17" ht="15.75">
      <c r="A45" s="1089"/>
      <c r="B45" s="1088"/>
      <c r="C45" s="2247">
        <v>0.5</v>
      </c>
      <c r="D45" s="2248" t="s">
        <v>380</v>
      </c>
      <c r="E45" s="2249"/>
      <c r="F45" s="2254" t="s">
        <v>1924</v>
      </c>
      <c r="G45" s="1088"/>
      <c r="H45" s="2248" t="s">
        <v>1908</v>
      </c>
      <c r="I45" s="2254" t="s">
        <v>1925</v>
      </c>
      <c r="J45" s="1088"/>
      <c r="K45" s="1088"/>
      <c r="L45" s="1088"/>
      <c r="M45" s="2271"/>
      <c r="N45" s="2272"/>
      <c r="O45" s="2272"/>
      <c r="P45" s="2273"/>
      <c r="Q45" s="1089"/>
    </row>
    <row r="46" spans="1:17" ht="15.75">
      <c r="A46" s="1089"/>
      <c r="B46" s="1088"/>
      <c r="C46" s="2247">
        <v>0.25</v>
      </c>
      <c r="D46" s="2248" t="s">
        <v>1926</v>
      </c>
      <c r="E46" s="2249"/>
      <c r="F46" s="2254" t="s">
        <v>1927</v>
      </c>
      <c r="G46" s="1088"/>
      <c r="H46" s="2248" t="s">
        <v>1928</v>
      </c>
      <c r="I46" s="2254" t="s">
        <v>1929</v>
      </c>
      <c r="J46" s="1088"/>
      <c r="K46" s="1088"/>
      <c r="L46" s="1088"/>
      <c r="M46" s="2271"/>
      <c r="N46" s="2272"/>
      <c r="O46" s="2272"/>
      <c r="P46" s="2273"/>
      <c r="Q46" s="1089"/>
    </row>
    <row r="47" spans="1:17" ht="15" customHeight="1">
      <c r="A47" s="1089"/>
      <c r="B47" s="1088"/>
      <c r="C47" s="1094"/>
      <c r="D47" s="1094"/>
      <c r="E47" s="1094"/>
      <c r="F47" s="1088"/>
      <c r="G47" s="1088"/>
      <c r="H47" s="1088"/>
      <c r="I47" s="1088"/>
      <c r="J47" s="1088"/>
      <c r="K47" s="1088"/>
      <c r="L47" s="1088"/>
      <c r="M47" s="2271"/>
      <c r="N47" s="2272"/>
      <c r="O47" s="2272"/>
      <c r="P47" s="2273"/>
      <c r="Q47" s="1089"/>
    </row>
    <row r="48" spans="1:17" ht="15" customHeight="1">
      <c r="A48" s="1089"/>
      <c r="B48" s="1088"/>
      <c r="C48" s="1093" t="s">
        <v>1603</v>
      </c>
      <c r="D48" s="1094"/>
      <c r="E48" s="1094"/>
      <c r="F48" s="1088"/>
      <c r="G48" s="1088"/>
      <c r="H48" s="1088"/>
      <c r="I48" s="1088"/>
      <c r="J48" s="1088"/>
      <c r="K48" s="1088"/>
      <c r="L48" s="1088"/>
      <c r="M48" s="2271"/>
      <c r="N48" s="2272"/>
      <c r="O48" s="2272"/>
      <c r="P48" s="2273"/>
      <c r="Q48" s="1089"/>
    </row>
    <row r="49" spans="1:17" ht="15" customHeight="1">
      <c r="A49" s="1089"/>
      <c r="B49" s="1088"/>
      <c r="C49" s="1093" t="s">
        <v>1930</v>
      </c>
      <c r="D49" s="1094"/>
      <c r="E49" s="1094"/>
      <c r="F49" s="1088"/>
      <c r="G49" s="1088"/>
      <c r="H49" s="1088"/>
      <c r="I49" s="1088"/>
      <c r="J49" s="1088"/>
      <c r="K49" s="1088"/>
      <c r="L49" s="1088"/>
      <c r="M49" s="2274"/>
      <c r="N49" s="2275"/>
      <c r="O49" s="2275"/>
      <c r="P49" s="2276"/>
      <c r="Q49" s="1089"/>
    </row>
    <row r="50" spans="1:17" ht="15" customHeight="1">
      <c r="A50" s="1089"/>
      <c r="B50" s="1088"/>
      <c r="C50" s="1097" t="s">
        <v>1604</v>
      </c>
      <c r="D50" s="1097"/>
      <c r="E50" s="1097"/>
      <c r="F50" s="1097"/>
      <c r="G50" s="1097"/>
      <c r="H50" s="1097"/>
      <c r="I50" s="1097"/>
      <c r="J50" s="1088"/>
      <c r="K50" s="1088"/>
      <c r="L50" s="1088"/>
      <c r="M50" s="7"/>
      <c r="N50" s="7"/>
      <c r="O50" s="7"/>
      <c r="P50" s="7"/>
      <c r="Q50" s="1089"/>
    </row>
    <row r="51" spans="1:17" ht="15" customHeight="1">
      <c r="A51" s="1089"/>
      <c r="B51" s="1088"/>
      <c r="C51" s="1097"/>
      <c r="D51" s="1097" t="s">
        <v>1931</v>
      </c>
      <c r="E51" s="1097"/>
      <c r="F51" s="1097"/>
      <c r="G51" s="1097"/>
      <c r="H51" s="1097"/>
      <c r="I51" s="1097"/>
      <c r="J51" s="1088"/>
      <c r="K51" s="1088"/>
      <c r="L51" s="1088"/>
      <c r="M51" s="2277" t="s">
        <v>1932</v>
      </c>
      <c r="N51" s="2278"/>
      <c r="O51" s="2278"/>
      <c r="P51" s="2279"/>
      <c r="Q51" s="1089"/>
    </row>
    <row r="52" spans="1:17" ht="15" customHeight="1">
      <c r="A52" s="1089"/>
      <c r="B52" s="1088"/>
      <c r="C52" s="1097"/>
      <c r="D52" s="1097" t="s">
        <v>1933</v>
      </c>
      <c r="E52" s="1097"/>
      <c r="F52" s="1097"/>
      <c r="G52" s="1097"/>
      <c r="H52" s="1097"/>
      <c r="I52" s="1097"/>
      <c r="J52" s="1088"/>
      <c r="K52" s="1088"/>
      <c r="L52" s="1088"/>
      <c r="M52" s="2280"/>
      <c r="N52" s="2281"/>
      <c r="O52" s="2281"/>
      <c r="P52" s="2282"/>
      <c r="Q52" s="1089"/>
    </row>
    <row r="53" spans="1:17" ht="15" customHeight="1">
      <c r="A53" s="1089"/>
      <c r="B53" s="1088"/>
      <c r="C53" s="1097"/>
      <c r="D53" s="1097" t="s">
        <v>1934</v>
      </c>
      <c r="E53" s="1097"/>
      <c r="F53" s="1097"/>
      <c r="G53" s="1097"/>
      <c r="H53" s="1097"/>
      <c r="I53" s="1097"/>
      <c r="J53" s="1088"/>
      <c r="K53" s="1088"/>
      <c r="L53" s="1089"/>
      <c r="M53" s="2280"/>
      <c r="N53" s="2281"/>
      <c r="O53" s="2281"/>
      <c r="P53" s="2282"/>
      <c r="Q53" s="1089"/>
    </row>
    <row r="54" spans="1:17" ht="15" customHeight="1">
      <c r="A54" s="1089"/>
      <c r="B54" s="1088"/>
      <c r="C54" s="1097"/>
      <c r="D54" s="1097" t="s">
        <v>1605</v>
      </c>
      <c r="E54" s="1097"/>
      <c r="F54" s="1097"/>
      <c r="G54" s="1097"/>
      <c r="H54" s="1097"/>
      <c r="I54" s="1097"/>
      <c r="J54" s="1088"/>
      <c r="K54" s="1088"/>
      <c r="L54" s="1089"/>
      <c r="M54" s="2283"/>
      <c r="N54" s="2284"/>
      <c r="O54" s="2284"/>
      <c r="P54" s="2285"/>
      <c r="Q54" s="1089"/>
    </row>
    <row r="55" spans="1:17" ht="15" customHeight="1">
      <c r="A55" s="1089"/>
      <c r="B55" s="1088"/>
      <c r="C55" s="1097"/>
      <c r="D55" s="1097"/>
      <c r="E55" s="1097"/>
      <c r="F55" s="1097"/>
      <c r="G55" s="1097"/>
      <c r="H55" s="1097"/>
      <c r="I55" s="1097"/>
      <c r="J55" s="1088"/>
      <c r="K55" s="1088"/>
      <c r="L55" s="1089"/>
      <c r="M55" s="1089"/>
      <c r="N55" s="1089"/>
      <c r="O55" s="1089"/>
      <c r="P55" s="1089"/>
      <c r="Q55" s="1089"/>
    </row>
    <row r="56" spans="1:17">
      <c r="A56" s="2286"/>
      <c r="B56" s="2287"/>
      <c r="C56" s="2288"/>
      <c r="D56" s="2288"/>
      <c r="E56" s="2288"/>
      <c r="F56" s="2288"/>
      <c r="G56" s="2288"/>
      <c r="H56" s="2288"/>
      <c r="I56" s="2288"/>
      <c r="J56" s="2287"/>
      <c r="K56" s="2287"/>
      <c r="L56" s="2287"/>
      <c r="M56" s="2286"/>
      <c r="N56" s="2286"/>
      <c r="O56" s="2286"/>
      <c r="P56" s="2286"/>
      <c r="Q56" s="2286"/>
    </row>
    <row r="57" spans="1:17" ht="15" customHeight="1">
      <c r="B57" s="7"/>
      <c r="C57" s="7"/>
      <c r="D57" s="7"/>
      <c r="E57" s="2289"/>
      <c r="F57" s="2289"/>
      <c r="G57" s="7"/>
      <c r="H57" s="7"/>
      <c r="I57" s="7"/>
      <c r="J57" s="7"/>
      <c r="K57" s="7"/>
      <c r="L57" s="1089"/>
      <c r="M57" s="1089"/>
      <c r="N57" s="1089"/>
      <c r="O57" s="1089"/>
      <c r="P57" s="1089"/>
      <c r="Q57" s="1089"/>
    </row>
    <row r="58" spans="1:17" ht="15" customHeight="1">
      <c r="A58" s="1089"/>
      <c r="B58" s="2289"/>
      <c r="C58" s="2290" t="s">
        <v>1610</v>
      </c>
      <c r="D58" s="7"/>
      <c r="E58" s="2289"/>
      <c r="F58" s="2289"/>
      <c r="G58" s="7"/>
      <c r="H58" s="7"/>
      <c r="I58" s="7"/>
      <c r="J58" s="7"/>
      <c r="K58" s="7"/>
      <c r="L58" s="7"/>
      <c r="M58" s="1089"/>
      <c r="N58" s="1089"/>
      <c r="O58" s="1089"/>
      <c r="P58" s="1089"/>
      <c r="Q58" s="1089"/>
    </row>
    <row r="59" spans="1:17" ht="15" customHeight="1">
      <c r="A59" s="1089"/>
      <c r="B59" s="2291" t="s">
        <v>1871</v>
      </c>
      <c r="C59" s="2292" t="s">
        <v>1611</v>
      </c>
      <c r="D59" s="7"/>
      <c r="E59" s="2292"/>
      <c r="F59" s="2292"/>
      <c r="G59" s="1097"/>
      <c r="H59" s="7"/>
      <c r="I59" s="7"/>
      <c r="J59" s="7"/>
      <c r="K59" s="7"/>
      <c r="L59" s="7"/>
      <c r="M59" s="2293" t="s">
        <v>1935</v>
      </c>
      <c r="N59" s="2294"/>
      <c r="O59" s="2294"/>
      <c r="P59" s="2295"/>
      <c r="Q59" s="1089"/>
    </row>
    <row r="60" spans="1:17" ht="21">
      <c r="A60" s="1089"/>
      <c r="B60" s="2296"/>
      <c r="C60" s="2296"/>
      <c r="D60" s="7"/>
      <c r="E60" s="2292"/>
      <c r="F60" s="2292"/>
      <c r="G60" s="1097"/>
      <c r="H60" s="7"/>
      <c r="I60" s="7"/>
      <c r="J60" s="7"/>
      <c r="K60" s="7"/>
      <c r="L60" s="7"/>
      <c r="M60" s="2297"/>
      <c r="N60" s="2298"/>
      <c r="O60" s="2298"/>
      <c r="P60" s="2299"/>
      <c r="Q60" s="1089"/>
    </row>
    <row r="61" spans="1:17" ht="15" customHeight="1">
      <c r="A61" s="1089"/>
      <c r="B61" s="2291" t="s">
        <v>1871</v>
      </c>
      <c r="C61" s="2300" t="s">
        <v>1612</v>
      </c>
      <c r="D61" s="2300"/>
      <c r="E61" s="2300"/>
      <c r="F61" s="2300"/>
      <c r="G61" s="2300"/>
      <c r="H61" s="2300"/>
      <c r="I61" s="1097"/>
      <c r="J61" s="1088"/>
      <c r="K61" s="7"/>
      <c r="L61" s="7"/>
      <c r="M61" s="2297"/>
      <c r="N61" s="2298"/>
      <c r="O61" s="2298"/>
      <c r="P61" s="2299"/>
      <c r="Q61" s="1089"/>
    </row>
    <row r="62" spans="1:17" ht="21">
      <c r="A62" s="1089"/>
      <c r="B62" s="2296"/>
      <c r="C62" s="2289"/>
      <c r="D62" s="7"/>
      <c r="E62" s="2289"/>
      <c r="F62" s="2289"/>
      <c r="G62" s="1097"/>
      <c r="H62" s="1097"/>
      <c r="I62" s="1097"/>
      <c r="J62" s="1088"/>
      <c r="K62" s="7"/>
      <c r="L62" s="7"/>
      <c r="M62" s="2297"/>
      <c r="N62" s="2298"/>
      <c r="O62" s="2298"/>
      <c r="P62" s="2299"/>
      <c r="Q62" s="1089"/>
    </row>
    <row r="63" spans="1:17" ht="21">
      <c r="A63" s="1089"/>
      <c r="B63" s="2289"/>
      <c r="C63" s="2290" t="s">
        <v>1613</v>
      </c>
      <c r="D63" s="7"/>
      <c r="E63" s="2289"/>
      <c r="F63" s="2289"/>
      <c r="G63" s="1097"/>
      <c r="H63" s="1097"/>
      <c r="I63" s="1097"/>
      <c r="J63" s="1088"/>
      <c r="K63" s="7"/>
      <c r="L63" s="1088"/>
      <c r="M63" s="2301" t="s">
        <v>1936</v>
      </c>
      <c r="N63" s="2302"/>
      <c r="O63" s="2302"/>
      <c r="P63" s="2303"/>
      <c r="Q63" s="1089"/>
    </row>
    <row r="64" spans="1:17" ht="21">
      <c r="A64" s="1089"/>
      <c r="B64" s="2291" t="s">
        <v>1871</v>
      </c>
      <c r="C64" s="2304" t="s">
        <v>1614</v>
      </c>
      <c r="D64" s="2304"/>
      <c r="E64" s="2304"/>
      <c r="F64" s="2304"/>
      <c r="G64" s="2304"/>
      <c r="H64" s="2304"/>
      <c r="I64" s="2304"/>
      <c r="J64" s="2304"/>
      <c r="K64" s="7"/>
      <c r="L64" s="1088"/>
      <c r="M64" s="2301"/>
      <c r="N64" s="2302"/>
      <c r="O64" s="2302"/>
      <c r="P64" s="2303"/>
      <c r="Q64" s="1089"/>
    </row>
    <row r="65" spans="1:18" ht="21">
      <c r="A65" s="1089"/>
      <c r="B65" s="2292"/>
      <c r="C65" s="2292"/>
      <c r="D65" s="7"/>
      <c r="E65" s="2292"/>
      <c r="F65" s="2292"/>
      <c r="G65" s="1097"/>
      <c r="H65" s="1100"/>
      <c r="I65" s="1097"/>
      <c r="J65" s="1088"/>
      <c r="K65" s="1088"/>
      <c r="L65" s="1088"/>
      <c r="M65" s="2305"/>
      <c r="N65" s="2306"/>
      <c r="O65" s="2306"/>
      <c r="P65" s="2307"/>
      <c r="Q65" s="1089"/>
    </row>
    <row r="66" spans="1:18" ht="21">
      <c r="A66" s="1089"/>
      <c r="B66" s="2291" t="s">
        <v>1871</v>
      </c>
      <c r="C66" s="2308" t="s">
        <v>1937</v>
      </c>
      <c r="D66" s="2308"/>
      <c r="E66" s="2308"/>
      <c r="F66" s="2308"/>
      <c r="G66" s="1097"/>
      <c r="H66" s="1100"/>
      <c r="I66" s="1097"/>
      <c r="J66" s="1088"/>
      <c r="K66" s="1088"/>
      <c r="L66" s="1088"/>
      <c r="M66" s="1089"/>
      <c r="N66" s="1089"/>
      <c r="O66" s="1089"/>
      <c r="P66" s="1089"/>
    </row>
    <row r="67" spans="1:18" ht="21">
      <c r="A67" s="1089"/>
      <c r="B67" s="2309"/>
      <c r="C67" s="2309"/>
      <c r="D67" s="2309"/>
      <c r="E67" s="2309"/>
      <c r="F67" s="2309"/>
      <c r="G67" s="1097"/>
      <c r="H67" s="1100"/>
      <c r="I67" s="1097"/>
      <c r="J67" s="1088"/>
      <c r="K67" s="1088"/>
      <c r="L67" s="1088"/>
      <c r="M67" s="1089"/>
      <c r="N67" s="1089"/>
      <c r="O67" s="1089"/>
      <c r="P67" s="1089"/>
      <c r="Q67" s="1089"/>
      <c r="R67" s="543"/>
    </row>
    <row r="68" spans="1:18" ht="21">
      <c r="A68" s="1089"/>
      <c r="B68" s="2291" t="s">
        <v>1871</v>
      </c>
      <c r="C68" s="2310" t="s">
        <v>1938</v>
      </c>
      <c r="D68" s="2310"/>
      <c r="E68" s="2310"/>
      <c r="F68" s="2309"/>
      <c r="G68" s="1097"/>
      <c r="H68" s="1100"/>
      <c r="I68" s="1097"/>
      <c r="J68" s="1088"/>
      <c r="K68" s="1088"/>
      <c r="L68" s="1088"/>
      <c r="M68" s="1089"/>
      <c r="N68" s="1089"/>
      <c r="O68" s="1089"/>
      <c r="P68" s="1089"/>
      <c r="Q68" s="1089"/>
      <c r="R68" s="543"/>
    </row>
    <row r="69" spans="1:18" ht="21" customHeight="1">
      <c r="A69" s="1089"/>
      <c r="B69" s="2292"/>
      <c r="C69" s="1100"/>
      <c r="D69" s="7"/>
      <c r="E69" s="2292"/>
      <c r="F69" s="2292"/>
      <c r="G69" s="1097"/>
      <c r="H69" s="1100"/>
      <c r="I69" s="1097"/>
      <c r="J69" s="1088"/>
      <c r="K69" s="1088"/>
      <c r="L69" s="1088"/>
      <c r="M69" s="1088"/>
      <c r="N69" s="1088"/>
      <c r="O69" s="1088"/>
      <c r="P69" s="1088"/>
      <c r="Q69" s="1089"/>
    </row>
    <row r="70" spans="1:18" ht="21">
      <c r="A70" s="1089"/>
      <c r="B70" s="2291" t="s">
        <v>1871</v>
      </c>
      <c r="C70" s="2311" t="s">
        <v>1939</v>
      </c>
      <c r="D70" s="2311"/>
      <c r="E70" s="1100"/>
      <c r="F70" s="1100"/>
      <c r="G70" s="1097"/>
      <c r="H70" s="1100"/>
      <c r="I70" s="1097"/>
      <c r="J70" s="1088"/>
      <c r="K70" s="1088"/>
      <c r="L70" s="1088"/>
      <c r="M70" s="2312" t="s">
        <v>1940</v>
      </c>
      <c r="N70" s="2313"/>
      <c r="O70" s="2313"/>
      <c r="P70" s="2314"/>
      <c r="Q70" s="1089"/>
    </row>
    <row r="71" spans="1:18" ht="21">
      <c r="A71" s="1089"/>
      <c r="B71" s="2292"/>
      <c r="C71" s="2315"/>
      <c r="D71" s="2292"/>
      <c r="E71" s="1100"/>
      <c r="F71" s="1097"/>
      <c r="G71" s="1097"/>
      <c r="H71" s="1100"/>
      <c r="I71" s="1097"/>
      <c r="J71" s="1088"/>
      <c r="K71" s="1088"/>
      <c r="L71" s="1088"/>
      <c r="M71" s="2316" t="s">
        <v>1941</v>
      </c>
      <c r="N71" s="2317"/>
      <c r="O71" s="2317"/>
      <c r="P71" s="2318"/>
      <c r="Q71" s="1089"/>
    </row>
    <row r="72" spans="1:18" ht="21">
      <c r="A72" s="1089"/>
      <c r="B72" s="2291" t="s">
        <v>1871</v>
      </c>
      <c r="C72" s="2311" t="s">
        <v>1942</v>
      </c>
      <c r="D72" s="2311"/>
      <c r="E72" s="2311"/>
      <c r="F72" s="1097"/>
      <c r="I72" s="1097"/>
      <c r="J72" s="1088"/>
      <c r="K72" s="7"/>
      <c r="L72" s="7"/>
      <c r="M72" s="2316"/>
      <c r="N72" s="2317"/>
      <c r="O72" s="2317"/>
      <c r="P72" s="2318"/>
      <c r="Q72" s="1089"/>
    </row>
    <row r="73" spans="1:18" ht="21">
      <c r="A73" s="1089"/>
      <c r="B73" s="2292"/>
      <c r="C73" s="1100"/>
      <c r="D73" s="1100"/>
      <c r="E73" s="1100"/>
      <c r="F73" s="1097"/>
      <c r="G73" s="1097"/>
      <c r="H73" s="1100"/>
      <c r="I73" s="1097"/>
      <c r="J73" s="1088"/>
      <c r="K73" s="7"/>
      <c r="L73" s="7"/>
      <c r="M73" s="2316"/>
      <c r="N73" s="2317"/>
      <c r="O73" s="2317"/>
      <c r="P73" s="2318"/>
      <c r="Q73" s="1089"/>
    </row>
    <row r="74" spans="1:18" ht="21">
      <c r="A74" s="1089"/>
      <c r="B74" s="2291" t="s">
        <v>1871</v>
      </c>
      <c r="C74" s="2311" t="s">
        <v>1943</v>
      </c>
      <c r="D74" s="2311"/>
      <c r="E74" s="2311"/>
      <c r="F74" s="1100"/>
      <c r="G74" s="1097"/>
      <c r="H74" s="1100"/>
      <c r="I74" s="1097"/>
      <c r="J74" s="1088"/>
      <c r="K74" s="7"/>
      <c r="L74" s="7"/>
      <c r="M74" s="2316"/>
      <c r="N74" s="2317"/>
      <c r="O74" s="2317"/>
      <c r="P74" s="2318"/>
      <c r="Q74" s="1089"/>
    </row>
    <row r="75" spans="1:18" ht="21">
      <c r="A75" s="1089"/>
      <c r="B75" s="2292"/>
      <c r="C75" s="2292"/>
      <c r="D75" s="1100"/>
      <c r="E75" s="1100"/>
      <c r="F75" s="1100"/>
      <c r="G75" s="1097"/>
      <c r="H75" s="1100"/>
      <c r="I75" s="1097"/>
      <c r="J75" s="1088"/>
      <c r="K75" s="7"/>
      <c r="L75" s="7"/>
      <c r="M75" s="2319" t="s">
        <v>1944</v>
      </c>
      <c r="N75" s="2320"/>
      <c r="O75" s="2320"/>
      <c r="P75" s="2321"/>
      <c r="Q75" s="1089"/>
    </row>
    <row r="76" spans="1:18" ht="21">
      <c r="A76" s="1089"/>
      <c r="B76" s="2291" t="s">
        <v>1871</v>
      </c>
      <c r="C76" s="2322" t="s">
        <v>1945</v>
      </c>
      <c r="D76" s="2322"/>
      <c r="E76" s="2322"/>
      <c r="G76" s="1097"/>
      <c r="H76" s="1100"/>
      <c r="I76" s="1097"/>
      <c r="J76" s="1088"/>
      <c r="K76" s="7"/>
      <c r="L76" s="7"/>
      <c r="M76" s="2319"/>
      <c r="N76" s="2320"/>
      <c r="O76" s="2320"/>
      <c r="P76" s="2321"/>
      <c r="Q76" s="1089"/>
    </row>
    <row r="77" spans="1:18" ht="15" customHeight="1">
      <c r="A77" s="1089"/>
      <c r="B77" s="2323"/>
      <c r="C77" s="1097"/>
      <c r="D77" s="1097"/>
      <c r="E77" s="1097"/>
      <c r="F77" s="1097"/>
      <c r="G77" s="1097"/>
      <c r="H77" s="1097"/>
      <c r="I77" s="1097"/>
      <c r="J77" s="1088"/>
      <c r="K77" s="7"/>
      <c r="L77" s="7"/>
      <c r="M77" s="2319"/>
      <c r="N77" s="2320"/>
      <c r="O77" s="2320"/>
      <c r="P77" s="2321"/>
      <c r="Q77" s="1089"/>
    </row>
    <row r="78" spans="1:18" ht="21">
      <c r="A78" s="1089"/>
      <c r="B78" s="2291" t="s">
        <v>1871</v>
      </c>
      <c r="C78" s="2324" t="s">
        <v>1946</v>
      </c>
      <c r="D78" s="2324"/>
      <c r="E78" s="2324"/>
      <c r="F78" s="2324"/>
      <c r="G78" s="1097"/>
      <c r="H78" s="1097"/>
      <c r="I78" s="1097"/>
      <c r="J78" s="1088"/>
      <c r="K78" s="7"/>
      <c r="L78" s="7"/>
      <c r="M78" s="2325" t="s">
        <v>1947</v>
      </c>
      <c r="N78" s="2326"/>
      <c r="O78" s="2326"/>
      <c r="P78" s="2327"/>
      <c r="Q78" s="1089"/>
    </row>
    <row r="79" spans="1:18">
      <c r="A79" s="7"/>
      <c r="B79" s="7"/>
      <c r="C79" s="7"/>
      <c r="D79" s="7"/>
      <c r="E79" s="7"/>
      <c r="F79" s="7"/>
      <c r="G79" s="7"/>
      <c r="H79" s="7"/>
      <c r="I79" s="7"/>
      <c r="J79" s="7"/>
      <c r="K79" s="1088"/>
      <c r="L79" s="1088"/>
      <c r="M79" s="2325"/>
      <c r="N79" s="2326"/>
      <c r="O79" s="2326"/>
      <c r="P79" s="2327"/>
      <c r="Q79" s="1089"/>
    </row>
    <row r="80" spans="1:18">
      <c r="A80" s="7"/>
      <c r="B80" s="7"/>
      <c r="C80" s="7"/>
      <c r="D80" s="7"/>
      <c r="E80" s="7"/>
      <c r="F80" s="7"/>
      <c r="G80" s="7"/>
      <c r="H80" s="7"/>
      <c r="I80" s="7"/>
      <c r="J80" s="7"/>
      <c r="K80" s="1088"/>
      <c r="L80" s="1088"/>
      <c r="M80" s="2328"/>
      <c r="N80" s="2329"/>
      <c r="O80" s="2329"/>
      <c r="P80" s="2330"/>
      <c r="Q80" s="1089"/>
    </row>
    <row r="81" spans="1:17">
      <c r="A81" s="1089"/>
      <c r="B81" s="1088"/>
      <c r="C81" s="1097"/>
      <c r="D81" s="1097"/>
      <c r="E81" s="1097"/>
      <c r="F81" s="1097"/>
      <c r="G81" s="1097"/>
      <c r="H81" s="1097"/>
      <c r="I81" s="1097"/>
      <c r="J81" s="1088"/>
      <c r="K81" s="1088"/>
      <c r="L81" s="1088"/>
      <c r="M81" s="1089"/>
      <c r="N81" s="1089"/>
      <c r="O81" s="1089"/>
      <c r="P81" s="1089"/>
      <c r="Q81" s="1089"/>
    </row>
    <row r="82" spans="1:17">
      <c r="A82" s="2286"/>
      <c r="B82" s="2287"/>
      <c r="C82" s="2288"/>
      <c r="D82" s="2288"/>
      <c r="E82" s="2288"/>
      <c r="F82" s="2288"/>
      <c r="G82" s="2288"/>
      <c r="H82" s="2288"/>
      <c r="I82" s="2288"/>
      <c r="J82" s="2287"/>
      <c r="K82" s="2287"/>
      <c r="L82" s="2287"/>
      <c r="M82" s="2286"/>
      <c r="N82" s="2286"/>
      <c r="O82" s="2286"/>
      <c r="P82" s="2286"/>
      <c r="Q82" s="2286"/>
    </row>
    <row r="83" spans="1:17" ht="15" customHeight="1">
      <c r="B83" s="7"/>
      <c r="C83" s="7"/>
      <c r="D83" s="7"/>
      <c r="E83" s="2289"/>
      <c r="F83" s="2289"/>
      <c r="G83" s="7"/>
      <c r="H83" s="7"/>
      <c r="I83" s="7"/>
      <c r="J83" s="7"/>
      <c r="K83" s="7"/>
      <c r="L83" s="1089"/>
      <c r="M83" s="1089"/>
      <c r="N83" s="1089"/>
      <c r="O83" s="1089"/>
      <c r="P83" s="1089"/>
      <c r="Q83" s="1089"/>
    </row>
    <row r="84" spans="1:17" ht="15" customHeight="1">
      <c r="B84" s="7"/>
      <c r="C84" s="2331" t="s">
        <v>1948</v>
      </c>
      <c r="D84" s="2332"/>
      <c r="E84" s="2332"/>
      <c r="F84" s="2332"/>
      <c r="G84" s="2332"/>
      <c r="H84" s="2332"/>
      <c r="I84" s="2332"/>
      <c r="J84" s="2332"/>
      <c r="K84" s="2332"/>
      <c r="L84" s="2332"/>
      <c r="M84" s="2333"/>
      <c r="N84" s="1089"/>
      <c r="O84" s="1089"/>
      <c r="P84" s="1089"/>
      <c r="Q84" s="1089"/>
    </row>
    <row r="85" spans="1:17" ht="45" customHeight="1">
      <c r="B85" s="7"/>
      <c r="C85" s="2334"/>
      <c r="D85" s="2334"/>
      <c r="E85" s="2334"/>
      <c r="F85" s="2334"/>
      <c r="G85" s="2334"/>
      <c r="H85" s="2334"/>
      <c r="I85" s="2334"/>
      <c r="J85" s="2334"/>
      <c r="K85" s="2334"/>
      <c r="L85" s="1089"/>
      <c r="M85" s="1089"/>
      <c r="N85" s="1089"/>
      <c r="O85" s="1089"/>
      <c r="P85" s="1089"/>
      <c r="Q85" s="1089"/>
    </row>
    <row r="86" spans="1:17" ht="15" customHeight="1">
      <c r="B86" s="7"/>
      <c r="C86" s="7"/>
      <c r="D86" s="7"/>
      <c r="E86" s="2289"/>
      <c r="F86" s="2289"/>
      <c r="G86" s="7"/>
      <c r="H86" s="7"/>
      <c r="I86" s="7"/>
      <c r="J86" s="7"/>
      <c r="K86" s="7"/>
      <c r="L86" s="1089"/>
      <c r="M86" s="1089"/>
      <c r="N86" s="1089"/>
      <c r="O86" s="1089"/>
      <c r="P86" s="1089"/>
      <c r="Q86" s="1089"/>
    </row>
    <row r="87" spans="1:17" ht="15" customHeight="1" thickBot="1">
      <c r="B87" s="7"/>
      <c r="C87" s="7"/>
      <c r="D87" s="7"/>
      <c r="E87" s="2289"/>
      <c r="F87" s="2289"/>
      <c r="G87" s="7"/>
      <c r="H87" s="7"/>
      <c r="I87" s="7"/>
      <c r="J87" s="7"/>
      <c r="K87" s="7"/>
      <c r="L87" s="1089"/>
      <c r="M87" s="1089"/>
      <c r="N87" s="1089"/>
      <c r="O87" s="1089"/>
      <c r="P87" s="1089"/>
      <c r="Q87" s="1089"/>
    </row>
    <row r="88" spans="1:17" ht="20.100000000000001" customHeight="1">
      <c r="B88" s="2335" t="s">
        <v>1949</v>
      </c>
      <c r="C88" s="2336"/>
      <c r="D88" s="2336"/>
      <c r="E88" s="2336"/>
      <c r="F88" s="2336"/>
      <c r="G88" s="2336"/>
      <c r="H88" s="2336"/>
      <c r="I88" s="2336"/>
      <c r="J88" s="2336"/>
      <c r="K88" s="2336"/>
      <c r="L88" s="2337"/>
      <c r="M88" s="7"/>
      <c r="N88" s="1089"/>
      <c r="O88" s="1089"/>
      <c r="P88" s="1089"/>
      <c r="Q88" s="1089"/>
    </row>
    <row r="89" spans="1:17" ht="20.100000000000001" customHeight="1">
      <c r="B89" s="2338"/>
      <c r="C89" s="2339"/>
      <c r="D89" s="2339"/>
      <c r="E89" s="2339"/>
      <c r="F89" s="2339"/>
      <c r="G89" s="2339"/>
      <c r="H89" s="2339"/>
      <c r="I89" s="2339"/>
      <c r="J89" s="2339"/>
      <c r="K89" s="2339"/>
      <c r="L89" s="2340"/>
      <c r="M89" s="7"/>
      <c r="N89" s="1089"/>
      <c r="O89" s="1089"/>
      <c r="P89" s="1089"/>
      <c r="Q89" s="1089"/>
    </row>
    <row r="90" spans="1:17" ht="20.100000000000001" customHeight="1">
      <c r="B90" s="2341" t="s">
        <v>1950</v>
      </c>
      <c r="C90" s="2342">
        <v>3</v>
      </c>
      <c r="D90" s="2343"/>
      <c r="E90" s="2344" t="s">
        <v>1951</v>
      </c>
      <c r="F90" s="2344"/>
      <c r="G90" s="2344"/>
      <c r="H90" s="2344"/>
      <c r="I90" s="2344"/>
      <c r="J90" s="2344"/>
      <c r="K90" s="2344"/>
      <c r="L90" s="2345"/>
      <c r="M90" s="7"/>
      <c r="N90" s="1089"/>
      <c r="O90" s="1089"/>
      <c r="P90" s="1089"/>
      <c r="Q90" s="1089"/>
    </row>
    <row r="91" spans="1:17" ht="20.100000000000001" customHeight="1">
      <c r="B91" s="2341"/>
      <c r="C91" s="2346"/>
      <c r="D91" s="2343"/>
      <c r="E91" s="2344"/>
      <c r="F91" s="2344"/>
      <c r="G91" s="2344"/>
      <c r="H91" s="2344"/>
      <c r="I91" s="2344"/>
      <c r="J91" s="2344"/>
      <c r="K91" s="2344"/>
      <c r="L91" s="2345"/>
      <c r="M91" s="7"/>
      <c r="N91" s="1089"/>
      <c r="O91" s="1089"/>
      <c r="P91" s="1089"/>
      <c r="Q91" s="1089"/>
    </row>
    <row r="92" spans="1:17" ht="20.100000000000001" customHeight="1">
      <c r="B92" s="2341" t="s">
        <v>1952</v>
      </c>
      <c r="C92" s="2347"/>
      <c r="D92" s="2343"/>
      <c r="E92" s="2344"/>
      <c r="F92" s="2344"/>
      <c r="G92" s="2344"/>
      <c r="H92" s="2344"/>
      <c r="I92" s="2344"/>
      <c r="J92" s="2344"/>
      <c r="K92" s="2344"/>
      <c r="L92" s="2345"/>
      <c r="M92" s="1089"/>
      <c r="N92" s="1089"/>
      <c r="O92" s="1089"/>
      <c r="P92" s="1089"/>
      <c r="Q92" s="1089"/>
    </row>
    <row r="93" spans="1:17" ht="20.100000000000001" customHeight="1">
      <c r="B93" s="2341"/>
      <c r="C93" s="2347"/>
      <c r="D93" s="2343"/>
      <c r="E93" s="2344"/>
      <c r="F93" s="2344"/>
      <c r="G93" s="2344"/>
      <c r="H93" s="2344"/>
      <c r="I93" s="2344"/>
      <c r="J93" s="2344"/>
      <c r="K93" s="2344"/>
      <c r="L93" s="2345"/>
      <c r="M93" s="1089"/>
      <c r="N93" s="1089"/>
      <c r="O93" s="1089"/>
      <c r="P93" s="1089"/>
      <c r="Q93" s="1089"/>
    </row>
    <row r="94" spans="1:17" ht="20.100000000000001" customHeight="1">
      <c r="B94" s="2341" t="s">
        <v>1953</v>
      </c>
      <c r="C94" s="2347"/>
      <c r="D94" s="2343"/>
      <c r="E94" s="2344"/>
      <c r="F94" s="2344"/>
      <c r="G94" s="2344"/>
      <c r="H94" s="2344"/>
      <c r="I94" s="2344"/>
      <c r="J94" s="2344"/>
      <c r="K94" s="2344"/>
      <c r="L94" s="2345"/>
      <c r="M94" s="1089"/>
      <c r="N94" s="1089"/>
      <c r="O94" s="1089"/>
      <c r="P94" s="1089"/>
      <c r="Q94" s="1089"/>
    </row>
    <row r="95" spans="1:17" ht="20.100000000000001" customHeight="1">
      <c r="B95" s="2341"/>
      <c r="C95" s="2347"/>
      <c r="D95" s="2343"/>
      <c r="E95" s="2348"/>
      <c r="F95" s="2348"/>
      <c r="G95" s="2348"/>
      <c r="H95" s="2348"/>
      <c r="I95" s="2348"/>
      <c r="J95" s="2348"/>
      <c r="K95" s="2348"/>
      <c r="L95" s="2349"/>
      <c r="M95" s="1089"/>
      <c r="N95" s="1089"/>
      <c r="O95" s="1089"/>
      <c r="P95" s="1089"/>
      <c r="Q95" s="1089"/>
    </row>
    <row r="96" spans="1:17" ht="20.100000000000001" customHeight="1">
      <c r="B96" s="2350"/>
      <c r="C96" s="2343"/>
      <c r="D96" s="2343"/>
      <c r="E96" s="2351"/>
      <c r="F96" s="2352" t="s">
        <v>1954</v>
      </c>
      <c r="G96" s="2353" t="s">
        <v>1955</v>
      </c>
      <c r="H96" s="2353" t="s">
        <v>1956</v>
      </c>
      <c r="I96" s="2353" t="s">
        <v>1957</v>
      </c>
      <c r="J96" s="2353" t="s">
        <v>1958</v>
      </c>
      <c r="K96" s="2353" t="s">
        <v>1959</v>
      </c>
      <c r="L96" s="2354" t="s">
        <v>1960</v>
      </c>
      <c r="M96" s="1089"/>
      <c r="N96" s="1089"/>
      <c r="O96" s="1089"/>
      <c r="P96" s="1089"/>
      <c r="Q96" s="1089"/>
    </row>
    <row r="97" spans="2:17" ht="20.100000000000001" customHeight="1">
      <c r="B97" s="2350"/>
      <c r="C97" s="2343"/>
      <c r="D97" s="2343"/>
      <c r="E97" s="2351"/>
      <c r="F97" s="2352"/>
      <c r="G97" s="2353"/>
      <c r="H97" s="2353"/>
      <c r="I97" s="2353"/>
      <c r="J97" s="2353"/>
      <c r="K97" s="2353"/>
      <c r="L97" s="2354"/>
      <c r="M97" s="1089"/>
      <c r="N97" s="1089"/>
      <c r="O97" s="1089"/>
      <c r="P97" s="1089"/>
      <c r="Q97" s="1089"/>
    </row>
    <row r="98" spans="2:17" ht="20.100000000000001" customHeight="1">
      <c r="B98" s="2350" t="s">
        <v>1961</v>
      </c>
      <c r="C98" s="2343"/>
      <c r="D98" s="2343"/>
      <c r="E98" s="2355"/>
      <c r="F98" s="2356" t="s">
        <v>6</v>
      </c>
      <c r="G98" s="2356" t="s">
        <v>5</v>
      </c>
      <c r="H98" s="2356" t="s">
        <v>66</v>
      </c>
      <c r="I98" s="2356" t="s">
        <v>143</v>
      </c>
      <c r="J98" s="2356" t="s">
        <v>1885</v>
      </c>
      <c r="K98" s="2357" t="s">
        <v>475</v>
      </c>
      <c r="L98" s="2358" t="s">
        <v>773</v>
      </c>
      <c r="M98" s="1089"/>
      <c r="N98" s="1089"/>
      <c r="O98" s="1089"/>
      <c r="P98" s="1089"/>
      <c r="Q98" s="1089"/>
    </row>
    <row r="99" spans="2:17" ht="20.100000000000001" customHeight="1">
      <c r="B99" s="2350"/>
      <c r="C99" s="2343"/>
      <c r="D99" s="2343"/>
      <c r="E99" s="2343"/>
      <c r="F99" s="2359"/>
      <c r="G99" s="2359"/>
      <c r="H99" s="2359"/>
      <c r="I99" s="2359"/>
      <c r="J99" s="2359"/>
      <c r="K99" s="2360"/>
      <c r="L99" s="2361"/>
      <c r="M99" s="1089"/>
      <c r="N99" s="1089"/>
      <c r="O99" s="1089"/>
      <c r="P99" s="1089"/>
      <c r="Q99" s="1089"/>
    </row>
    <row r="100" spans="2:17" ht="20.100000000000001" customHeight="1">
      <c r="B100" s="2362" t="s">
        <v>1887</v>
      </c>
      <c r="C100" s="2356" t="s">
        <v>1888</v>
      </c>
      <c r="D100" s="2356" t="s">
        <v>1889</v>
      </c>
      <c r="E100" s="2356" t="s">
        <v>1891</v>
      </c>
      <c r="F100" s="2356" t="s">
        <v>1893</v>
      </c>
      <c r="G100" s="2356" t="s">
        <v>1895</v>
      </c>
      <c r="H100" s="2356" t="s">
        <v>1896</v>
      </c>
      <c r="I100" s="2356" t="s">
        <v>1898</v>
      </c>
      <c r="J100" s="2356" t="s">
        <v>1900</v>
      </c>
      <c r="K100" s="2357" t="s">
        <v>1962</v>
      </c>
      <c r="L100" s="2358" t="s">
        <v>142</v>
      </c>
      <c r="M100" s="1089"/>
      <c r="N100" s="1089"/>
      <c r="O100" s="1089"/>
      <c r="P100" s="1089"/>
      <c r="Q100" s="1089"/>
    </row>
    <row r="101" spans="2:17" ht="20.100000000000001" customHeight="1">
      <c r="B101" s="2363"/>
      <c r="C101" s="2359"/>
      <c r="D101" s="2359"/>
      <c r="E101" s="2359"/>
      <c r="F101" s="2359"/>
      <c r="G101" s="2359"/>
      <c r="H101" s="2359"/>
      <c r="I101" s="2359"/>
      <c r="J101" s="2359"/>
      <c r="K101" s="2360"/>
      <c r="L101" s="2361"/>
      <c r="M101" s="1089"/>
      <c r="N101" s="1089"/>
      <c r="O101" s="1089"/>
      <c r="P101" s="1089"/>
      <c r="Q101" s="1089"/>
    </row>
    <row r="102" spans="2:17" ht="20.100000000000001" customHeight="1">
      <c r="B102" s="2364"/>
      <c r="C102" s="2365"/>
      <c r="D102" s="2366" t="s">
        <v>1963</v>
      </c>
      <c r="E102" s="2367">
        <f>COLUMN()</f>
        <v>5</v>
      </c>
      <c r="F102" s="2365"/>
      <c r="G102" s="2366" t="s">
        <v>1964</v>
      </c>
      <c r="H102" s="2368" t="str">
        <f>ADDRESS(ROW(),COLUMN(),4)</f>
        <v>H102</v>
      </c>
      <c r="I102" s="2365"/>
      <c r="J102" s="2365"/>
      <c r="K102" s="2369" t="s">
        <v>4</v>
      </c>
      <c r="L102" s="2358" t="s">
        <v>1965</v>
      </c>
      <c r="M102" s="1089"/>
      <c r="N102" s="1089"/>
      <c r="O102" s="1089"/>
      <c r="P102" s="1089"/>
      <c r="Q102" s="1089"/>
    </row>
    <row r="103" spans="2:17" ht="20.100000000000001" customHeight="1">
      <c r="B103" s="2364"/>
      <c r="C103" s="2365"/>
      <c r="D103" s="2366"/>
      <c r="E103" s="2370"/>
      <c r="F103" s="2365"/>
      <c r="G103" s="2365"/>
      <c r="H103" s="2365"/>
      <c r="I103" s="2365"/>
      <c r="J103" s="2365"/>
      <c r="K103" s="2371"/>
      <c r="L103" s="2361"/>
      <c r="M103" s="1089"/>
      <c r="N103" s="1089"/>
      <c r="O103" s="1089"/>
      <c r="P103" s="1089"/>
      <c r="Q103" s="1089"/>
    </row>
    <row r="104" spans="2:17" ht="20.100000000000001" customHeight="1">
      <c r="B104" s="2364"/>
      <c r="C104" s="2365"/>
      <c r="D104" s="2366" t="s">
        <v>1966</v>
      </c>
      <c r="E104" s="2372" t="str">
        <f>LEFT(ADDRESS(1,COLUMN(),4),LEN(ADDRESS(1,COLUMN(),4))-1)</f>
        <v>E</v>
      </c>
      <c r="F104" s="2365"/>
      <c r="G104" s="2366" t="s">
        <v>1967</v>
      </c>
      <c r="H104" s="2373">
        <f>ROW()</f>
        <v>104</v>
      </c>
      <c r="I104" s="2365"/>
      <c r="J104" s="2374" t="s">
        <v>1952</v>
      </c>
      <c r="K104" s="2365"/>
      <c r="L104" s="2375"/>
      <c r="M104" s="1089"/>
      <c r="N104" s="1089"/>
      <c r="O104" s="1089"/>
      <c r="P104" s="1089"/>
      <c r="Q104" s="1089"/>
    </row>
    <row r="105" spans="2:17" ht="20.100000000000001" customHeight="1">
      <c r="B105" s="2364"/>
      <c r="C105" s="2365"/>
      <c r="D105" s="2366"/>
      <c r="E105" s="2366"/>
      <c r="F105" s="2366"/>
      <c r="G105" s="2366"/>
      <c r="H105" s="2366"/>
      <c r="I105" s="2366"/>
      <c r="J105" s="2374"/>
      <c r="K105" s="2365"/>
      <c r="L105" s="2375"/>
      <c r="M105" s="1089"/>
      <c r="N105" s="1089"/>
      <c r="O105" s="1089"/>
      <c r="P105" s="1089"/>
      <c r="Q105" s="1089"/>
    </row>
    <row r="106" spans="2:17" ht="20.100000000000001" customHeight="1">
      <c r="B106" s="2364"/>
      <c r="C106" s="2376" t="s">
        <v>1796</v>
      </c>
      <c r="D106" s="2377" t="str">
        <f ca="1">CELL("nomfichier")</f>
        <v>D:\1 UPRT SITE WEB\uprt.fr\ff-mickael-rabeau\[ff-mr-biscuits-genoises et divers.xlsx]Formats-formules-pourcentages</v>
      </c>
      <c r="E106" s="1088"/>
      <c r="F106" s="2366"/>
      <c r="G106" s="2366"/>
      <c r="H106" s="2366"/>
      <c r="I106" s="2366"/>
      <c r="J106" s="2374"/>
      <c r="K106" s="2365"/>
      <c r="L106" s="2375"/>
      <c r="M106" s="1089"/>
      <c r="N106" s="1089"/>
      <c r="O106" s="1089"/>
      <c r="P106" s="1089"/>
      <c r="Q106" s="1089"/>
    </row>
    <row r="107" spans="2:17" ht="20.100000000000001" customHeight="1" thickBot="1">
      <c r="B107" s="2378"/>
      <c r="C107" s="2379"/>
      <c r="D107" s="2379"/>
      <c r="E107" s="2379"/>
      <c r="F107" s="2379"/>
      <c r="G107" s="2379"/>
      <c r="H107" s="2379"/>
      <c r="I107" s="2379"/>
      <c r="J107" s="2379"/>
      <c r="K107" s="2379"/>
      <c r="L107" s="2380"/>
      <c r="M107" s="1089"/>
      <c r="N107" s="1089"/>
      <c r="O107" s="1089"/>
      <c r="P107" s="1089"/>
      <c r="Q107" s="1089"/>
    </row>
    <row r="108" spans="2:17" ht="15" customHeight="1" thickBot="1">
      <c r="B108" s="7"/>
      <c r="C108" s="7"/>
      <c r="D108" s="7"/>
      <c r="E108" s="2289"/>
      <c r="F108" s="2289"/>
      <c r="G108" s="7"/>
      <c r="H108" s="7"/>
      <c r="I108" s="7"/>
      <c r="J108" s="7"/>
      <c r="K108" s="7"/>
      <c r="L108" s="1089"/>
      <c r="M108" s="1089"/>
      <c r="N108" s="1089"/>
      <c r="O108" s="1089"/>
      <c r="P108" s="1089"/>
      <c r="Q108" s="1089"/>
    </row>
    <row r="109" spans="2:17" ht="24.95" customHeight="1">
      <c r="B109" s="2381" t="s">
        <v>1821</v>
      </c>
      <c r="C109" s="2382" t="s">
        <v>1968</v>
      </c>
      <c r="D109" s="2382"/>
      <c r="E109" s="2382"/>
      <c r="F109" s="2382"/>
      <c r="G109" s="2382"/>
      <c r="H109" s="2382"/>
      <c r="I109" s="2382"/>
      <c r="J109" s="2382"/>
      <c r="K109" s="2383"/>
      <c r="L109" s="1089"/>
      <c r="M109" s="1089"/>
      <c r="N109" s="1089"/>
      <c r="O109" s="1089"/>
      <c r="P109" s="1089"/>
      <c r="Q109" s="1089"/>
    </row>
    <row r="110" spans="2:17" ht="24.95" customHeight="1">
      <c r="B110" s="2384" t="s">
        <v>1823</v>
      </c>
      <c r="C110" s="2385" t="s">
        <v>1969</v>
      </c>
      <c r="D110" s="2385"/>
      <c r="E110" s="2385"/>
      <c r="F110" s="2385"/>
      <c r="G110" s="2385"/>
      <c r="H110" s="2385"/>
      <c r="I110" s="2385"/>
      <c r="J110" s="2385"/>
      <c r="K110" s="2386"/>
      <c r="L110" s="1089"/>
      <c r="M110" s="1089"/>
      <c r="N110" s="1089"/>
      <c r="O110" s="1089"/>
      <c r="P110" s="1089"/>
      <c r="Q110" s="1089"/>
    </row>
    <row r="111" spans="2:17" ht="24.95" customHeight="1">
      <c r="B111" s="2387" t="s">
        <v>1822</v>
      </c>
      <c r="C111" s="2388" t="s">
        <v>1970</v>
      </c>
      <c r="D111" s="2388"/>
      <c r="E111" s="2388"/>
      <c r="F111" s="2388"/>
      <c r="G111" s="2388"/>
      <c r="H111" s="2388"/>
      <c r="I111" s="2388"/>
      <c r="J111" s="2388"/>
      <c r="K111" s="2389"/>
      <c r="L111" s="1089"/>
      <c r="M111" s="1089"/>
      <c r="N111" s="1089"/>
      <c r="O111" s="1089"/>
      <c r="P111" s="1089"/>
      <c r="Q111" s="1089"/>
    </row>
    <row r="112" spans="2:17" ht="24.95" customHeight="1">
      <c r="B112" s="2390"/>
      <c r="C112" s="2391" t="s">
        <v>1971</v>
      </c>
      <c r="D112" s="2391"/>
      <c r="E112" s="2391"/>
      <c r="F112" s="2391"/>
      <c r="G112" s="2391"/>
      <c r="H112" s="2391"/>
      <c r="I112" s="2391"/>
      <c r="J112" s="2391"/>
      <c r="K112" s="2392"/>
      <c r="L112" s="1089"/>
      <c r="M112" s="1089"/>
      <c r="N112" s="1089"/>
      <c r="O112" s="1089"/>
      <c r="P112" s="1089"/>
      <c r="Q112" s="1089"/>
    </row>
    <row r="113" spans="2:17" ht="24.95" customHeight="1">
      <c r="B113" s="2393" t="s">
        <v>1822</v>
      </c>
      <c r="C113" s="2394" t="str">
        <f>C111</f>
        <v>Saisir ICI</v>
      </c>
      <c r="D113" s="2394"/>
      <c r="E113" s="2394"/>
      <c r="F113" s="2394"/>
      <c r="G113" s="2394"/>
      <c r="H113" s="2394"/>
      <c r="I113" s="2394"/>
      <c r="J113" s="2394"/>
      <c r="K113" s="2395"/>
      <c r="L113" s="1089"/>
      <c r="M113" s="1089"/>
      <c r="N113" s="1089"/>
      <c r="O113" s="1089"/>
      <c r="P113" s="1089"/>
      <c r="Q113" s="1089"/>
    </row>
    <row r="114" spans="2:17" ht="24.95" customHeight="1">
      <c r="B114" s="2393"/>
      <c r="C114" s="2394"/>
      <c r="D114" s="2394"/>
      <c r="E114" s="2394"/>
      <c r="F114" s="2394"/>
      <c r="G114" s="2394"/>
      <c r="H114" s="2394"/>
      <c r="I114" s="2394"/>
      <c r="J114" s="2394"/>
      <c r="K114" s="2395"/>
      <c r="L114" s="1089"/>
      <c r="M114" s="1089"/>
      <c r="N114" s="1089"/>
      <c r="O114" s="1089"/>
      <c r="P114" s="1089"/>
      <c r="Q114" s="1089"/>
    </row>
    <row r="115" spans="2:17" ht="24.95" customHeight="1">
      <c r="B115" s="2393"/>
      <c r="C115" s="2394"/>
      <c r="D115" s="2394"/>
      <c r="E115" s="2394"/>
      <c r="F115" s="2394"/>
      <c r="G115" s="2394"/>
      <c r="H115" s="2394"/>
      <c r="I115" s="2394"/>
      <c r="J115" s="2394"/>
      <c r="K115" s="2395"/>
      <c r="L115" s="1089"/>
      <c r="M115" s="1089"/>
      <c r="N115" s="1089"/>
      <c r="O115" s="1089"/>
      <c r="P115" s="1089"/>
      <c r="Q115" s="1089"/>
    </row>
    <row r="116" spans="2:17" ht="24.95" customHeight="1">
      <c r="B116" s="2396" t="s">
        <v>1821</v>
      </c>
      <c r="C116" s="2397" t="str">
        <f>+C109</f>
        <v>TEST POLICE DE CARACTERES</v>
      </c>
      <c r="D116" s="2397"/>
      <c r="E116" s="2397"/>
      <c r="F116" s="2397"/>
      <c r="G116" s="2397"/>
      <c r="H116" s="2397"/>
      <c r="I116" s="2397"/>
      <c r="J116" s="2397"/>
      <c r="K116" s="2398"/>
      <c r="L116" s="1089"/>
      <c r="M116" s="1089"/>
      <c r="N116" s="1089"/>
      <c r="O116" s="1089"/>
      <c r="P116" s="1089"/>
      <c r="Q116" s="1089"/>
    </row>
    <row r="117" spans="2:17" ht="24.95" customHeight="1">
      <c r="B117" s="2399"/>
      <c r="C117" s="2400"/>
      <c r="D117" s="2400"/>
      <c r="E117" s="2400"/>
      <c r="F117" s="2400"/>
      <c r="G117" s="2400"/>
      <c r="H117" s="2400"/>
      <c r="I117" s="2400"/>
      <c r="J117" s="2400"/>
      <c r="K117" s="2401"/>
      <c r="L117" s="1089"/>
      <c r="M117" s="1089"/>
      <c r="N117" s="1089"/>
      <c r="O117" s="1089"/>
      <c r="P117" s="1089"/>
      <c r="Q117" s="1089"/>
    </row>
    <row r="118" spans="2:17" ht="24.95" customHeight="1">
      <c r="B118" s="2402"/>
      <c r="C118" s="2403"/>
      <c r="D118" s="2403"/>
      <c r="E118" s="2403"/>
      <c r="F118" s="2403"/>
      <c r="G118" s="2403"/>
      <c r="H118" s="2403"/>
      <c r="I118" s="2403"/>
      <c r="J118" s="2403"/>
      <c r="K118" s="2404"/>
      <c r="L118" s="1089"/>
      <c r="M118" s="1089"/>
      <c r="N118" s="1089"/>
      <c r="O118" s="1089"/>
      <c r="P118" s="1089"/>
      <c r="Q118" s="1089"/>
    </row>
    <row r="119" spans="2:17" ht="24.95" customHeight="1">
      <c r="B119" s="2399" t="s">
        <v>1823</v>
      </c>
      <c r="C119" s="2405" t="str">
        <f>+C110</f>
        <v>Saisir une ou des lettres / nombres ou une phrase cellule C jaune</v>
      </c>
      <c r="D119" s="2405"/>
      <c r="E119" s="2405"/>
      <c r="F119" s="2405"/>
      <c r="G119" s="2405"/>
      <c r="H119" s="2405"/>
      <c r="I119" s="2405"/>
      <c r="J119" s="2405"/>
      <c r="K119" s="2406"/>
      <c r="L119" s="1089"/>
      <c r="M119" s="1089"/>
      <c r="N119" s="1089"/>
      <c r="O119" s="1089"/>
      <c r="P119" s="1089"/>
      <c r="Q119" s="1089"/>
    </row>
    <row r="120" spans="2:17" ht="24.95" customHeight="1">
      <c r="B120" s="2399"/>
      <c r="C120" s="2405"/>
      <c r="D120" s="2405"/>
      <c r="E120" s="2405"/>
      <c r="F120" s="2405"/>
      <c r="G120" s="2405"/>
      <c r="H120" s="2405"/>
      <c r="I120" s="2405"/>
      <c r="J120" s="2405"/>
      <c r="K120" s="2406"/>
      <c r="L120" s="1089"/>
      <c r="M120" s="1089"/>
      <c r="N120" s="1089"/>
      <c r="O120" s="1089"/>
      <c r="P120" s="1089"/>
      <c r="Q120" s="1089"/>
    </row>
    <row r="121" spans="2:17" ht="24.95" customHeight="1">
      <c r="B121" s="2399"/>
      <c r="C121" s="2405"/>
      <c r="D121" s="2405"/>
      <c r="E121" s="2405"/>
      <c r="F121" s="2405"/>
      <c r="G121" s="2405"/>
      <c r="H121" s="2405"/>
      <c r="I121" s="2405"/>
      <c r="J121" s="2405"/>
      <c r="K121" s="2406"/>
      <c r="L121" s="1089"/>
      <c r="M121" s="1089"/>
      <c r="N121" s="1089"/>
      <c r="O121" s="1089"/>
      <c r="P121" s="1089"/>
      <c r="Q121" s="1089"/>
    </row>
    <row r="122" spans="2:17" ht="24.95" customHeight="1">
      <c r="B122" s="2399"/>
      <c r="C122" s="2405"/>
      <c r="D122" s="2405"/>
      <c r="E122" s="2405"/>
      <c r="F122" s="2405"/>
      <c r="G122" s="2405"/>
      <c r="H122" s="2405"/>
      <c r="I122" s="2405"/>
      <c r="J122" s="2405"/>
      <c r="K122" s="2406"/>
      <c r="L122" s="1089"/>
      <c r="M122" s="1089"/>
      <c r="N122" s="1089"/>
      <c r="O122" s="1089"/>
      <c r="P122" s="1089"/>
      <c r="Q122" s="1089"/>
    </row>
    <row r="123" spans="2:17" ht="24.95" customHeight="1" thickBot="1">
      <c r="B123" s="2407"/>
      <c r="C123" s="2408"/>
      <c r="D123" s="2408"/>
      <c r="E123" s="2408"/>
      <c r="F123" s="2408"/>
      <c r="G123" s="2408"/>
      <c r="H123" s="2408"/>
      <c r="I123" s="2408"/>
      <c r="J123" s="2408"/>
      <c r="K123" s="2409"/>
      <c r="L123" s="1089"/>
      <c r="M123" s="1089"/>
      <c r="N123" s="1089"/>
      <c r="O123" s="1089"/>
      <c r="P123" s="1089"/>
      <c r="Q123" s="1089"/>
    </row>
    <row r="124" spans="2:17" ht="15" customHeight="1">
      <c r="B124" s="1089"/>
      <c r="C124" s="1089"/>
      <c r="D124" s="1089"/>
      <c r="E124" s="1089"/>
      <c r="F124" s="1089"/>
      <c r="G124" s="1089"/>
      <c r="H124" s="1089"/>
      <c r="I124" s="1089"/>
      <c r="J124" s="1089"/>
      <c r="K124" s="1089"/>
      <c r="L124" s="1089"/>
      <c r="M124" s="1089"/>
      <c r="N124" s="1089"/>
      <c r="O124" s="1089"/>
      <c r="P124" s="1089"/>
      <c r="Q124" s="1089"/>
    </row>
    <row r="125" spans="2:17" ht="15" customHeight="1">
      <c r="B125" s="7"/>
      <c r="C125" s="7"/>
      <c r="D125" s="7"/>
      <c r="E125" s="2289"/>
      <c r="F125" s="2289"/>
      <c r="G125" s="7"/>
      <c r="H125" s="7"/>
      <c r="I125" s="7"/>
      <c r="J125" s="7"/>
      <c r="K125" s="7"/>
      <c r="L125" s="1089"/>
      <c r="M125" s="1089"/>
      <c r="N125" s="1089"/>
      <c r="O125" s="1089"/>
      <c r="P125" s="1089"/>
      <c r="Q125" s="1089"/>
    </row>
    <row r="126" spans="2:17" ht="20.100000000000001" customHeight="1">
      <c r="B126" s="7"/>
      <c r="C126" s="2410" t="s">
        <v>1972</v>
      </c>
      <c r="D126" s="2411"/>
      <c r="E126" s="2411"/>
      <c r="F126" s="2411"/>
      <c r="G126" s="7"/>
      <c r="H126" s="7"/>
      <c r="I126" s="7"/>
      <c r="J126" s="7"/>
      <c r="K126" s="7"/>
      <c r="L126" s="1089"/>
      <c r="M126" s="1089"/>
      <c r="N126" s="1089"/>
      <c r="O126" s="1089"/>
      <c r="P126" s="1089"/>
      <c r="Q126" s="1089"/>
    </row>
    <row r="127" spans="2:17" ht="20.100000000000001" customHeight="1">
      <c r="B127" s="2412" t="s">
        <v>1871</v>
      </c>
      <c r="C127" s="2413" t="s">
        <v>1973</v>
      </c>
      <c r="D127" s="2413"/>
      <c r="E127" s="2413"/>
      <c r="F127" s="2413"/>
      <c r="G127" s="2413"/>
      <c r="H127" s="2413"/>
      <c r="I127" s="7"/>
      <c r="J127" s="7"/>
      <c r="K127" s="7"/>
      <c r="L127" s="1089"/>
      <c r="M127" s="1089"/>
      <c r="N127" s="1089"/>
      <c r="O127" s="1089"/>
      <c r="P127" s="1089"/>
      <c r="Q127" s="1089"/>
    </row>
    <row r="128" spans="2:17" ht="20.100000000000001" customHeight="1">
      <c r="B128" s="7"/>
      <c r="C128" s="2410"/>
      <c r="D128" s="2411"/>
      <c r="E128" s="2411"/>
      <c r="F128" s="2411"/>
      <c r="G128" s="7"/>
      <c r="H128" s="7"/>
      <c r="I128" s="7"/>
      <c r="J128" s="7"/>
      <c r="K128" s="7"/>
      <c r="L128" s="1089"/>
      <c r="M128" s="1089"/>
      <c r="N128" s="1089"/>
      <c r="O128" s="1089"/>
      <c r="P128" s="1089"/>
      <c r="Q128" s="1089"/>
    </row>
    <row r="129" spans="2:17" ht="20.100000000000001" customHeight="1">
      <c r="B129" s="2412" t="s">
        <v>1871</v>
      </c>
      <c r="C129" s="2413" t="s">
        <v>1974</v>
      </c>
      <c r="D129" s="2414"/>
      <c r="E129" s="2414"/>
      <c r="F129" s="2414"/>
      <c r="G129" s="7"/>
      <c r="H129" s="7"/>
      <c r="I129" s="7"/>
      <c r="J129" s="7"/>
      <c r="K129" s="7"/>
      <c r="L129" s="1089"/>
      <c r="M129" s="1089"/>
      <c r="N129" s="1089"/>
      <c r="O129" s="1089"/>
      <c r="P129" s="1089"/>
      <c r="Q129" s="1089"/>
    </row>
    <row r="130" spans="2:17" ht="20.100000000000001" customHeight="1">
      <c r="B130" s="7"/>
      <c r="C130" s="2411"/>
      <c r="D130" s="2411"/>
      <c r="E130" s="2411"/>
      <c r="F130" s="2411"/>
      <c r="G130" s="7"/>
      <c r="H130" s="7"/>
      <c r="I130" s="7"/>
      <c r="J130" s="7"/>
      <c r="K130" s="7"/>
      <c r="L130" s="1089"/>
      <c r="M130" s="1089"/>
      <c r="N130" s="1089"/>
      <c r="O130" s="1089"/>
      <c r="P130" s="1089"/>
      <c r="Q130" s="1089"/>
    </row>
    <row r="131" spans="2:17" ht="20.100000000000001" customHeight="1">
      <c r="B131" s="2412" t="s">
        <v>1871</v>
      </c>
      <c r="C131" s="2415" t="s">
        <v>1975</v>
      </c>
      <c r="D131" s="2415"/>
      <c r="E131" s="2415"/>
      <c r="F131" s="2415"/>
      <c r="G131" s="7"/>
      <c r="H131" s="7"/>
      <c r="I131" s="7"/>
      <c r="J131" s="7"/>
      <c r="K131" s="7"/>
      <c r="L131" s="1089"/>
      <c r="M131" s="1089"/>
      <c r="N131" s="1089"/>
      <c r="O131" s="1089"/>
      <c r="P131" s="1089"/>
      <c r="Q131" s="1089"/>
    </row>
    <row r="132" spans="2:17" ht="20.100000000000001" customHeight="1">
      <c r="B132" s="7"/>
      <c r="C132" s="2411"/>
      <c r="D132" s="2411"/>
      <c r="E132" s="2411"/>
      <c r="F132" s="2411"/>
      <c r="G132" s="7"/>
      <c r="H132" s="7"/>
      <c r="I132" s="7"/>
      <c r="J132" s="7"/>
      <c r="K132" s="7"/>
      <c r="L132" s="1089"/>
      <c r="M132" s="1089"/>
      <c r="N132" s="1089"/>
      <c r="O132" s="1089"/>
      <c r="P132" s="1089"/>
      <c r="Q132" s="1089"/>
    </row>
    <row r="133" spans="2:17" ht="20.100000000000001" customHeight="1">
      <c r="B133" s="7"/>
      <c r="C133" s="2416" t="s">
        <v>1976</v>
      </c>
      <c r="D133" s="2411"/>
      <c r="E133" s="2411"/>
      <c r="F133" s="2417"/>
      <c r="G133" s="7"/>
      <c r="H133" s="7"/>
      <c r="I133" s="7"/>
      <c r="J133" s="7"/>
      <c r="K133" s="7"/>
      <c r="L133" s="1089"/>
      <c r="M133" s="1089"/>
      <c r="N133" s="1089"/>
      <c r="O133" s="1089"/>
      <c r="P133" s="1089"/>
      <c r="Q133" s="1089"/>
    </row>
    <row r="134" spans="2:17" ht="20.100000000000001" customHeight="1">
      <c r="B134" s="2412" t="s">
        <v>1871</v>
      </c>
      <c r="C134" s="2418" t="s">
        <v>1977</v>
      </c>
      <c r="D134" s="2418"/>
      <c r="E134" s="2418"/>
      <c r="F134" s="2418"/>
      <c r="G134" s="2418"/>
      <c r="H134" s="2418"/>
      <c r="I134" s="2418"/>
      <c r="J134" s="7"/>
      <c r="K134" s="7"/>
      <c r="L134" s="1089"/>
      <c r="M134" s="1089"/>
      <c r="N134" s="1089"/>
      <c r="O134" s="1089"/>
      <c r="P134" s="1089"/>
      <c r="Q134" s="1089"/>
    </row>
    <row r="135" spans="2:17" ht="20.100000000000001" customHeight="1">
      <c r="B135" s="2419"/>
      <c r="C135" s="2419"/>
      <c r="D135" s="2419"/>
      <c r="E135" s="2419"/>
      <c r="F135" s="2419"/>
      <c r="G135" s="2419"/>
      <c r="H135" s="2419"/>
      <c r="I135" s="2419"/>
      <c r="J135" s="7"/>
      <c r="K135" s="7"/>
      <c r="L135" s="1089"/>
      <c r="M135" s="1089"/>
      <c r="N135" s="1089"/>
      <c r="O135" s="1089"/>
      <c r="P135" s="1089"/>
      <c r="Q135" s="1089"/>
    </row>
    <row r="136" spans="2:17" ht="20.100000000000001" customHeight="1">
      <c r="B136" s="2412" t="s">
        <v>1871</v>
      </c>
      <c r="C136" s="2418" t="s">
        <v>1978</v>
      </c>
      <c r="D136" s="2418"/>
      <c r="E136" s="2411"/>
      <c r="F136" s="2411"/>
      <c r="G136" s="7"/>
      <c r="H136" s="7"/>
      <c r="I136" s="7"/>
      <c r="J136" s="7"/>
      <c r="K136" s="7"/>
      <c r="L136" s="1089"/>
      <c r="M136" s="1089"/>
      <c r="N136" s="1089"/>
      <c r="O136" s="1089"/>
      <c r="P136" s="1089"/>
      <c r="Q136" s="1089"/>
    </row>
    <row r="137" spans="2:17" ht="20.100000000000001" customHeight="1">
      <c r="B137" s="7"/>
      <c r="C137" s="2411"/>
      <c r="D137" s="2411"/>
      <c r="E137" s="2411"/>
      <c r="F137" s="2417"/>
      <c r="G137" s="7"/>
      <c r="H137" s="7"/>
      <c r="I137" s="7"/>
      <c r="J137" s="7"/>
      <c r="K137" s="7"/>
      <c r="L137" s="1089"/>
      <c r="M137" s="1089"/>
      <c r="N137" s="1089"/>
      <c r="O137" s="1089"/>
      <c r="P137" s="1089"/>
      <c r="Q137" s="1089"/>
    </row>
    <row r="138" spans="2:17" ht="20.100000000000001" customHeight="1">
      <c r="B138" s="7"/>
      <c r="C138" s="2416" t="s">
        <v>1979</v>
      </c>
      <c r="D138" s="2411"/>
      <c r="E138" s="2411"/>
      <c r="F138" s="2411"/>
      <c r="G138" s="7"/>
      <c r="H138" s="7"/>
      <c r="I138" s="7"/>
      <c r="J138" s="7"/>
      <c r="K138" s="7"/>
      <c r="L138" s="1089"/>
      <c r="M138" s="1089"/>
      <c r="N138" s="1089"/>
      <c r="O138" s="1089"/>
      <c r="P138" s="1089"/>
      <c r="Q138" s="1089"/>
    </row>
    <row r="139" spans="2:17" ht="20.100000000000001" customHeight="1">
      <c r="B139" s="2412" t="s">
        <v>1871</v>
      </c>
      <c r="C139" s="2418" t="s">
        <v>1980</v>
      </c>
      <c r="D139" s="2418"/>
      <c r="E139" s="2418"/>
      <c r="F139" s="2418"/>
      <c r="G139" s="7"/>
      <c r="H139" s="7"/>
      <c r="I139" s="7"/>
      <c r="J139" s="7"/>
      <c r="K139" s="7"/>
      <c r="L139" s="1089"/>
      <c r="M139" s="1089"/>
      <c r="N139" s="1089"/>
      <c r="O139" s="1089"/>
      <c r="P139" s="1089"/>
      <c r="Q139" s="1089"/>
    </row>
    <row r="140" spans="2:17" ht="20.100000000000001" customHeight="1">
      <c r="B140" s="7"/>
      <c r="C140" s="2411"/>
      <c r="D140" s="2411"/>
      <c r="E140" s="2411"/>
      <c r="F140" s="2411"/>
      <c r="G140" s="7"/>
      <c r="H140" s="7"/>
      <c r="I140" s="7"/>
      <c r="J140" s="7"/>
      <c r="K140" s="7"/>
      <c r="L140" s="1089"/>
      <c r="M140" s="1089"/>
      <c r="N140" s="1089"/>
      <c r="O140" s="1089"/>
      <c r="P140" s="1089"/>
      <c r="Q140" s="1089"/>
    </row>
    <row r="141" spans="2:17" ht="20.100000000000001" customHeight="1">
      <c r="B141" s="7"/>
      <c r="C141" s="2416" t="s">
        <v>1981</v>
      </c>
      <c r="D141" s="2411"/>
      <c r="E141" s="2411"/>
      <c r="F141" s="2411"/>
      <c r="G141" s="7"/>
      <c r="H141" s="7"/>
      <c r="I141" s="7"/>
      <c r="J141" s="7"/>
      <c r="K141" s="7"/>
      <c r="L141" s="1089"/>
      <c r="M141" s="1089"/>
      <c r="N141" s="1089"/>
      <c r="O141" s="1089"/>
      <c r="P141" s="1089"/>
      <c r="Q141" s="1089"/>
    </row>
    <row r="142" spans="2:17" ht="20.100000000000001" customHeight="1">
      <c r="B142" s="2412" t="s">
        <v>1871</v>
      </c>
      <c r="C142" s="2418" t="s">
        <v>1982</v>
      </c>
      <c r="D142" s="2418"/>
      <c r="E142" s="2418"/>
      <c r="F142" s="2418"/>
      <c r="G142" s="7"/>
      <c r="H142" s="7"/>
      <c r="I142" s="7"/>
      <c r="J142" s="7"/>
      <c r="K142" s="7"/>
      <c r="L142" s="1089"/>
      <c r="M142" s="1089"/>
      <c r="N142" s="1089"/>
      <c r="O142" s="1089"/>
      <c r="P142" s="1089"/>
      <c r="Q142" s="1089"/>
    </row>
    <row r="143" spans="2:17" ht="20.100000000000001" customHeight="1">
      <c r="B143" s="7"/>
      <c r="C143" s="2411"/>
      <c r="D143" s="2411"/>
      <c r="E143" s="2411"/>
      <c r="F143" s="2411"/>
      <c r="G143" s="7"/>
      <c r="H143" s="7"/>
      <c r="I143" s="7"/>
      <c r="J143" s="7"/>
      <c r="K143" s="7"/>
      <c r="L143" s="1089"/>
      <c r="M143" s="1089"/>
      <c r="N143" s="1089"/>
      <c r="O143" s="1089"/>
      <c r="P143" s="1089"/>
      <c r="Q143" s="1089"/>
    </row>
    <row r="144" spans="2:17" ht="20.100000000000001" customHeight="1">
      <c r="B144" s="7"/>
      <c r="C144" s="2416" t="s">
        <v>1983</v>
      </c>
      <c r="D144" s="2411"/>
      <c r="E144" s="2411"/>
      <c r="F144" s="2411"/>
      <c r="G144" s="7"/>
      <c r="H144" s="7"/>
      <c r="I144" s="7"/>
      <c r="J144" s="7"/>
      <c r="K144" s="7"/>
      <c r="L144" s="1089"/>
      <c r="M144" s="1089"/>
      <c r="N144" s="1089"/>
      <c r="O144" s="1089"/>
      <c r="P144" s="1089"/>
      <c r="Q144" s="1089"/>
    </row>
    <row r="145" spans="1:17" ht="20.100000000000001" customHeight="1">
      <c r="B145" s="2412" t="s">
        <v>1871</v>
      </c>
      <c r="C145" s="2418" t="s">
        <v>1984</v>
      </c>
      <c r="D145" s="2418"/>
      <c r="E145" s="2411"/>
      <c r="F145" s="2411"/>
      <c r="G145" s="7"/>
      <c r="H145" s="7"/>
      <c r="I145" s="7"/>
      <c r="J145" s="7"/>
      <c r="K145" s="7"/>
      <c r="L145" s="1089"/>
      <c r="M145" s="1089"/>
      <c r="N145" s="1089"/>
      <c r="O145" s="1089"/>
      <c r="P145" s="1089"/>
      <c r="Q145" s="1089"/>
    </row>
    <row r="146" spans="1:17" ht="20.100000000000001" customHeight="1">
      <c r="B146" s="2419"/>
      <c r="C146" s="2419"/>
      <c r="D146" s="2419"/>
      <c r="E146" s="2411"/>
      <c r="F146" s="2411"/>
      <c r="G146" s="7"/>
      <c r="H146" s="7"/>
      <c r="I146" s="7"/>
      <c r="J146" s="7"/>
      <c r="K146" s="7"/>
      <c r="L146" s="1089"/>
      <c r="M146" s="1089"/>
      <c r="N146" s="1089"/>
      <c r="O146" s="1089"/>
      <c r="P146" s="1089"/>
      <c r="Q146" s="1089"/>
    </row>
    <row r="147" spans="1:17" ht="20.100000000000001" customHeight="1">
      <c r="B147" s="2291" t="s">
        <v>1871</v>
      </c>
      <c r="C147" s="2413" t="s">
        <v>1985</v>
      </c>
      <c r="D147" s="2414"/>
      <c r="E147" s="2414"/>
      <c r="F147" s="2414"/>
      <c r="G147" s="7"/>
      <c r="H147" s="7"/>
      <c r="I147" s="7"/>
      <c r="J147" s="7"/>
      <c r="K147" s="7"/>
      <c r="L147" s="1089"/>
      <c r="M147" s="1089"/>
      <c r="N147" s="1089"/>
      <c r="O147" s="1089"/>
      <c r="P147" s="1089"/>
      <c r="Q147" s="1089"/>
    </row>
    <row r="148" spans="1:17" ht="20.100000000000001" customHeight="1">
      <c r="B148" s="7"/>
      <c r="C148" s="2411"/>
      <c r="D148" s="2420"/>
      <c r="E148" s="2411"/>
      <c r="F148" s="2421"/>
      <c r="G148" s="7"/>
      <c r="H148" s="7"/>
      <c r="I148" s="7"/>
      <c r="J148" s="7"/>
      <c r="K148" s="7"/>
      <c r="L148" s="1089"/>
      <c r="M148" s="1089"/>
      <c r="N148" s="1089"/>
      <c r="O148" s="1089"/>
      <c r="P148" s="1089"/>
      <c r="Q148" s="1089"/>
    </row>
    <row r="149" spans="1:17" ht="20.100000000000001" customHeight="1">
      <c r="B149" s="7"/>
      <c r="C149" s="2416" t="s">
        <v>1986</v>
      </c>
      <c r="D149" s="2420"/>
      <c r="E149" s="2411"/>
      <c r="F149" s="2421"/>
      <c r="G149" s="7"/>
      <c r="H149" s="7"/>
      <c r="I149" s="7"/>
      <c r="J149" s="7"/>
      <c r="K149" s="7"/>
      <c r="L149" s="1089"/>
      <c r="M149" s="1089"/>
      <c r="N149" s="1089"/>
      <c r="O149" s="1089"/>
      <c r="P149" s="1089"/>
      <c r="Q149" s="1089"/>
    </row>
    <row r="150" spans="1:17" ht="20.100000000000001" customHeight="1">
      <c r="B150" s="2412" t="s">
        <v>1871</v>
      </c>
      <c r="C150" s="2418" t="s">
        <v>1987</v>
      </c>
      <c r="D150" s="2418"/>
      <c r="E150" s="2418"/>
      <c r="F150" s="2418"/>
      <c r="G150" s="2418"/>
      <c r="H150" s="7"/>
      <c r="I150" s="7"/>
      <c r="J150" s="7"/>
      <c r="K150" s="7"/>
      <c r="L150" s="1089"/>
      <c r="M150" s="1089"/>
      <c r="N150" s="1089"/>
      <c r="O150" s="1089"/>
      <c r="P150" s="1089"/>
      <c r="Q150" s="1089"/>
    </row>
    <row r="151" spans="1:17" ht="20.100000000000001" customHeight="1">
      <c r="B151" s="7"/>
      <c r="C151" s="7"/>
      <c r="D151" s="7"/>
      <c r="E151" s="2289"/>
      <c r="F151" s="2289"/>
      <c r="G151" s="7"/>
      <c r="H151" s="7"/>
      <c r="I151" s="7"/>
      <c r="J151" s="7"/>
      <c r="K151" s="7"/>
      <c r="L151" s="1089"/>
      <c r="M151" s="1089"/>
      <c r="N151" s="1089"/>
      <c r="O151" s="1089"/>
      <c r="P151" s="1089"/>
      <c r="Q151" s="1089"/>
    </row>
    <row r="152" spans="1:17">
      <c r="A152" s="2286"/>
      <c r="B152" s="2287"/>
      <c r="C152" s="2288"/>
      <c r="D152" s="2288"/>
      <c r="E152" s="2288"/>
      <c r="F152" s="2288"/>
      <c r="G152" s="2288"/>
      <c r="H152" s="2288"/>
      <c r="I152" s="2288"/>
      <c r="J152" s="2287"/>
      <c r="K152" s="2287"/>
      <c r="L152" s="2287"/>
      <c r="M152" s="2286"/>
      <c r="N152" s="2286"/>
      <c r="O152" s="2286"/>
      <c r="P152" s="2286"/>
      <c r="Q152" s="2286"/>
    </row>
    <row r="153" spans="1:17" ht="18.75">
      <c r="A153" s="1089"/>
      <c r="B153" s="2422" t="s">
        <v>1988</v>
      </c>
      <c r="C153" s="7"/>
      <c r="D153" s="7"/>
      <c r="E153" s="7"/>
      <c r="F153" s="1374"/>
      <c r="G153" s="1374"/>
      <c r="H153" s="1088"/>
      <c r="I153" s="1375"/>
      <c r="J153" s="2423"/>
      <c r="K153" s="2423"/>
      <c r="L153" s="1107"/>
      <c r="M153" s="1375"/>
      <c r="N153" s="1375"/>
      <c r="O153" s="1089"/>
      <c r="P153" s="1089"/>
      <c r="Q153" s="1088"/>
    </row>
    <row r="154" spans="1:17" ht="18.75">
      <c r="A154" s="1089"/>
      <c r="B154" s="2422"/>
      <c r="C154" s="1968" t="s">
        <v>1989</v>
      </c>
      <c r="D154" s="1968"/>
      <c r="E154" s="1968"/>
      <c r="F154" s="1968"/>
      <c r="G154" s="1968"/>
      <c r="H154" s="1968"/>
      <c r="I154" s="1375"/>
      <c r="J154" s="1375"/>
      <c r="K154" s="1107"/>
      <c r="L154" s="1107"/>
      <c r="M154" s="1375"/>
      <c r="N154" s="1375"/>
      <c r="O154" s="1089"/>
      <c r="P154" s="1089"/>
      <c r="Q154" s="1088"/>
    </row>
    <row r="155" spans="1:17" ht="18.75">
      <c r="A155" s="1089"/>
      <c r="B155" s="2422"/>
      <c r="C155" s="2424"/>
      <c r="D155" s="1374"/>
      <c r="E155" s="1374"/>
      <c r="F155" s="1374"/>
      <c r="G155" s="1374"/>
      <c r="H155" s="1088"/>
      <c r="I155" s="1375"/>
      <c r="J155" s="1375"/>
      <c r="K155" s="1107"/>
      <c r="L155" s="1107"/>
      <c r="M155" s="1375"/>
      <c r="N155" s="1375"/>
      <c r="O155" s="1089"/>
      <c r="P155" s="1089"/>
      <c r="Q155" s="1088"/>
    </row>
    <row r="156" spans="1:17" ht="18.75">
      <c r="A156" s="1089"/>
      <c r="B156" s="2425"/>
      <c r="C156" s="2426" t="s">
        <v>1990</v>
      </c>
      <c r="D156" s="2426"/>
      <c r="E156" s="2426"/>
      <c r="F156" s="2426"/>
      <c r="G156" s="1088"/>
      <c r="H156" s="1088"/>
      <c r="I156" s="1088"/>
      <c r="J156" s="1088"/>
      <c r="K156" s="1088"/>
      <c r="L156" s="1107"/>
      <c r="M156" s="1375"/>
      <c r="N156" s="1375"/>
      <c r="O156" s="1089"/>
      <c r="P156" s="1089"/>
      <c r="Q156" s="1088"/>
    </row>
    <row r="157" spans="1:17" ht="18.75">
      <c r="A157" s="1089"/>
      <c r="B157" s="2425"/>
      <c r="C157" s="2427"/>
      <c r="D157" s="1374"/>
      <c r="E157" s="1374"/>
      <c r="F157" s="1374"/>
      <c r="G157" s="1088"/>
      <c r="H157" s="1088"/>
      <c r="I157" s="1088"/>
      <c r="J157" s="1088"/>
      <c r="K157" s="1107"/>
      <c r="L157" s="1107"/>
      <c r="M157" s="1375"/>
      <c r="N157" s="1375"/>
      <c r="O157" s="1089"/>
      <c r="P157" s="1089"/>
      <c r="Q157" s="1088"/>
    </row>
    <row r="158" spans="1:17" ht="18.75">
      <c r="A158" s="1089"/>
      <c r="B158" s="2422"/>
      <c r="C158" s="1968" t="s">
        <v>1991</v>
      </c>
      <c r="D158" s="1968"/>
      <c r="E158" s="1968"/>
      <c r="F158" s="1968"/>
      <c r="G158" s="1088"/>
      <c r="H158" s="1088"/>
      <c r="I158" s="1088"/>
      <c r="J158" s="1088"/>
      <c r="K158" s="1088"/>
      <c r="L158" s="1107"/>
      <c r="M158" s="1375"/>
      <c r="N158" s="1375"/>
      <c r="O158" s="1089"/>
      <c r="P158" s="1089"/>
      <c r="Q158" s="1088"/>
    </row>
    <row r="159" spans="1:17" ht="18.75">
      <c r="A159" s="1089"/>
      <c r="B159" s="2422"/>
      <c r="C159" s="2422"/>
      <c r="D159" s="2422"/>
      <c r="E159" s="2422"/>
      <c r="F159" s="2422"/>
      <c r="G159" s="1088"/>
      <c r="H159" s="1088"/>
      <c r="I159" s="1088"/>
      <c r="J159" s="1088"/>
      <c r="K159" s="1088"/>
      <c r="L159" s="1107"/>
      <c r="M159" s="1375"/>
      <c r="N159" s="1375"/>
      <c r="O159" s="1089"/>
      <c r="P159" s="1089"/>
      <c r="Q159" s="1088"/>
    </row>
    <row r="160" spans="1:17" ht="18.75">
      <c r="A160" s="1089"/>
      <c r="B160" s="2422"/>
      <c r="C160" s="1968" t="s">
        <v>1992</v>
      </c>
      <c r="D160" s="1968"/>
      <c r="E160" s="1968"/>
      <c r="F160" s="1968"/>
      <c r="G160" s="1088"/>
      <c r="H160" s="1088"/>
      <c r="I160" s="1088"/>
      <c r="J160" s="1088"/>
      <c r="K160" s="1088"/>
      <c r="L160" s="1107"/>
      <c r="M160" s="1375"/>
      <c r="N160" s="1375"/>
      <c r="O160" s="1089"/>
      <c r="P160" s="1089"/>
      <c r="Q160" s="1088"/>
    </row>
    <row r="161" spans="1:17" ht="18.75">
      <c r="A161" s="1089"/>
      <c r="B161" s="2422"/>
      <c r="C161" s="2424"/>
      <c r="D161" s="1374"/>
      <c r="E161" s="1374"/>
      <c r="F161" s="1374"/>
      <c r="G161" s="1088"/>
      <c r="H161" s="1088"/>
      <c r="I161" s="1088"/>
      <c r="J161" s="1088"/>
      <c r="K161" s="1088"/>
      <c r="L161" s="1107"/>
      <c r="M161" s="1375"/>
      <c r="N161" s="1375"/>
      <c r="O161" s="1089"/>
      <c r="P161" s="1089"/>
      <c r="Q161" s="1088"/>
    </row>
    <row r="162" spans="1:17" ht="16.5" customHeight="1">
      <c r="A162" s="1089"/>
      <c r="B162" s="2428" t="s">
        <v>1993</v>
      </c>
      <c r="C162" s="2429"/>
      <c r="D162" s="2430"/>
      <c r="E162" s="2429"/>
      <c r="F162" s="2429"/>
      <c r="G162" s="2429"/>
      <c r="H162" s="2429"/>
      <c r="I162" s="2429"/>
      <c r="J162" s="2429"/>
      <c r="K162" s="2429"/>
      <c r="L162" s="1089"/>
      <c r="M162" s="1089"/>
      <c r="N162" s="1089"/>
      <c r="O162" s="1089"/>
      <c r="P162" s="1089"/>
      <c r="Q162" s="1089"/>
    </row>
    <row r="163" spans="1:17" ht="16.5" customHeight="1">
      <c r="A163" s="1089"/>
      <c r="B163" s="2431"/>
      <c r="C163" s="2429"/>
      <c r="D163" s="2432" t="s">
        <v>1994</v>
      </c>
      <c r="E163" s="2433"/>
      <c r="F163" s="2433"/>
      <c r="G163" s="2434"/>
      <c r="H163" s="2434"/>
      <c r="I163" s="2434"/>
      <c r="J163" s="2434"/>
      <c r="K163" s="2434"/>
      <c r="L163" s="1089"/>
      <c r="M163" s="1089"/>
      <c r="N163" s="1089"/>
      <c r="O163" s="1089"/>
      <c r="P163" s="1089"/>
      <c r="Q163" s="1089"/>
    </row>
    <row r="164" spans="1:17" ht="20.100000000000001" customHeight="1">
      <c r="A164" s="1089"/>
      <c r="B164" s="2435"/>
      <c r="C164" s="2429"/>
      <c r="D164" s="2433" t="s">
        <v>1995</v>
      </c>
      <c r="E164" s="2429"/>
      <c r="F164" s="2429"/>
      <c r="G164" s="2429"/>
      <c r="H164" s="2429"/>
      <c r="I164" s="2429"/>
      <c r="J164" s="2429"/>
      <c r="K164" s="2429"/>
      <c r="L164" s="1089"/>
      <c r="M164" s="1089"/>
      <c r="N164" s="1089"/>
      <c r="O164" s="1089"/>
      <c r="P164" s="1089"/>
      <c r="Q164" s="1089"/>
    </row>
    <row r="165" spans="1:17" ht="20.100000000000001" customHeight="1">
      <c r="A165" s="1089"/>
      <c r="B165" s="2435"/>
      <c r="C165" s="2429"/>
      <c r="D165" s="2433" t="s">
        <v>1996</v>
      </c>
      <c r="E165" s="2429"/>
      <c r="F165" s="2429"/>
      <c r="G165" s="2429"/>
      <c r="H165" s="2429"/>
      <c r="I165" s="2432" t="s">
        <v>1997</v>
      </c>
      <c r="J165" s="2429"/>
      <c r="K165" s="2429"/>
      <c r="L165" s="1089"/>
      <c r="M165" s="1089"/>
      <c r="N165" s="1089"/>
      <c r="O165" s="1089"/>
      <c r="P165" s="1089"/>
      <c r="Q165" s="1089"/>
    </row>
    <row r="166" spans="1:17" ht="20.100000000000001" customHeight="1" thickBot="1">
      <c r="A166" s="1089"/>
      <c r="B166" s="2436" t="s">
        <v>1998</v>
      </c>
      <c r="C166" s="2437"/>
      <c r="D166" s="2438"/>
      <c r="E166" s="2437"/>
      <c r="F166" s="2439"/>
      <c r="G166" s="2437"/>
      <c r="H166" s="2437"/>
      <c r="I166" s="2437"/>
      <c r="J166" s="2437"/>
      <c r="K166" s="2437"/>
      <c r="L166" s="1089"/>
      <c r="M166" s="1089"/>
      <c r="N166" s="1089"/>
      <c r="O166" s="1089"/>
      <c r="P166" s="1089"/>
      <c r="Q166" s="1089"/>
    </row>
    <row r="167" spans="1:17" ht="20.100000000000001" customHeight="1" thickTop="1" thickBot="1">
      <c r="A167" s="1089"/>
      <c r="B167" s="2436"/>
      <c r="C167" s="2440"/>
      <c r="D167" s="2441">
        <f>LEN(F167)</f>
        <v>58</v>
      </c>
      <c r="E167" s="2442" t="s">
        <v>1999</v>
      </c>
      <c r="F167" s="2443" t="s">
        <v>1993</v>
      </c>
      <c r="G167" s="2437"/>
      <c r="H167" s="2437"/>
      <c r="I167" s="2437"/>
      <c r="J167" s="2437"/>
      <c r="K167" s="2437"/>
      <c r="L167" s="1089"/>
      <c r="M167" s="1089"/>
      <c r="N167" s="1089"/>
      <c r="O167" s="1089"/>
      <c r="P167" s="1089"/>
      <c r="Q167" s="1089"/>
    </row>
    <row r="168" spans="1:17" ht="20.100000000000001" customHeight="1" thickTop="1">
      <c r="A168" s="1089"/>
      <c r="B168" s="2436"/>
      <c r="C168" s="2437"/>
      <c r="D168" s="2437"/>
      <c r="E168" s="2437"/>
      <c r="F168" s="2444"/>
      <c r="G168" s="2437"/>
      <c r="H168" s="2437"/>
      <c r="I168" s="2437"/>
      <c r="J168" s="2437"/>
      <c r="K168" s="2437"/>
      <c r="L168" s="1089"/>
      <c r="M168" s="1089"/>
      <c r="N168" s="1089"/>
      <c r="O168" s="1089"/>
      <c r="P168" s="1089"/>
      <c r="Q168" s="1089"/>
    </row>
    <row r="169" spans="1:17" ht="20.100000000000001" customHeight="1">
      <c r="A169" s="1089"/>
      <c r="B169" s="2436" t="s">
        <v>2000</v>
      </c>
      <c r="C169" s="2445"/>
      <c r="D169" s="2445"/>
      <c r="E169" s="2445"/>
      <c r="F169" s="2445"/>
      <c r="G169" s="2445"/>
      <c r="H169" s="2445"/>
      <c r="I169" s="2445"/>
      <c r="J169" s="2445"/>
      <c r="K169" s="2445"/>
      <c r="L169" s="1089"/>
      <c r="M169" s="1089"/>
      <c r="N169" s="1089"/>
      <c r="O169" s="1089"/>
      <c r="P169" s="1089"/>
      <c r="Q169" s="1089"/>
    </row>
    <row r="170" spans="1:17" ht="20.100000000000001" customHeight="1">
      <c r="A170" s="1089"/>
      <c r="B170" s="2436"/>
      <c r="C170" s="2440"/>
      <c r="D170" s="2441">
        <f>LEN(F170)</f>
        <v>50</v>
      </c>
      <c r="E170" s="2442" t="s">
        <v>1999</v>
      </c>
      <c r="F170" s="2446" t="str">
        <f>SUBSTITUTE(F167," ","")</f>
        <v>Utilitairepoursupprimerlesespacevidesdansunephrase</v>
      </c>
      <c r="G170" s="2437"/>
      <c r="H170" s="2437"/>
      <c r="I170" s="2437"/>
      <c r="J170" s="2437"/>
      <c r="K170" s="2437"/>
      <c r="L170" s="1089"/>
      <c r="M170" s="1089"/>
      <c r="N170" s="1089"/>
      <c r="O170" s="1089"/>
      <c r="P170" s="1089"/>
      <c r="Q170" s="1089"/>
    </row>
    <row r="171" spans="1:17" ht="18">
      <c r="A171" s="1089"/>
      <c r="B171" s="2436"/>
      <c r="C171" s="2436" t="s">
        <v>2001</v>
      </c>
      <c r="D171" s="2445"/>
      <c r="E171" s="2445"/>
      <c r="F171" s="2445"/>
      <c r="G171" s="2445"/>
      <c r="H171" s="2445"/>
      <c r="I171" s="2445"/>
      <c r="J171" s="2445"/>
      <c r="K171" s="2445"/>
      <c r="L171" s="1089"/>
      <c r="M171" s="1089"/>
      <c r="N171" s="1089"/>
      <c r="O171" s="1089"/>
      <c r="P171" s="1089"/>
      <c r="Q171" s="1089"/>
    </row>
    <row r="172" spans="1:17" ht="18">
      <c r="A172" s="1089"/>
      <c r="B172" s="2447"/>
      <c r="C172" s="2436" t="s">
        <v>2002</v>
      </c>
      <c r="D172" s="2436"/>
      <c r="E172" s="2447"/>
      <c r="F172" s="2447"/>
      <c r="G172" s="2447"/>
      <c r="H172" s="2447"/>
      <c r="I172" s="2447"/>
      <c r="J172" s="2447"/>
      <c r="K172" s="2447"/>
      <c r="L172" s="1089"/>
      <c r="M172" s="1089"/>
      <c r="N172" s="1089"/>
      <c r="O172" s="1089"/>
      <c r="P172" s="1089"/>
      <c r="Q172" s="1089"/>
    </row>
    <row r="173" spans="1:17" ht="18">
      <c r="A173" s="1089"/>
      <c r="B173" s="2447"/>
      <c r="C173" s="2436" t="s">
        <v>2003</v>
      </c>
      <c r="D173" s="2436"/>
      <c r="E173" s="2447"/>
      <c r="F173" s="2447"/>
      <c r="G173" s="2447"/>
      <c r="H173" s="2447"/>
      <c r="I173" s="2447"/>
      <c r="J173" s="2447"/>
      <c r="K173" s="2447"/>
      <c r="L173" s="1089"/>
      <c r="M173" s="1089"/>
      <c r="N173" s="1089"/>
      <c r="O173" s="1089"/>
      <c r="P173" s="1089"/>
      <c r="Q173" s="1089"/>
    </row>
    <row r="174" spans="1:17" ht="18">
      <c r="A174" s="1089"/>
      <c r="B174" s="2447"/>
      <c r="C174" s="2436"/>
      <c r="D174" s="2436"/>
      <c r="E174" s="2447"/>
      <c r="F174" s="2447"/>
      <c r="G174" s="2447"/>
      <c r="H174" s="2447"/>
      <c r="I174" s="2447"/>
      <c r="J174" s="2447"/>
      <c r="K174" s="2447"/>
      <c r="L174" s="1089"/>
      <c r="M174" s="1089"/>
      <c r="N174" s="1089"/>
      <c r="O174" s="1089"/>
      <c r="P174" s="1089"/>
      <c r="Q174" s="1089"/>
    </row>
    <row r="175" spans="1:17" ht="15.75">
      <c r="A175" s="1089"/>
      <c r="B175" s="2447"/>
      <c r="C175" s="2448" t="s">
        <v>2004</v>
      </c>
      <c r="D175" s="2449" t="s">
        <v>2005</v>
      </c>
      <c r="E175" s="2447"/>
      <c r="F175" s="2447"/>
      <c r="G175" s="2447"/>
      <c r="H175" s="2447"/>
      <c r="I175" s="2447"/>
      <c r="J175" s="2447"/>
      <c r="K175" s="2447"/>
      <c r="L175" s="1089"/>
      <c r="M175" s="1089"/>
      <c r="N175" s="1089"/>
      <c r="O175" s="1089"/>
      <c r="P175" s="1089"/>
      <c r="Q175" s="1089"/>
    </row>
    <row r="176" spans="1:17" ht="15" customHeight="1">
      <c r="B176" s="2447"/>
      <c r="C176" s="2447"/>
      <c r="D176" s="2447"/>
      <c r="E176" s="2447"/>
      <c r="F176" s="2447"/>
      <c r="G176" s="2447"/>
      <c r="H176" s="2447"/>
      <c r="I176" s="2447"/>
      <c r="J176" s="2447"/>
      <c r="K176" s="2447"/>
      <c r="L176" s="1089"/>
      <c r="M176" s="1089"/>
      <c r="N176" s="1089"/>
      <c r="O176" s="1089"/>
      <c r="P176" s="1089"/>
      <c r="Q176" s="1089"/>
    </row>
    <row r="177" spans="1:17">
      <c r="A177" s="1089"/>
      <c r="B177" s="1088"/>
      <c r="C177" s="1088"/>
      <c r="D177" s="1088"/>
      <c r="E177" s="1088"/>
      <c r="F177" s="1088"/>
      <c r="G177" s="1088"/>
      <c r="H177" s="1088"/>
      <c r="I177" s="1088"/>
      <c r="J177" s="1088"/>
      <c r="K177" s="1088"/>
      <c r="L177" s="1088"/>
      <c r="M177" s="1089"/>
      <c r="N177" s="1089"/>
      <c r="O177" s="1089"/>
      <c r="P177" s="1089"/>
      <c r="Q177" s="1089"/>
    </row>
    <row r="178" spans="1:17" ht="18.75">
      <c r="A178" s="1089"/>
      <c r="B178" s="1088"/>
      <c r="C178" s="2450"/>
      <c r="D178" s="2424" t="s">
        <v>1991</v>
      </c>
      <c r="E178" s="2451"/>
      <c r="F178" s="2451"/>
      <c r="G178" s="1089"/>
      <c r="H178" s="1089"/>
      <c r="I178" s="1089"/>
      <c r="J178" s="1089"/>
      <c r="K178" s="1089"/>
      <c r="L178" s="1089"/>
      <c r="M178" s="1089"/>
      <c r="N178" s="1089"/>
      <c r="O178" s="1089"/>
      <c r="P178" s="1089"/>
      <c r="Q178" s="1089"/>
    </row>
    <row r="179" spans="1:17">
      <c r="A179" s="1089"/>
      <c r="B179" s="1088"/>
      <c r="C179" s="7"/>
      <c r="D179" s="2452"/>
      <c r="E179" s="1089"/>
      <c r="F179" s="1089"/>
      <c r="G179" s="1089"/>
      <c r="H179" s="1089"/>
      <c r="I179" s="1089"/>
      <c r="J179" s="1089"/>
      <c r="K179" s="1089"/>
      <c r="L179" s="1089"/>
      <c r="M179" s="1089"/>
      <c r="N179" s="1089"/>
      <c r="O179" s="1089"/>
      <c r="P179" s="1089"/>
      <c r="Q179" s="1089"/>
    </row>
    <row r="180" spans="1:17">
      <c r="A180" s="1089"/>
      <c r="B180" s="1088"/>
      <c r="C180" s="2453" t="s">
        <v>2006</v>
      </c>
      <c r="D180" s="7"/>
      <c r="E180" s="7"/>
      <c r="F180" s="1089"/>
      <c r="G180" s="1089"/>
      <c r="H180" s="1089"/>
      <c r="I180" s="2454" t="s">
        <v>2007</v>
      </c>
      <c r="J180" s="2454" t="s">
        <v>2008</v>
      </c>
      <c r="K180" s="1089"/>
      <c r="L180" s="1089"/>
      <c r="M180" s="1089"/>
      <c r="N180" s="1089"/>
      <c r="O180" s="1089"/>
      <c r="P180" s="1089"/>
      <c r="Q180" s="1089"/>
    </row>
    <row r="181" spans="1:17">
      <c r="A181" s="1089"/>
      <c r="B181" s="1088"/>
      <c r="C181" s="2455" t="s">
        <v>2009</v>
      </c>
      <c r="D181" s="7"/>
      <c r="E181" s="7"/>
      <c r="F181" s="1089"/>
      <c r="G181" s="1089"/>
      <c r="H181" s="1089"/>
      <c r="I181" s="2456">
        <v>41422</v>
      </c>
      <c r="J181" s="2457">
        <v>4416</v>
      </c>
      <c r="K181" s="1089"/>
      <c r="L181" s="1089"/>
      <c r="M181" s="1089"/>
      <c r="N181" s="1089"/>
      <c r="O181" s="1089"/>
      <c r="P181" s="1089"/>
      <c r="Q181" s="1089"/>
    </row>
    <row r="182" spans="1:17">
      <c r="A182" s="1089"/>
      <c r="B182" s="1088"/>
      <c r="C182" s="2455" t="s">
        <v>2010</v>
      </c>
      <c r="D182" s="7"/>
      <c r="E182" s="7"/>
      <c r="F182" s="1089"/>
      <c r="G182" s="1089"/>
      <c r="H182" s="1089"/>
      <c r="I182" s="2456">
        <v>41092</v>
      </c>
      <c r="J182" s="2457">
        <v>14900</v>
      </c>
      <c r="K182" s="1089"/>
      <c r="L182" s="1089"/>
      <c r="M182" s="1089"/>
      <c r="N182" s="1089"/>
      <c r="O182" s="1089"/>
      <c r="P182" s="1089"/>
      <c r="Q182" s="1089"/>
    </row>
    <row r="183" spans="1:17">
      <c r="A183" s="1089"/>
      <c r="B183" s="1088"/>
      <c r="C183" s="2455" t="s">
        <v>2011</v>
      </c>
      <c r="D183" s="7"/>
      <c r="E183" s="7"/>
      <c r="F183" s="1089"/>
      <c r="G183" s="1089"/>
      <c r="H183" s="1089"/>
      <c r="I183" s="2456">
        <v>41062</v>
      </c>
      <c r="J183" s="2457">
        <v>36257</v>
      </c>
      <c r="K183" s="1089"/>
      <c r="L183" s="1089"/>
      <c r="M183" s="1089"/>
      <c r="N183" s="1089"/>
      <c r="O183" s="1089"/>
      <c r="P183" s="1089"/>
      <c r="Q183" s="1089"/>
    </row>
    <row r="184" spans="1:17">
      <c r="A184" s="1089"/>
      <c r="B184" s="1088"/>
      <c r="C184" s="2455" t="s">
        <v>2012</v>
      </c>
      <c r="D184" s="7"/>
      <c r="E184" s="7"/>
      <c r="F184" s="1089"/>
      <c r="G184" s="1089"/>
      <c r="H184" s="1089"/>
      <c r="I184" s="2456">
        <v>41062</v>
      </c>
      <c r="J184" s="2457">
        <v>14390</v>
      </c>
      <c r="K184" s="1089"/>
      <c r="L184" s="1089"/>
      <c r="M184" s="1089"/>
      <c r="N184" s="1089"/>
      <c r="O184" s="1089"/>
      <c r="P184" s="1089"/>
      <c r="Q184" s="1089"/>
    </row>
    <row r="185" spans="1:17">
      <c r="A185" s="1089"/>
      <c r="B185" s="1088"/>
      <c r="C185" s="2458" t="s">
        <v>2013</v>
      </c>
      <c r="D185" s="7"/>
      <c r="E185" s="7"/>
      <c r="F185" s="1089"/>
      <c r="G185" s="1089"/>
      <c r="H185" s="1089"/>
      <c r="I185" s="2456">
        <v>41052</v>
      </c>
      <c r="J185" s="2457">
        <v>48910</v>
      </c>
      <c r="K185" s="1089"/>
      <c r="L185" s="1089"/>
      <c r="M185" s="1089"/>
      <c r="N185" s="1089"/>
      <c r="O185" s="1089"/>
      <c r="P185" s="1089"/>
      <c r="Q185" s="1089"/>
    </row>
    <row r="186" spans="1:17">
      <c r="A186" s="1089"/>
      <c r="B186" s="1088"/>
      <c r="C186" s="2455" t="s">
        <v>2014</v>
      </c>
      <c r="D186" s="7"/>
      <c r="E186" s="7"/>
      <c r="F186" s="1089"/>
      <c r="G186" s="1089"/>
      <c r="H186" s="1089"/>
      <c r="I186" s="2456">
        <v>41025</v>
      </c>
      <c r="J186" s="2457">
        <v>14751</v>
      </c>
      <c r="K186" s="1089"/>
      <c r="L186" s="1089"/>
      <c r="M186" s="1089"/>
      <c r="N186" s="1089"/>
      <c r="O186" s="1089"/>
      <c r="P186" s="1089"/>
      <c r="Q186" s="1089"/>
    </row>
    <row r="187" spans="1:17">
      <c r="A187" s="1089"/>
      <c r="B187" s="1088"/>
      <c r="C187" s="2455" t="s">
        <v>2015</v>
      </c>
      <c r="D187" s="7"/>
      <c r="E187" s="7"/>
      <c r="F187" s="1089"/>
      <c r="G187" s="1089"/>
      <c r="H187" s="1089"/>
      <c r="I187" s="2456">
        <v>40848</v>
      </c>
      <c r="J187" s="2457">
        <v>10084</v>
      </c>
      <c r="K187" s="1089"/>
      <c r="L187" s="1089"/>
      <c r="M187" s="1089"/>
      <c r="N187" s="1089"/>
      <c r="O187" s="1089"/>
      <c r="P187" s="1089"/>
      <c r="Q187" s="1089"/>
    </row>
    <row r="188" spans="1:17">
      <c r="A188" s="1089"/>
      <c r="B188" s="1088"/>
      <c r="C188" s="2455" t="s">
        <v>2016</v>
      </c>
      <c r="D188" s="7"/>
      <c r="E188" s="7"/>
      <c r="F188" s="1089"/>
      <c r="G188" s="1089"/>
      <c r="H188" s="1089"/>
      <c r="I188" s="2456">
        <v>40454</v>
      </c>
      <c r="J188" s="2457">
        <v>45222</v>
      </c>
      <c r="K188" s="1089"/>
      <c r="L188" s="1089"/>
      <c r="M188" s="1089"/>
      <c r="N188" s="1089"/>
      <c r="O188" s="1089"/>
      <c r="P188" s="1089"/>
      <c r="Q188" s="1089"/>
    </row>
    <row r="189" spans="1:17">
      <c r="A189" s="1089"/>
      <c r="B189" s="1088"/>
      <c r="C189" s="2455" t="s">
        <v>2017</v>
      </c>
      <c r="D189" s="7"/>
      <c r="E189" s="7"/>
      <c r="F189" s="1089"/>
      <c r="G189" s="1089"/>
      <c r="H189" s="1089"/>
      <c r="I189" s="2456">
        <v>40294</v>
      </c>
      <c r="J189" s="2457">
        <v>65784</v>
      </c>
      <c r="K189" s="1089"/>
      <c r="L189" s="1089"/>
      <c r="M189" s="1089"/>
      <c r="N189" s="1089"/>
      <c r="O189" s="1089"/>
      <c r="P189" s="1089"/>
      <c r="Q189" s="1089"/>
    </row>
    <row r="190" spans="1:17">
      <c r="A190" s="1089"/>
      <c r="B190" s="1088"/>
      <c r="C190" s="2455" t="s">
        <v>2018</v>
      </c>
      <c r="D190" s="7"/>
      <c r="E190" s="7"/>
      <c r="F190" s="1089"/>
      <c r="G190" s="1089"/>
      <c r="H190" s="1089"/>
      <c r="I190" s="2456">
        <v>40273</v>
      </c>
      <c r="J190" s="2457">
        <v>96965</v>
      </c>
      <c r="K190" s="1089"/>
      <c r="L190" s="1089"/>
      <c r="M190" s="1089"/>
      <c r="N190" s="1089"/>
      <c r="O190" s="1089"/>
      <c r="P190" s="1089"/>
      <c r="Q190" s="1089"/>
    </row>
    <row r="191" spans="1:17">
      <c r="A191" s="1089"/>
      <c r="B191" s="1088"/>
      <c r="C191" s="2455" t="s">
        <v>2019</v>
      </c>
      <c r="D191" s="7"/>
      <c r="E191" s="7"/>
      <c r="F191" s="1089"/>
      <c r="G191" s="1089"/>
      <c r="H191" s="1089"/>
      <c r="I191" s="2456">
        <v>40273</v>
      </c>
      <c r="J191" s="2457">
        <v>45902</v>
      </c>
      <c r="K191" s="1089"/>
      <c r="L191" s="1089"/>
      <c r="M191" s="1089"/>
      <c r="N191" s="1089"/>
      <c r="O191" s="1089"/>
      <c r="P191" s="1089"/>
      <c r="Q191" s="1089"/>
    </row>
    <row r="192" spans="1:17">
      <c r="A192" s="1089"/>
      <c r="B192" s="1088"/>
      <c r="C192" s="2455" t="s">
        <v>2020</v>
      </c>
      <c r="D192" s="7"/>
      <c r="E192" s="7"/>
      <c r="F192" s="1089"/>
      <c r="G192" s="1089"/>
      <c r="H192" s="1089"/>
      <c r="I192" s="2456">
        <v>40250</v>
      </c>
      <c r="J192" s="2457">
        <v>122444</v>
      </c>
      <c r="K192" s="1089"/>
      <c r="L192" s="1089"/>
      <c r="M192" s="1089"/>
      <c r="N192" s="1089"/>
      <c r="O192" s="1089"/>
      <c r="P192" s="1089"/>
      <c r="Q192" s="1089"/>
    </row>
    <row r="193" spans="1:17">
      <c r="A193" s="1089"/>
      <c r="B193" s="1088"/>
      <c r="C193" s="2455" t="s">
        <v>2021</v>
      </c>
      <c r="D193" s="7"/>
      <c r="E193" s="7"/>
      <c r="F193" s="1089"/>
      <c r="G193" s="1089"/>
      <c r="H193" s="1089"/>
      <c r="I193" s="2456">
        <v>40182</v>
      </c>
      <c r="J193" s="2457">
        <v>100241</v>
      </c>
      <c r="K193" s="1089"/>
      <c r="L193" s="1089"/>
      <c r="M193" s="1089"/>
      <c r="N193" s="1089"/>
      <c r="O193" s="1089"/>
      <c r="P193" s="1089"/>
      <c r="Q193" s="1089"/>
    </row>
    <row r="194" spans="1:17">
      <c r="A194" s="1089"/>
      <c r="B194" s="1088"/>
      <c r="C194" s="2455" t="s">
        <v>2022</v>
      </c>
      <c r="D194" s="7"/>
      <c r="E194" s="7"/>
      <c r="F194" s="1089"/>
      <c r="G194" s="1089"/>
      <c r="H194" s="1089"/>
      <c r="I194" s="2456">
        <v>40138</v>
      </c>
      <c r="J194" s="2457">
        <v>23956</v>
      </c>
      <c r="K194" s="1089"/>
      <c r="L194" s="1089"/>
      <c r="M194" s="1089"/>
      <c r="N194" s="1089"/>
      <c r="O194" s="1089"/>
      <c r="P194" s="1089"/>
      <c r="Q194" s="1089"/>
    </row>
    <row r="195" spans="1:17">
      <c r="A195" s="1089"/>
      <c r="B195" s="1088"/>
      <c r="C195" s="2455" t="s">
        <v>2023</v>
      </c>
      <c r="D195" s="7"/>
      <c r="E195" s="7"/>
      <c r="F195" s="1089"/>
      <c r="G195" s="1089"/>
      <c r="H195" s="1089"/>
      <c r="I195" s="2456">
        <v>40125</v>
      </c>
      <c r="J195" s="2457">
        <v>113684</v>
      </c>
      <c r="K195" s="1089"/>
      <c r="L195" s="1089"/>
      <c r="M195" s="1089"/>
      <c r="N195" s="1089"/>
      <c r="O195" s="1089"/>
      <c r="P195" s="1089"/>
      <c r="Q195" s="1089"/>
    </row>
    <row r="196" spans="1:17">
      <c r="A196" s="1089"/>
      <c r="B196" s="1088"/>
      <c r="C196" s="2455" t="s">
        <v>2024</v>
      </c>
      <c r="D196" s="7"/>
      <c r="E196" s="7"/>
      <c r="F196" s="1089"/>
      <c r="G196" s="1089"/>
      <c r="H196" s="1089"/>
      <c r="I196" s="2456">
        <v>40111</v>
      </c>
      <c r="J196" s="2457">
        <v>27154</v>
      </c>
      <c r="K196" s="1089"/>
      <c r="L196" s="1089"/>
      <c r="M196" s="1089"/>
      <c r="N196" s="1089"/>
      <c r="O196" s="1089"/>
      <c r="P196" s="1089"/>
      <c r="Q196" s="1089"/>
    </row>
    <row r="197" spans="1:17">
      <c r="A197" s="1089"/>
      <c r="B197" s="1088"/>
      <c r="C197" s="2455" t="s">
        <v>2025</v>
      </c>
      <c r="D197" s="7"/>
      <c r="E197" s="7"/>
      <c r="F197" s="1089"/>
      <c r="G197" s="1089"/>
      <c r="H197" s="1089"/>
      <c r="I197" s="2456">
        <v>40096</v>
      </c>
      <c r="J197" s="2457">
        <v>25774</v>
      </c>
      <c r="K197" s="1089"/>
      <c r="L197" s="1089"/>
      <c r="M197" s="1089"/>
      <c r="N197" s="1089"/>
      <c r="O197" s="1089"/>
      <c r="P197" s="1089"/>
      <c r="Q197" s="1089"/>
    </row>
    <row r="198" spans="1:17">
      <c r="A198" s="1089"/>
      <c r="B198" s="1088"/>
      <c r="C198" s="2455" t="s">
        <v>2026</v>
      </c>
      <c r="D198" s="7"/>
      <c r="E198" s="7"/>
      <c r="F198" s="1089"/>
      <c r="G198" s="1089"/>
      <c r="H198" s="1089"/>
      <c r="I198" s="2456">
        <v>40085</v>
      </c>
      <c r="J198" s="2457">
        <v>79344</v>
      </c>
      <c r="K198" s="1089"/>
      <c r="L198" s="1089"/>
      <c r="M198" s="1089"/>
      <c r="N198" s="1089"/>
      <c r="O198" s="1089"/>
      <c r="P198" s="1089"/>
      <c r="Q198" s="1089"/>
    </row>
    <row r="199" spans="1:17">
      <c r="A199" s="1089"/>
      <c r="B199" s="1088"/>
      <c r="C199" s="2455" t="s">
        <v>2027</v>
      </c>
      <c r="D199" s="7"/>
      <c r="E199" s="7"/>
      <c r="F199" s="1089"/>
      <c r="G199" s="1089"/>
      <c r="H199" s="1089"/>
      <c r="I199" s="2456">
        <v>40068</v>
      </c>
      <c r="J199" s="2457">
        <v>145176</v>
      </c>
      <c r="K199" s="1089"/>
      <c r="L199" s="1089"/>
      <c r="M199" s="1089"/>
      <c r="N199" s="1089"/>
      <c r="O199" s="1089"/>
      <c r="P199" s="1089"/>
      <c r="Q199" s="1089"/>
    </row>
    <row r="200" spans="1:17">
      <c r="A200" s="1089"/>
      <c r="B200" s="1088"/>
      <c r="C200" s="2455" t="s">
        <v>2028</v>
      </c>
      <c r="D200" s="7"/>
      <c r="E200" s="7"/>
      <c r="F200" s="1089"/>
      <c r="G200" s="1089"/>
      <c r="H200" s="1089"/>
      <c r="I200" s="2456">
        <v>40048</v>
      </c>
      <c r="J200" s="2457">
        <v>7657</v>
      </c>
      <c r="K200" s="1089"/>
      <c r="L200" s="1089"/>
      <c r="M200" s="1089"/>
      <c r="N200" s="1089"/>
      <c r="O200" s="1089"/>
      <c r="P200" s="1089"/>
      <c r="Q200" s="1089"/>
    </row>
    <row r="201" spans="1:17">
      <c r="A201" s="1089"/>
      <c r="B201" s="1088"/>
      <c r="C201" s="2455" t="s">
        <v>2029</v>
      </c>
      <c r="D201" s="7"/>
      <c r="E201" s="7"/>
      <c r="F201" s="1089"/>
      <c r="G201" s="1089"/>
      <c r="H201" s="1089"/>
      <c r="I201" s="2456">
        <v>40044</v>
      </c>
      <c r="J201" s="2457">
        <v>45164</v>
      </c>
      <c r="K201" s="1089"/>
      <c r="L201" s="1089"/>
      <c r="M201" s="1089"/>
      <c r="N201" s="1089"/>
      <c r="O201" s="1089"/>
      <c r="P201" s="1089"/>
      <c r="Q201" s="1089"/>
    </row>
    <row r="202" spans="1:17">
      <c r="A202" s="1089"/>
      <c r="B202" s="1088"/>
      <c r="C202" s="2455" t="s">
        <v>2030</v>
      </c>
      <c r="D202" s="7"/>
      <c r="E202" s="7"/>
      <c r="F202" s="1089"/>
      <c r="G202" s="1089"/>
      <c r="H202" s="1089"/>
      <c r="I202" s="2456">
        <v>40020</v>
      </c>
      <c r="J202" s="2457">
        <v>105218</v>
      </c>
      <c r="K202" s="1089"/>
      <c r="L202" s="1089"/>
      <c r="M202" s="1089"/>
      <c r="N202" s="1089"/>
      <c r="O202" s="1089"/>
      <c r="P202" s="1089"/>
      <c r="Q202" s="1089"/>
    </row>
    <row r="203" spans="1:17">
      <c r="A203" s="1089"/>
      <c r="B203" s="1088"/>
      <c r="C203" s="2455" t="s">
        <v>2031</v>
      </c>
      <c r="D203" s="7"/>
      <c r="E203" s="7"/>
      <c r="F203" s="1089"/>
      <c r="G203" s="1089"/>
      <c r="H203" s="1089"/>
      <c r="I203" s="2456">
        <v>39788</v>
      </c>
      <c r="J203" s="2457">
        <v>59780</v>
      </c>
      <c r="K203" s="1089"/>
      <c r="L203" s="1089"/>
      <c r="M203" s="1089"/>
      <c r="N203" s="1089"/>
      <c r="O203" s="1089"/>
      <c r="P203" s="1089"/>
      <c r="Q203" s="1089"/>
    </row>
    <row r="204" spans="1:17">
      <c r="A204" s="1089"/>
      <c r="B204" s="1088"/>
      <c r="C204" s="2455" t="s">
        <v>2032</v>
      </c>
      <c r="D204" s="7"/>
      <c r="E204" s="7"/>
      <c r="F204" s="1089"/>
      <c r="G204" s="1089"/>
      <c r="H204" s="1089"/>
      <c r="I204" s="2456">
        <v>39787</v>
      </c>
      <c r="J204" s="2457">
        <v>75563</v>
      </c>
      <c r="K204" s="1089"/>
      <c r="L204" s="1089"/>
      <c r="M204" s="1089"/>
      <c r="N204" s="1089"/>
      <c r="O204" s="1089"/>
      <c r="P204" s="1089"/>
      <c r="Q204" s="1089"/>
    </row>
    <row r="205" spans="1:17">
      <c r="A205" s="1089"/>
      <c r="B205" s="1088"/>
      <c r="C205" s="2455" t="s">
        <v>2033</v>
      </c>
      <c r="D205" s="7"/>
      <c r="E205" s="7"/>
      <c r="F205" s="1089"/>
      <c r="G205" s="1089"/>
      <c r="H205" s="1089"/>
      <c r="I205" s="2456">
        <v>39787</v>
      </c>
      <c r="J205" s="2457">
        <v>15781</v>
      </c>
      <c r="K205" s="1089"/>
      <c r="L205" s="1089"/>
      <c r="M205" s="1089"/>
      <c r="N205" s="1089"/>
      <c r="O205" s="1089"/>
      <c r="P205" s="1089"/>
      <c r="Q205" s="1089"/>
    </row>
    <row r="206" spans="1:17">
      <c r="A206" s="1089"/>
      <c r="B206" s="1088"/>
      <c r="C206" s="2455" t="s">
        <v>2034</v>
      </c>
      <c r="D206" s="766"/>
      <c r="E206" s="766"/>
      <c r="F206" s="1089"/>
      <c r="G206" s="1089"/>
      <c r="H206" s="1089"/>
      <c r="I206" s="1089"/>
      <c r="J206" s="1089"/>
      <c r="K206" s="1089"/>
      <c r="L206" s="1089"/>
      <c r="M206" s="1089"/>
      <c r="N206" s="1089"/>
      <c r="O206" s="1089"/>
      <c r="P206" s="1089"/>
      <c r="Q206" s="1089"/>
    </row>
    <row r="207" spans="1:17" ht="20.100000000000001" customHeight="1">
      <c r="B207" s="7"/>
      <c r="C207" s="7"/>
      <c r="D207" s="7"/>
      <c r="E207" s="2289"/>
      <c r="F207" s="2289"/>
      <c r="G207" s="7"/>
      <c r="H207" s="7"/>
      <c r="I207" s="7"/>
      <c r="J207" s="7"/>
      <c r="K207" s="7"/>
      <c r="L207" s="1089"/>
      <c r="M207" s="1089"/>
      <c r="N207" s="1089"/>
      <c r="O207" s="1089"/>
      <c r="P207" s="1089"/>
      <c r="Q207" s="1089"/>
    </row>
    <row r="208" spans="1:17" ht="20.100000000000001" customHeight="1">
      <c r="B208" s="7"/>
      <c r="C208" s="2459" t="s">
        <v>2035</v>
      </c>
      <c r="D208" s="7"/>
      <c r="E208" s="2289"/>
      <c r="F208" s="2289"/>
      <c r="G208" s="7"/>
      <c r="H208" s="7"/>
      <c r="I208" s="7"/>
      <c r="J208" s="7"/>
      <c r="K208" s="7"/>
      <c r="L208" s="1089"/>
      <c r="M208" s="1089"/>
      <c r="N208" s="1089"/>
      <c r="O208" s="1089"/>
      <c r="P208" s="1089"/>
      <c r="Q208" s="1089"/>
    </row>
    <row r="209" spans="1:1310" ht="20.100000000000001" customHeight="1">
      <c r="B209" s="7"/>
      <c r="C209" s="7"/>
      <c r="D209" s="7"/>
      <c r="E209" s="2289"/>
      <c r="F209" s="2289"/>
      <c r="G209" s="7"/>
      <c r="H209" s="7"/>
      <c r="I209" s="7"/>
      <c r="J209" s="7"/>
      <c r="K209" s="7"/>
      <c r="L209" s="1089"/>
      <c r="M209" s="1089"/>
      <c r="N209" s="1089"/>
      <c r="O209" s="1089"/>
      <c r="P209" s="1089"/>
      <c r="Q209" s="1089"/>
    </row>
    <row r="210" spans="1:1310" ht="20.100000000000001" customHeight="1">
      <c r="B210" s="7"/>
      <c r="C210" s="7"/>
      <c r="D210" s="7"/>
      <c r="E210" s="2289"/>
      <c r="F210" s="2289"/>
      <c r="G210" s="7"/>
      <c r="H210" s="7"/>
      <c r="I210" s="7"/>
      <c r="J210" s="7"/>
      <c r="K210" s="7"/>
      <c r="L210" s="1089"/>
      <c r="M210" s="1089"/>
      <c r="N210" s="1089"/>
      <c r="O210" s="1089"/>
      <c r="P210" s="1089"/>
      <c r="Q210" s="1089"/>
    </row>
    <row r="211" spans="1:1310" ht="20.100000000000001" customHeight="1">
      <c r="B211" s="7"/>
      <c r="C211" s="7"/>
      <c r="D211" s="7"/>
      <c r="E211" s="2289"/>
      <c r="F211" s="2289"/>
      <c r="G211" s="7"/>
      <c r="H211" s="7"/>
      <c r="I211" s="7"/>
      <c r="J211" s="7"/>
      <c r="K211" s="7"/>
      <c r="L211" s="1089"/>
      <c r="M211" s="1089"/>
      <c r="N211" s="1089"/>
      <c r="O211" s="1089"/>
      <c r="P211" s="1089"/>
      <c r="Q211" s="1089"/>
    </row>
    <row r="212" spans="1:1310" ht="20.100000000000001" customHeight="1">
      <c r="B212" s="7"/>
      <c r="C212" s="7"/>
      <c r="D212" s="7"/>
      <c r="E212" s="2289"/>
      <c r="F212" s="2289"/>
      <c r="G212" s="7"/>
      <c r="H212" s="7"/>
      <c r="I212" s="7"/>
      <c r="J212" s="7"/>
      <c r="K212" s="7"/>
      <c r="L212" s="1089"/>
      <c r="M212" s="1089"/>
      <c r="N212" s="1089"/>
      <c r="O212" s="1089"/>
      <c r="P212" s="1089"/>
      <c r="Q212" s="1089"/>
    </row>
    <row r="213" spans="1:1310" ht="20.100000000000001" customHeight="1">
      <c r="B213" s="7"/>
      <c r="C213" s="7"/>
      <c r="D213" s="7"/>
      <c r="E213" s="2289"/>
      <c r="F213" s="2289"/>
      <c r="G213" s="7"/>
      <c r="H213" s="7"/>
      <c r="I213" s="7"/>
      <c r="J213" s="7"/>
      <c r="K213" s="7"/>
      <c r="L213" s="1089"/>
      <c r="M213" s="1089"/>
      <c r="N213" s="1089"/>
      <c r="O213" s="1089"/>
      <c r="P213" s="1089"/>
      <c r="Q213" s="1089"/>
    </row>
    <row r="214" spans="1:1310" ht="20.100000000000001" customHeight="1">
      <c r="B214" s="7"/>
      <c r="C214" s="7"/>
      <c r="D214" s="7"/>
      <c r="E214" s="2289"/>
      <c r="F214" s="2289"/>
      <c r="G214" s="7"/>
      <c r="H214" s="7"/>
      <c r="I214" s="7"/>
      <c r="J214" s="7"/>
      <c r="K214" s="7"/>
      <c r="L214" s="1089"/>
      <c r="M214" s="1089"/>
      <c r="N214" s="1089"/>
      <c r="O214" s="1089"/>
      <c r="P214" s="1089"/>
      <c r="Q214" s="1089"/>
    </row>
    <row r="215" spans="1:1310" ht="20.100000000000001" customHeight="1">
      <c r="B215" s="7"/>
      <c r="C215" s="7"/>
      <c r="D215" s="7"/>
      <c r="E215" s="2289"/>
      <c r="F215" s="2289"/>
      <c r="G215" s="7"/>
      <c r="H215" s="7"/>
      <c r="I215" s="7"/>
      <c r="J215" s="7"/>
      <c r="K215" s="7"/>
      <c r="L215" s="1089"/>
      <c r="M215" s="1089"/>
      <c r="N215" s="1089"/>
      <c r="O215" s="1089"/>
      <c r="P215" s="1089"/>
      <c r="Q215" s="1089"/>
    </row>
    <row r="216" spans="1:1310" ht="20.100000000000001" customHeight="1">
      <c r="B216" s="7"/>
      <c r="C216" s="7"/>
      <c r="D216" s="7"/>
      <c r="E216" s="2289"/>
      <c r="F216" s="2289"/>
      <c r="G216" s="7"/>
      <c r="H216" s="7"/>
      <c r="I216" s="7"/>
      <c r="J216" s="7"/>
      <c r="K216" s="7"/>
      <c r="L216" s="1089"/>
      <c r="M216" s="1089"/>
      <c r="N216" s="1089"/>
      <c r="O216" s="1089"/>
      <c r="P216" s="1089"/>
      <c r="Q216" s="1089"/>
    </row>
    <row r="217" spans="1:1310" ht="20.100000000000001" customHeight="1">
      <c r="B217" s="7"/>
      <c r="C217" s="7"/>
      <c r="D217" s="7"/>
      <c r="E217" s="2289"/>
      <c r="F217" s="2289"/>
      <c r="G217" s="7"/>
      <c r="H217" s="7"/>
      <c r="I217" s="7"/>
      <c r="J217" s="7"/>
      <c r="K217" s="7"/>
      <c r="L217" s="1089"/>
      <c r="M217" s="1089"/>
      <c r="N217" s="1089"/>
      <c r="O217" s="1089"/>
      <c r="P217" s="1089"/>
      <c r="Q217" s="1089"/>
    </row>
    <row r="218" spans="1:1310" ht="20.100000000000001" customHeight="1">
      <c r="B218" s="7"/>
      <c r="C218" s="7"/>
      <c r="D218" s="7"/>
      <c r="E218" s="2289"/>
      <c r="F218" s="2289"/>
      <c r="G218" s="7"/>
      <c r="H218" s="7"/>
      <c r="I218" s="7"/>
      <c r="J218" s="7"/>
      <c r="K218" s="7"/>
      <c r="L218" s="1089"/>
      <c r="M218" s="1089"/>
      <c r="N218" s="1089"/>
      <c r="O218" s="1089"/>
      <c r="P218" s="1089"/>
      <c r="Q218" s="1089"/>
    </row>
    <row r="219" spans="1:1310" ht="20.100000000000001" customHeight="1">
      <c r="B219" s="7"/>
      <c r="C219" s="7"/>
      <c r="D219" s="7"/>
      <c r="E219" s="2289"/>
      <c r="F219" s="2289"/>
      <c r="G219" s="7"/>
      <c r="H219" s="7"/>
      <c r="I219" s="7"/>
      <c r="J219" s="7"/>
      <c r="K219" s="7"/>
      <c r="L219" s="1089"/>
      <c r="M219" s="1089"/>
      <c r="N219" s="1089"/>
      <c r="O219" s="1089"/>
      <c r="P219" s="1089"/>
      <c r="Q219" s="1089"/>
    </row>
    <row r="220" spans="1:1310" ht="20.100000000000001" customHeight="1">
      <c r="B220" s="7"/>
      <c r="C220" s="7"/>
      <c r="D220" s="7"/>
      <c r="E220" s="2289"/>
      <c r="F220" s="2289"/>
      <c r="G220" s="7"/>
      <c r="H220" s="7"/>
      <c r="I220" s="7"/>
      <c r="J220" s="7"/>
      <c r="K220" s="7"/>
      <c r="L220" s="1089"/>
      <c r="M220" s="1089"/>
      <c r="N220" s="1089"/>
      <c r="O220" s="1089"/>
      <c r="P220" s="1089"/>
      <c r="Q220" s="1089"/>
    </row>
    <row r="221" spans="1:1310" s="2465" customFormat="1" ht="23.25" customHeight="1">
      <c r="A221" s="2460">
        <v>1</v>
      </c>
      <c r="B221" s="2461" t="s">
        <v>2036</v>
      </c>
      <c r="C221" s="2461"/>
      <c r="D221" s="2461"/>
      <c r="E221" s="2461"/>
      <c r="F221" s="2461"/>
      <c r="G221" s="2461"/>
      <c r="H221" s="2461"/>
      <c r="I221" s="2461"/>
      <c r="J221" s="2461"/>
      <c r="K221" s="2461"/>
      <c r="L221" s="2461"/>
      <c r="M221" s="2461"/>
      <c r="N221" s="2461"/>
      <c r="O221" s="2461"/>
      <c r="P221" s="2461"/>
      <c r="Q221" s="2461"/>
      <c r="R221" s="2462"/>
      <c r="S221" s="2462"/>
      <c r="T221" s="2462"/>
      <c r="U221" s="2462"/>
      <c r="V221" s="2462"/>
      <c r="W221" s="2462"/>
      <c r="X221" s="2462"/>
      <c r="Y221" s="2462"/>
      <c r="Z221" s="2462"/>
      <c r="AA221" s="2462"/>
      <c r="AB221" s="2462"/>
      <c r="AC221" s="2462"/>
      <c r="AD221" s="2463"/>
      <c r="AE221" s="2463"/>
      <c r="AF221" s="2463"/>
      <c r="AG221" s="2463"/>
      <c r="AH221" s="2463"/>
      <c r="AI221" s="2463"/>
      <c r="AJ221" s="2463"/>
      <c r="AK221" s="2463"/>
      <c r="AL221" s="2463"/>
      <c r="AM221" s="2463"/>
      <c r="AN221" s="2463"/>
      <c r="AO221" s="2463"/>
      <c r="AP221" s="2463"/>
      <c r="AQ221" s="2463"/>
      <c r="AR221" s="2463"/>
      <c r="AS221" s="2463"/>
      <c r="AT221" s="2463"/>
      <c r="AU221" s="2463"/>
      <c r="AV221" s="2464"/>
      <c r="AW221" s="2464"/>
      <c r="AX221" s="2464"/>
      <c r="AY221" s="2464"/>
      <c r="AZ221" s="2464"/>
      <c r="BA221" s="2464"/>
      <c r="BB221" s="2464"/>
      <c r="BC221" s="2464"/>
      <c r="BD221" s="2464"/>
      <c r="BE221" s="2464"/>
      <c r="BF221" s="2464"/>
      <c r="BG221" s="2464"/>
      <c r="BH221" s="2464"/>
      <c r="BI221" s="2464"/>
      <c r="BJ221" s="2464"/>
      <c r="BK221" s="2464"/>
      <c r="BL221" s="2464"/>
      <c r="BM221" s="2464"/>
      <c r="BN221" s="2464"/>
      <c r="BO221" s="2464"/>
      <c r="BP221" s="2464"/>
      <c r="BQ221" s="2464"/>
      <c r="BR221" s="2464"/>
      <c r="BS221" s="2464"/>
      <c r="BT221" s="2464"/>
      <c r="BU221" s="2464"/>
      <c r="BV221" s="2464"/>
      <c r="BW221" s="2464"/>
      <c r="BX221" s="2464"/>
      <c r="BY221" s="2464"/>
      <c r="BZ221" s="2464"/>
      <c r="CA221" s="2464"/>
      <c r="CB221" s="2464"/>
      <c r="CC221" s="2464"/>
      <c r="CD221" s="2464"/>
      <c r="CE221" s="2464"/>
      <c r="CF221" s="2464"/>
      <c r="CG221" s="2464"/>
      <c r="CH221" s="2464"/>
      <c r="CI221" s="2464"/>
      <c r="CJ221" s="2464"/>
      <c r="CK221" s="2464"/>
      <c r="CL221" s="2464"/>
      <c r="CM221" s="2464"/>
      <c r="CN221" s="2464"/>
      <c r="CO221" s="2464"/>
      <c r="CP221" s="2464"/>
      <c r="CQ221" s="2464"/>
      <c r="CR221" s="2464"/>
      <c r="CS221" s="2464"/>
      <c r="CT221" s="2464"/>
      <c r="CU221" s="2464"/>
      <c r="CV221" s="2464"/>
      <c r="CW221" s="2464"/>
      <c r="CX221" s="2464"/>
      <c r="CY221" s="2464"/>
      <c r="CZ221" s="2464"/>
      <c r="DA221" s="2464"/>
      <c r="DB221" s="2464"/>
      <c r="DC221" s="2464"/>
      <c r="DD221" s="2464"/>
      <c r="DE221" s="2464"/>
      <c r="DF221" s="2464"/>
      <c r="DG221" s="2464"/>
      <c r="DH221" s="2464"/>
      <c r="DI221" s="2464"/>
      <c r="DJ221" s="2464"/>
      <c r="DK221" s="2464"/>
      <c r="DL221" s="2464"/>
      <c r="DM221" s="2464"/>
      <c r="DN221" s="2464"/>
      <c r="DO221" s="2464"/>
      <c r="DP221" s="2464"/>
      <c r="DQ221" s="2464"/>
      <c r="DR221" s="2464"/>
      <c r="DS221" s="2464"/>
      <c r="DT221" s="2464"/>
      <c r="DU221" s="2464"/>
      <c r="DV221" s="2464"/>
      <c r="DW221" s="2464"/>
      <c r="DX221" s="2464"/>
      <c r="DY221" s="2464"/>
      <c r="DZ221" s="2464"/>
      <c r="EA221" s="2464"/>
      <c r="EB221" s="2464"/>
      <c r="EC221" s="2464"/>
      <c r="ED221" s="2464"/>
      <c r="EE221" s="2464"/>
      <c r="EF221" s="2464"/>
      <c r="EG221" s="2464"/>
      <c r="EH221" s="2464"/>
      <c r="EI221" s="2464"/>
      <c r="EJ221" s="2464"/>
      <c r="EK221" s="2464"/>
      <c r="EL221" s="2464"/>
      <c r="EM221" s="2464"/>
      <c r="EN221" s="2464"/>
      <c r="EO221" s="2464"/>
      <c r="EP221" s="2464"/>
      <c r="EQ221" s="2464"/>
      <c r="ER221" s="2464"/>
      <c r="ES221" s="2464"/>
      <c r="ET221" s="2464"/>
      <c r="EU221" s="2464"/>
      <c r="EV221" s="2464"/>
      <c r="EW221" s="2464"/>
      <c r="EX221" s="2464"/>
      <c r="EY221" s="2464"/>
      <c r="EZ221" s="2464"/>
      <c r="FA221" s="2464"/>
      <c r="FB221" s="2464"/>
      <c r="FC221" s="2464"/>
      <c r="FD221" s="2464"/>
      <c r="FE221" s="2464"/>
      <c r="FF221" s="2464"/>
      <c r="FG221" s="2464"/>
      <c r="FH221" s="2464"/>
      <c r="FI221" s="2464"/>
      <c r="FJ221" s="2464"/>
      <c r="FK221" s="2464"/>
      <c r="FL221" s="2464"/>
      <c r="FM221" s="2464"/>
      <c r="FN221" s="2464"/>
      <c r="FO221" s="2464"/>
      <c r="FP221" s="2464"/>
      <c r="FQ221" s="2464"/>
      <c r="FR221" s="2464"/>
      <c r="FS221" s="2464"/>
      <c r="FT221" s="2464"/>
      <c r="FU221" s="2464"/>
      <c r="FV221" s="2464"/>
      <c r="FW221" s="2464"/>
      <c r="FX221" s="2464"/>
      <c r="FY221" s="2464"/>
      <c r="FZ221" s="2464"/>
      <c r="GA221" s="2464"/>
      <c r="GB221" s="2464"/>
      <c r="GC221" s="2464"/>
      <c r="GD221" s="2464"/>
      <c r="GE221" s="2464"/>
      <c r="GF221" s="2464"/>
      <c r="GG221" s="2464"/>
      <c r="GH221" s="2464"/>
      <c r="GI221" s="2464"/>
      <c r="GJ221" s="2464"/>
      <c r="GK221" s="2464"/>
      <c r="GL221" s="2464"/>
      <c r="GM221" s="2464"/>
      <c r="GN221" s="2464"/>
      <c r="GO221" s="2464"/>
      <c r="GP221" s="2464"/>
      <c r="GQ221" s="2464"/>
      <c r="GR221" s="2464"/>
      <c r="GS221" s="2464"/>
      <c r="GT221" s="2464"/>
      <c r="GU221" s="2464"/>
      <c r="GV221" s="2464"/>
      <c r="GW221" s="2464"/>
      <c r="GX221" s="2464"/>
      <c r="GY221" s="2464"/>
      <c r="GZ221" s="2464"/>
      <c r="HA221" s="2464"/>
      <c r="HB221" s="2464"/>
      <c r="HC221" s="2464"/>
      <c r="HD221" s="2464"/>
      <c r="HE221" s="2464"/>
      <c r="HF221" s="2464"/>
      <c r="HG221" s="2464"/>
      <c r="HH221" s="2464"/>
      <c r="HI221" s="2464"/>
      <c r="HJ221" s="2464"/>
      <c r="HK221" s="2464"/>
      <c r="HL221" s="2464"/>
      <c r="HM221" s="2464"/>
      <c r="HN221" s="2464"/>
      <c r="HO221" s="2464"/>
      <c r="HP221" s="2464"/>
      <c r="HQ221" s="2464"/>
      <c r="HR221" s="2464"/>
      <c r="HS221" s="2464"/>
      <c r="HT221" s="2464"/>
      <c r="HU221" s="2464"/>
      <c r="HV221" s="2464"/>
      <c r="HW221" s="2464"/>
      <c r="HX221" s="2464"/>
      <c r="HY221" s="2464"/>
      <c r="HZ221" s="2464"/>
      <c r="IA221" s="2464"/>
      <c r="IB221" s="2464"/>
      <c r="IC221" s="2464"/>
      <c r="ID221" s="2464"/>
      <c r="IE221" s="2464"/>
      <c r="IF221" s="2464"/>
      <c r="IG221" s="2464"/>
      <c r="IH221" s="2464"/>
      <c r="II221" s="2464"/>
      <c r="IJ221" s="2464"/>
      <c r="IK221" s="2464"/>
      <c r="IL221" s="2464"/>
      <c r="IM221" s="2464"/>
      <c r="IN221" s="2464"/>
      <c r="IO221" s="2464"/>
      <c r="IP221" s="2464"/>
      <c r="IQ221" s="2464"/>
      <c r="IR221" s="2464"/>
      <c r="IS221" s="2464"/>
      <c r="IT221" s="2464"/>
      <c r="IU221" s="2464"/>
      <c r="IV221" s="2464"/>
      <c r="IW221" s="2464"/>
      <c r="IX221" s="2464"/>
      <c r="IY221" s="2464"/>
      <c r="IZ221" s="2464"/>
      <c r="JA221" s="2464"/>
      <c r="JB221" s="2464"/>
      <c r="JC221" s="2464"/>
      <c r="JD221" s="2464"/>
      <c r="JE221" s="2464"/>
      <c r="JF221" s="2464"/>
      <c r="JG221" s="2464"/>
      <c r="JH221" s="2464"/>
      <c r="JI221" s="2464"/>
      <c r="JJ221" s="2464"/>
      <c r="JK221" s="2464"/>
      <c r="JL221" s="2464"/>
      <c r="JM221" s="2464"/>
      <c r="JN221" s="2464"/>
      <c r="JO221" s="2464"/>
      <c r="JP221" s="2464"/>
      <c r="JQ221" s="2464"/>
      <c r="JR221" s="2464"/>
      <c r="JS221" s="2464"/>
      <c r="JT221" s="2464"/>
      <c r="JU221" s="2464"/>
      <c r="JV221" s="2464"/>
      <c r="JW221" s="2464"/>
      <c r="JX221" s="2464"/>
      <c r="JY221" s="2464"/>
      <c r="JZ221" s="2464"/>
      <c r="KA221" s="2464"/>
      <c r="KB221" s="2464"/>
      <c r="KC221" s="2464"/>
      <c r="KD221" s="2464"/>
      <c r="KE221" s="2464"/>
      <c r="KF221" s="2464"/>
      <c r="KG221" s="2464"/>
      <c r="KH221" s="2464"/>
      <c r="KI221" s="2464"/>
      <c r="KJ221" s="2464"/>
      <c r="KK221" s="2464"/>
      <c r="KL221" s="2464"/>
      <c r="KM221" s="2464"/>
      <c r="KN221" s="2464"/>
      <c r="KO221" s="2464"/>
      <c r="KP221" s="2464"/>
      <c r="KQ221" s="2464"/>
      <c r="KR221" s="2464"/>
      <c r="KS221" s="2464"/>
      <c r="KT221" s="2464"/>
      <c r="KU221" s="2464"/>
      <c r="KV221" s="2464"/>
      <c r="KW221" s="2464"/>
      <c r="KX221" s="2464"/>
      <c r="KY221" s="2464"/>
      <c r="KZ221" s="2464"/>
      <c r="LA221" s="2464"/>
      <c r="LB221" s="2464"/>
      <c r="LC221" s="2464"/>
      <c r="LD221" s="2464"/>
      <c r="LE221" s="2464"/>
      <c r="LF221" s="2464"/>
      <c r="LG221" s="2464"/>
      <c r="LH221" s="2464"/>
      <c r="LI221" s="2464"/>
      <c r="LJ221" s="2464"/>
      <c r="LK221" s="2464"/>
      <c r="LL221" s="2464"/>
      <c r="LM221" s="2464"/>
      <c r="LN221" s="2464"/>
      <c r="LO221" s="2464"/>
      <c r="LP221" s="2464"/>
      <c r="LQ221" s="2464"/>
      <c r="LR221" s="2464"/>
      <c r="LS221" s="2464"/>
      <c r="LT221" s="2464"/>
      <c r="LU221" s="2464"/>
      <c r="LV221" s="2464"/>
      <c r="LW221" s="2464"/>
      <c r="LX221" s="2464"/>
      <c r="LY221" s="2464"/>
      <c r="LZ221" s="2464"/>
      <c r="MA221" s="2464"/>
      <c r="MB221" s="2464"/>
      <c r="MC221" s="2464"/>
      <c r="MD221" s="2464"/>
      <c r="ME221" s="2464"/>
      <c r="MF221" s="2464"/>
      <c r="MG221" s="2464"/>
      <c r="MH221" s="2464"/>
      <c r="MI221" s="2464"/>
      <c r="MJ221" s="2464"/>
      <c r="MK221" s="2464"/>
      <c r="ML221" s="2464"/>
      <c r="MM221" s="2464"/>
      <c r="MN221" s="2464"/>
      <c r="MO221" s="2464"/>
      <c r="MP221" s="2464"/>
      <c r="MQ221" s="2464"/>
      <c r="MR221" s="2464"/>
      <c r="MS221" s="2464"/>
      <c r="MT221" s="2464"/>
      <c r="MU221" s="2464"/>
      <c r="MV221" s="2464"/>
      <c r="MW221" s="2464"/>
      <c r="MX221" s="2464"/>
      <c r="MY221" s="2464"/>
      <c r="MZ221" s="2464"/>
      <c r="NA221" s="2464"/>
      <c r="NB221" s="2464"/>
      <c r="NC221" s="2464"/>
      <c r="ND221" s="2464"/>
      <c r="NE221" s="2464"/>
      <c r="NF221" s="2464"/>
      <c r="NG221" s="2464"/>
      <c r="NH221" s="2464"/>
      <c r="NI221" s="2464"/>
      <c r="NJ221" s="2464"/>
      <c r="NK221" s="2464"/>
      <c r="NL221" s="2464"/>
      <c r="NM221" s="2464"/>
      <c r="NN221" s="2464"/>
      <c r="NO221" s="2464"/>
      <c r="NP221" s="2464"/>
      <c r="NQ221" s="2464"/>
      <c r="NR221" s="2464"/>
      <c r="NS221" s="2464"/>
      <c r="NT221" s="2464"/>
      <c r="NU221" s="2464"/>
      <c r="NV221" s="2464"/>
      <c r="NW221" s="2464"/>
      <c r="NX221" s="2464"/>
      <c r="NY221" s="2464"/>
      <c r="NZ221" s="2464"/>
      <c r="OA221" s="2464"/>
      <c r="OB221" s="2464"/>
      <c r="OC221" s="2464"/>
      <c r="OD221" s="2464"/>
      <c r="OE221" s="2464"/>
      <c r="OF221" s="2464"/>
      <c r="OG221" s="2464"/>
      <c r="OH221" s="2464"/>
      <c r="OI221" s="2464"/>
      <c r="OJ221" s="2464"/>
      <c r="OK221" s="2464"/>
      <c r="OL221" s="2464"/>
      <c r="OM221" s="2464"/>
      <c r="ON221" s="2464"/>
      <c r="OO221" s="2464"/>
      <c r="OP221" s="2464"/>
      <c r="OQ221" s="2464"/>
      <c r="OR221" s="2464"/>
      <c r="OS221" s="2464"/>
      <c r="OT221" s="2464"/>
      <c r="OU221" s="2464"/>
      <c r="OV221" s="2464"/>
      <c r="OW221" s="2464"/>
      <c r="OX221" s="2464"/>
      <c r="OY221" s="2464"/>
      <c r="OZ221" s="2464"/>
      <c r="PA221" s="2464"/>
      <c r="PB221" s="2464"/>
      <c r="PC221" s="2464"/>
      <c r="PD221" s="2464"/>
      <c r="PE221" s="2464"/>
      <c r="PF221" s="2464"/>
      <c r="PG221" s="2464"/>
      <c r="PH221" s="2464"/>
      <c r="PI221" s="2464"/>
      <c r="PJ221" s="2464"/>
      <c r="PK221" s="2464"/>
      <c r="PL221" s="2464"/>
      <c r="PM221" s="2464"/>
      <c r="PN221" s="2464"/>
      <c r="PO221" s="2464"/>
      <c r="PP221" s="2464"/>
      <c r="PQ221" s="2464"/>
      <c r="PR221" s="2464"/>
      <c r="PS221" s="2464"/>
      <c r="PT221" s="2464"/>
      <c r="PU221" s="2464"/>
      <c r="PV221" s="2464"/>
      <c r="PW221" s="2464"/>
      <c r="PX221" s="2464"/>
      <c r="PY221" s="2464"/>
      <c r="PZ221" s="2464"/>
      <c r="QA221" s="2464"/>
      <c r="QB221" s="2464"/>
      <c r="QC221" s="2464"/>
      <c r="QD221" s="2464"/>
      <c r="QE221" s="2464"/>
      <c r="QF221" s="2464"/>
      <c r="QG221" s="2464"/>
      <c r="QH221" s="2464"/>
      <c r="QI221" s="2464"/>
      <c r="QJ221" s="2464"/>
      <c r="QK221" s="2464"/>
      <c r="QL221" s="2464"/>
      <c r="QM221" s="2464"/>
      <c r="QN221" s="2464"/>
      <c r="QO221" s="2464"/>
      <c r="QP221" s="2464"/>
      <c r="QQ221" s="2464"/>
      <c r="QR221" s="2464"/>
      <c r="QS221" s="2464"/>
      <c r="QT221" s="2464"/>
      <c r="QU221" s="2464"/>
      <c r="QV221" s="2464"/>
      <c r="QW221" s="2464"/>
      <c r="QX221" s="2464"/>
      <c r="QY221" s="2464"/>
      <c r="QZ221" s="2464"/>
      <c r="RA221" s="2464"/>
      <c r="RB221" s="2464"/>
      <c r="RC221" s="2464"/>
      <c r="RD221" s="2464"/>
      <c r="RE221" s="2464"/>
      <c r="RF221" s="2464"/>
      <c r="RG221" s="2464"/>
      <c r="RH221" s="2464"/>
      <c r="RI221" s="2464"/>
      <c r="RJ221" s="2464"/>
      <c r="RK221" s="2464"/>
      <c r="RL221" s="2464"/>
      <c r="RM221" s="2464"/>
      <c r="RN221" s="2464"/>
      <c r="RO221" s="2464"/>
      <c r="RP221" s="2464"/>
      <c r="RQ221" s="2464"/>
      <c r="RR221" s="2464"/>
      <c r="RS221" s="2464"/>
      <c r="RT221" s="2464"/>
      <c r="RU221" s="2464"/>
      <c r="RV221" s="2464"/>
      <c r="RW221" s="2464"/>
      <c r="RX221" s="2464"/>
      <c r="RY221" s="2464"/>
      <c r="RZ221" s="2464"/>
      <c r="SA221" s="2464"/>
      <c r="SB221" s="2464"/>
      <c r="SC221" s="2464"/>
      <c r="SD221" s="2464"/>
      <c r="SE221" s="2464"/>
      <c r="SF221" s="2464"/>
      <c r="SG221" s="2464"/>
      <c r="SH221" s="2464"/>
      <c r="SI221" s="2464"/>
      <c r="SJ221" s="2464"/>
      <c r="SK221" s="2464"/>
      <c r="SL221" s="2464"/>
      <c r="SM221" s="2464"/>
      <c r="SN221" s="2464"/>
      <c r="SO221" s="2464"/>
      <c r="SP221" s="2464"/>
      <c r="SQ221" s="2464"/>
      <c r="SR221" s="2464"/>
      <c r="SS221" s="2464"/>
      <c r="ST221" s="2464"/>
      <c r="SU221" s="2464"/>
      <c r="SV221" s="2464"/>
      <c r="SW221" s="2464"/>
      <c r="SX221" s="2464"/>
      <c r="SY221" s="2464"/>
      <c r="SZ221" s="2464"/>
      <c r="TA221" s="2464"/>
      <c r="TB221" s="2464"/>
      <c r="TC221" s="2464"/>
      <c r="TD221" s="2464"/>
      <c r="TE221" s="2464"/>
      <c r="TF221" s="2464"/>
      <c r="TG221" s="2464"/>
      <c r="TH221" s="2464"/>
      <c r="TI221" s="2464"/>
      <c r="TJ221" s="2464"/>
      <c r="TK221" s="2464"/>
      <c r="TL221" s="2464"/>
      <c r="TM221" s="2464"/>
      <c r="TN221" s="2464"/>
      <c r="TO221" s="2464"/>
      <c r="TP221" s="2464"/>
      <c r="TQ221" s="2464"/>
      <c r="TR221" s="2464"/>
      <c r="TS221" s="2464"/>
      <c r="TT221" s="2464"/>
      <c r="TU221" s="2464"/>
      <c r="TV221" s="2464"/>
      <c r="TW221" s="2464"/>
      <c r="TX221" s="2464"/>
      <c r="TY221" s="2464"/>
      <c r="TZ221" s="2464"/>
      <c r="UA221" s="2464"/>
      <c r="UB221" s="2464"/>
      <c r="UC221" s="2464"/>
      <c r="UD221" s="2464"/>
      <c r="UE221" s="2464"/>
      <c r="UF221" s="2464"/>
      <c r="UG221" s="2464"/>
      <c r="UH221" s="2464"/>
      <c r="UI221" s="2464"/>
      <c r="UJ221" s="2464"/>
      <c r="UK221" s="2464"/>
      <c r="UL221" s="2464"/>
      <c r="UM221" s="2464"/>
      <c r="UN221" s="2464"/>
      <c r="UO221" s="2464"/>
      <c r="UP221" s="2464"/>
      <c r="UQ221" s="2464"/>
      <c r="UR221" s="2464"/>
      <c r="US221" s="2464"/>
      <c r="UT221" s="2464"/>
      <c r="UU221" s="2464"/>
      <c r="UV221" s="2464"/>
      <c r="UW221" s="2464"/>
      <c r="UX221" s="2464"/>
      <c r="UY221" s="2464"/>
      <c r="UZ221" s="2464"/>
      <c r="VA221" s="2464"/>
      <c r="VB221" s="2464"/>
      <c r="VC221" s="2464"/>
      <c r="VD221" s="2464"/>
      <c r="VE221" s="2464"/>
      <c r="VF221" s="2464"/>
      <c r="VG221" s="2464"/>
      <c r="VH221" s="2464"/>
      <c r="VI221" s="2464"/>
      <c r="VJ221" s="2464"/>
      <c r="VK221" s="2464"/>
      <c r="VL221" s="2464"/>
      <c r="VM221" s="2464"/>
      <c r="VN221" s="2464"/>
      <c r="VO221" s="2464"/>
      <c r="VP221" s="2464"/>
      <c r="VQ221" s="2464"/>
      <c r="VR221" s="2464"/>
      <c r="VS221" s="2464"/>
      <c r="VT221" s="2464"/>
      <c r="VU221" s="2464"/>
      <c r="VV221" s="2464"/>
      <c r="VW221" s="2464"/>
      <c r="VX221" s="2464"/>
      <c r="VY221" s="2464"/>
      <c r="VZ221" s="2464"/>
      <c r="WA221" s="2464"/>
      <c r="WB221" s="2464"/>
      <c r="WC221" s="2464"/>
      <c r="WD221" s="2464"/>
      <c r="WE221" s="2464"/>
      <c r="WF221" s="2464"/>
      <c r="WG221" s="2464"/>
      <c r="WH221" s="2464"/>
      <c r="WI221" s="2464"/>
      <c r="WJ221" s="2464"/>
      <c r="WK221" s="2464"/>
      <c r="WL221" s="2464"/>
      <c r="WM221" s="2464"/>
      <c r="WN221" s="2464"/>
      <c r="WO221" s="2464"/>
      <c r="WP221" s="2464"/>
      <c r="WQ221" s="2464"/>
      <c r="WR221" s="2464"/>
      <c r="WS221" s="2464"/>
      <c r="WT221" s="2464"/>
      <c r="WU221" s="2464"/>
      <c r="WV221" s="2464"/>
      <c r="WW221" s="2464"/>
      <c r="WX221" s="2464"/>
      <c r="WY221" s="2464"/>
      <c r="WZ221" s="2464"/>
      <c r="XA221" s="2464"/>
      <c r="XB221" s="2464"/>
      <c r="XC221" s="2464"/>
      <c r="XD221" s="2464"/>
      <c r="XE221" s="2464"/>
      <c r="XF221" s="2464"/>
      <c r="XG221" s="2464"/>
      <c r="XH221" s="2464"/>
      <c r="XI221" s="2464"/>
      <c r="XJ221" s="2464"/>
      <c r="XK221" s="2464"/>
      <c r="XL221" s="2464"/>
      <c r="XM221" s="2464"/>
      <c r="XN221" s="2464"/>
      <c r="XO221" s="2464"/>
      <c r="XP221" s="2464"/>
      <c r="XQ221" s="2464"/>
      <c r="XR221" s="2464"/>
      <c r="XS221" s="2464"/>
      <c r="XT221" s="2464"/>
      <c r="XU221" s="2464"/>
      <c r="XV221" s="2464"/>
      <c r="XW221" s="2464"/>
      <c r="XX221" s="2464"/>
      <c r="XY221" s="2464"/>
      <c r="XZ221" s="2464"/>
      <c r="YA221" s="2464"/>
      <c r="YB221" s="2464"/>
      <c r="YC221" s="2464"/>
      <c r="YD221" s="2464"/>
      <c r="YE221" s="2464"/>
      <c r="YF221" s="2464"/>
      <c r="YG221" s="2464"/>
      <c r="YH221" s="2464"/>
      <c r="YI221" s="2464"/>
      <c r="YJ221" s="2464"/>
      <c r="YK221" s="2464"/>
      <c r="YL221" s="2464"/>
      <c r="YM221" s="2464"/>
      <c r="YN221" s="2464"/>
      <c r="YO221" s="2464"/>
      <c r="YP221" s="2464"/>
      <c r="YQ221" s="2464"/>
      <c r="YR221" s="2464"/>
      <c r="YS221" s="2464"/>
      <c r="YT221" s="2464"/>
      <c r="YU221" s="2464"/>
      <c r="YV221" s="2464"/>
      <c r="YW221" s="2464"/>
      <c r="YX221" s="2464"/>
      <c r="YY221" s="2464"/>
      <c r="YZ221" s="2464"/>
      <c r="ZA221" s="2464"/>
      <c r="ZB221" s="2464"/>
      <c r="ZC221" s="2464"/>
      <c r="ZD221" s="2464"/>
      <c r="ZE221" s="2464"/>
      <c r="ZF221" s="2464"/>
      <c r="ZG221" s="2464"/>
      <c r="ZH221" s="2464"/>
      <c r="ZI221" s="2464"/>
      <c r="ZJ221" s="2464"/>
      <c r="ZK221" s="2464"/>
      <c r="ZL221" s="2464"/>
      <c r="ZM221" s="2464"/>
      <c r="ZN221" s="2464"/>
      <c r="ZO221" s="2464"/>
      <c r="ZP221" s="2464"/>
      <c r="ZQ221" s="2464"/>
      <c r="ZR221" s="2464"/>
      <c r="ZS221" s="2464"/>
      <c r="ZT221" s="2464"/>
      <c r="ZU221" s="2464"/>
      <c r="ZV221" s="2464"/>
      <c r="ZW221" s="2464"/>
      <c r="ZX221" s="2464"/>
      <c r="ZY221" s="2464"/>
      <c r="ZZ221" s="2464"/>
      <c r="AAA221" s="2464"/>
      <c r="AAB221" s="2464"/>
      <c r="AAC221" s="2464"/>
      <c r="AAD221" s="2464"/>
      <c r="AAE221" s="2464"/>
      <c r="AAF221" s="2464"/>
      <c r="AAG221" s="2464"/>
      <c r="AAH221" s="2464"/>
      <c r="AAI221" s="2464"/>
      <c r="AAJ221" s="2464"/>
      <c r="AAK221" s="2464"/>
      <c r="AAL221" s="2464"/>
      <c r="AAM221" s="2464"/>
      <c r="AAN221" s="2464"/>
      <c r="AAO221" s="2464"/>
      <c r="AAP221" s="2464"/>
      <c r="AAQ221" s="2464"/>
      <c r="AAR221" s="2464"/>
      <c r="AAS221" s="2464"/>
      <c r="AAT221" s="2464"/>
      <c r="AAU221" s="2464"/>
      <c r="AAV221" s="2464"/>
      <c r="AAW221" s="2464"/>
      <c r="AAX221" s="2464"/>
      <c r="AAY221" s="2464"/>
      <c r="AAZ221" s="2464"/>
      <c r="ABA221" s="2464"/>
      <c r="ABB221" s="2464"/>
      <c r="ABC221" s="2464"/>
      <c r="ABD221" s="2464"/>
      <c r="ABE221" s="2464"/>
      <c r="ABF221" s="2464"/>
      <c r="ABG221" s="2464"/>
      <c r="ABH221" s="2464"/>
      <c r="ABI221" s="2464"/>
      <c r="ABJ221" s="2464"/>
      <c r="ABK221" s="2464"/>
      <c r="ABL221" s="2464"/>
      <c r="ABM221" s="2464"/>
      <c r="ABN221" s="2464"/>
      <c r="ABO221" s="2464"/>
      <c r="ABP221" s="2464"/>
      <c r="ABQ221" s="2464"/>
      <c r="ABR221" s="2464"/>
      <c r="ABS221" s="2464"/>
      <c r="ABT221" s="2464"/>
      <c r="ABU221" s="2464"/>
      <c r="ABV221" s="2464"/>
      <c r="ABW221" s="2464"/>
      <c r="ABX221" s="2464"/>
      <c r="ABY221" s="2464"/>
      <c r="ABZ221" s="2464"/>
      <c r="ACA221" s="2464"/>
      <c r="ACB221" s="2464"/>
      <c r="ACC221" s="2464"/>
      <c r="ACD221" s="2464"/>
      <c r="ACE221" s="2464"/>
      <c r="ACF221" s="2464"/>
      <c r="ACG221" s="2464"/>
      <c r="ACH221" s="2464"/>
      <c r="ACI221" s="2464"/>
      <c r="ACJ221" s="2464"/>
      <c r="ACK221" s="2464"/>
      <c r="ACL221" s="2464"/>
      <c r="ACM221" s="2464"/>
      <c r="ACN221" s="2464"/>
      <c r="ACO221" s="2464"/>
      <c r="ACP221" s="2464"/>
      <c r="ACQ221" s="2464"/>
      <c r="ACR221" s="2464"/>
      <c r="ACS221" s="2464"/>
      <c r="ACT221" s="2464"/>
      <c r="ACU221" s="2464"/>
      <c r="ACV221" s="2464"/>
      <c r="ACW221" s="2464"/>
      <c r="ACX221" s="2464"/>
      <c r="ACY221" s="2464"/>
      <c r="ACZ221" s="2464"/>
      <c r="ADA221" s="2464"/>
      <c r="ADB221" s="2464"/>
      <c r="ADC221" s="2464"/>
      <c r="ADD221" s="2464"/>
      <c r="ADE221" s="2464"/>
      <c r="ADF221" s="2464"/>
      <c r="ADG221" s="2464"/>
      <c r="ADH221" s="2464"/>
      <c r="ADI221" s="2464"/>
      <c r="ADJ221" s="2464"/>
      <c r="ADK221" s="2464"/>
      <c r="ADL221" s="2464"/>
      <c r="ADM221" s="2464"/>
      <c r="ADN221" s="2464"/>
      <c r="ADO221" s="2464"/>
      <c r="ADP221" s="2464"/>
      <c r="ADQ221" s="2464"/>
      <c r="ADR221" s="2464"/>
      <c r="ADS221" s="2464"/>
      <c r="ADT221" s="2464"/>
      <c r="ADU221" s="2464"/>
      <c r="ADV221" s="2464"/>
      <c r="ADW221" s="2464"/>
      <c r="ADX221" s="2464"/>
      <c r="ADY221" s="2464"/>
      <c r="ADZ221" s="2464"/>
      <c r="AEA221" s="2464"/>
      <c r="AEB221" s="2464"/>
      <c r="AEC221" s="2464"/>
      <c r="AED221" s="2464"/>
      <c r="AEE221" s="2464"/>
      <c r="AEF221" s="2464"/>
      <c r="AEG221" s="2464"/>
      <c r="AEH221" s="2464"/>
      <c r="AEI221" s="2464"/>
      <c r="AEJ221" s="2464"/>
      <c r="AEK221" s="2464"/>
      <c r="AEL221" s="2464"/>
      <c r="AEM221" s="2464"/>
      <c r="AEN221" s="2464"/>
      <c r="AEO221" s="2464"/>
      <c r="AEP221" s="2464"/>
      <c r="AEQ221" s="2464"/>
      <c r="AER221" s="2464"/>
      <c r="AES221" s="2464"/>
      <c r="AET221" s="2464"/>
      <c r="AEU221" s="2464"/>
      <c r="AEV221" s="2464"/>
      <c r="AEW221" s="2464"/>
      <c r="AEX221" s="2464"/>
      <c r="AEY221" s="2464"/>
      <c r="AEZ221" s="2464"/>
      <c r="AFA221" s="2464"/>
      <c r="AFB221" s="2464"/>
      <c r="AFC221" s="2464"/>
      <c r="AFD221" s="2464"/>
      <c r="AFE221" s="2464"/>
      <c r="AFF221" s="2464"/>
      <c r="AFG221" s="2464"/>
      <c r="AFH221" s="2464"/>
      <c r="AFI221" s="2464"/>
      <c r="AFJ221" s="2464"/>
      <c r="AFK221" s="2464"/>
      <c r="AFL221" s="2464"/>
      <c r="AFM221" s="2464"/>
      <c r="AFN221" s="2464"/>
      <c r="AFO221" s="2464"/>
      <c r="AFP221" s="2464"/>
      <c r="AFQ221" s="2464"/>
      <c r="AFR221" s="2464"/>
      <c r="AFS221" s="2464"/>
      <c r="AFT221" s="2464"/>
      <c r="AFU221" s="2464"/>
      <c r="AFV221" s="2464"/>
      <c r="AFW221" s="2464"/>
      <c r="AFX221" s="2464"/>
      <c r="AFY221" s="2464"/>
      <c r="AFZ221" s="2464"/>
      <c r="AGA221" s="2464"/>
      <c r="AGB221" s="2464"/>
      <c r="AGC221" s="2464"/>
      <c r="AGD221" s="2464"/>
      <c r="AGE221" s="2464"/>
      <c r="AGF221" s="2464"/>
      <c r="AGG221" s="2464"/>
      <c r="AGH221" s="2464"/>
      <c r="AGI221" s="2464"/>
      <c r="AGJ221" s="2464"/>
      <c r="AGK221" s="2464"/>
      <c r="AGL221" s="2464"/>
      <c r="AGM221" s="2464"/>
      <c r="AGN221" s="2464"/>
      <c r="AGO221" s="2464"/>
      <c r="AGP221" s="2464"/>
      <c r="AGQ221" s="2464"/>
      <c r="AGR221" s="2464"/>
      <c r="AGS221" s="2464"/>
      <c r="AGT221" s="2464"/>
      <c r="AGU221" s="2464"/>
      <c r="AGV221" s="2464"/>
      <c r="AGW221" s="2464"/>
      <c r="AGX221" s="2464"/>
      <c r="AGY221" s="2464"/>
      <c r="AGZ221" s="2464"/>
      <c r="AHA221" s="2464"/>
      <c r="AHB221" s="2464"/>
      <c r="AHC221" s="2464"/>
      <c r="AHD221" s="2464"/>
      <c r="AHE221" s="2464"/>
      <c r="AHF221" s="2464"/>
      <c r="AHG221" s="2464"/>
      <c r="AHH221" s="2464"/>
      <c r="AHI221" s="2464"/>
      <c r="AHJ221" s="2464"/>
      <c r="AHK221" s="2464"/>
      <c r="AHL221" s="2464"/>
      <c r="AHM221" s="2464"/>
      <c r="AHN221" s="2464"/>
      <c r="AHO221" s="2464"/>
      <c r="AHP221" s="2464"/>
      <c r="AHQ221" s="2464"/>
      <c r="AHR221" s="2464"/>
      <c r="AHS221" s="2464"/>
      <c r="AHT221" s="2464"/>
      <c r="AHU221" s="2464"/>
      <c r="AHV221" s="2464"/>
      <c r="AHW221" s="2464"/>
      <c r="AHX221" s="2464"/>
      <c r="AHY221" s="2464"/>
      <c r="AHZ221" s="2464"/>
      <c r="AIA221" s="2464"/>
      <c r="AIB221" s="2464"/>
      <c r="AIC221" s="2464"/>
      <c r="AID221" s="2464"/>
      <c r="AIE221" s="2464"/>
      <c r="AIF221" s="2464"/>
      <c r="AIG221" s="2464"/>
      <c r="AIH221" s="2464"/>
      <c r="AII221" s="2464"/>
      <c r="AIJ221" s="2464"/>
      <c r="AIK221" s="2464"/>
      <c r="AIL221" s="2464"/>
      <c r="AIM221" s="2464"/>
      <c r="AIN221" s="2464"/>
      <c r="AIO221" s="2464"/>
      <c r="AIP221" s="2464"/>
      <c r="AIQ221" s="2464"/>
      <c r="AIR221" s="2464"/>
      <c r="AIS221" s="2464"/>
      <c r="AIT221" s="2464"/>
      <c r="AIU221" s="2464"/>
      <c r="AIV221" s="2464"/>
      <c r="AIW221" s="2464"/>
      <c r="AIX221" s="2464"/>
      <c r="AIY221" s="2464"/>
      <c r="AIZ221" s="2464"/>
      <c r="AJA221" s="2464"/>
      <c r="AJB221" s="2464"/>
      <c r="AJC221" s="2464"/>
      <c r="AJD221" s="2464"/>
      <c r="AJE221" s="2464"/>
      <c r="AJF221" s="2464"/>
      <c r="AJG221" s="2464"/>
      <c r="AJH221" s="2464"/>
      <c r="AJI221" s="2464"/>
      <c r="AJJ221" s="2464"/>
      <c r="AJK221" s="2464"/>
      <c r="AJL221" s="2464"/>
      <c r="AJM221" s="2464"/>
      <c r="AJN221" s="2464"/>
      <c r="AJO221" s="2464"/>
      <c r="AJP221" s="2464"/>
      <c r="AJQ221" s="2464"/>
      <c r="AJR221" s="2464"/>
      <c r="AJS221" s="2464"/>
      <c r="AJT221" s="2464"/>
      <c r="AJU221" s="2464"/>
      <c r="AJV221" s="2464"/>
      <c r="AJW221" s="2464"/>
      <c r="AJX221" s="2464"/>
      <c r="AJY221" s="2464"/>
      <c r="AJZ221" s="2464"/>
      <c r="AKA221" s="2464"/>
      <c r="AKB221" s="2464"/>
      <c r="AKC221" s="2464"/>
      <c r="AKD221" s="2464"/>
      <c r="AKE221" s="2464"/>
      <c r="AKF221" s="2464"/>
      <c r="AKG221" s="2464"/>
      <c r="AKH221" s="2464"/>
      <c r="AKI221" s="2464"/>
      <c r="AKJ221" s="2464"/>
      <c r="AKK221" s="2464"/>
      <c r="AKL221" s="2464"/>
      <c r="AKM221" s="2464"/>
      <c r="AKN221" s="2464"/>
      <c r="AKO221" s="2464"/>
      <c r="AKP221" s="2464"/>
      <c r="AKQ221" s="2464"/>
      <c r="AKR221" s="2464"/>
      <c r="AKS221" s="2464"/>
      <c r="AKT221" s="2464"/>
      <c r="AKU221" s="2464"/>
      <c r="AKV221" s="2464"/>
      <c r="AKW221" s="2464"/>
      <c r="AKX221" s="2464"/>
      <c r="AKY221" s="2464"/>
      <c r="AKZ221" s="2464"/>
      <c r="ALA221" s="2464"/>
      <c r="ALB221" s="2464"/>
      <c r="ALC221" s="2464"/>
      <c r="ALD221" s="2464"/>
      <c r="ALE221" s="2464"/>
      <c r="ALF221" s="2464"/>
      <c r="ALG221" s="2464"/>
      <c r="ALH221" s="2464"/>
      <c r="ALI221" s="2464"/>
      <c r="ALJ221" s="2464"/>
      <c r="ALK221" s="2464"/>
      <c r="ALL221" s="2464"/>
      <c r="ALM221" s="2464"/>
      <c r="ALN221" s="2464"/>
      <c r="ALO221" s="2464"/>
      <c r="ALP221" s="2464"/>
      <c r="ALQ221" s="2464"/>
      <c r="ALR221" s="2464"/>
      <c r="ALS221" s="2464"/>
      <c r="ALT221" s="2464"/>
      <c r="ALU221" s="2464"/>
      <c r="ALV221" s="2464"/>
      <c r="ALW221" s="2464"/>
      <c r="ALX221" s="2464"/>
      <c r="ALY221" s="2464"/>
      <c r="ALZ221" s="2464"/>
      <c r="AMA221" s="2464"/>
      <c r="AMB221" s="2464"/>
      <c r="AMC221" s="2464"/>
      <c r="AMD221" s="2464"/>
      <c r="AME221" s="2464"/>
      <c r="AMF221" s="2464"/>
      <c r="AMG221" s="2464"/>
      <c r="AMH221" s="2464"/>
      <c r="AMI221" s="2464"/>
      <c r="AMJ221" s="2464"/>
      <c r="AMK221" s="2464"/>
      <c r="AML221" s="2464"/>
      <c r="AMM221" s="2464"/>
      <c r="AMN221" s="2464"/>
      <c r="AMO221" s="2464"/>
      <c r="AMP221" s="2464"/>
      <c r="AMQ221" s="2464"/>
      <c r="AMR221" s="2464"/>
      <c r="AMS221" s="2464"/>
      <c r="AMT221" s="2464"/>
      <c r="AMU221" s="2464"/>
      <c r="AMV221" s="2464"/>
      <c r="AMW221" s="2464"/>
      <c r="AMX221" s="2464"/>
      <c r="AMY221" s="2464"/>
      <c r="AMZ221" s="2464"/>
      <c r="ANA221" s="2464"/>
      <c r="ANB221" s="2464"/>
      <c r="ANC221" s="2464"/>
      <c r="AND221" s="2464"/>
      <c r="ANE221" s="2464"/>
      <c r="ANF221" s="2464"/>
      <c r="ANG221" s="2464"/>
      <c r="ANH221" s="2464"/>
      <c r="ANI221" s="2464"/>
      <c r="ANJ221" s="2464"/>
      <c r="ANK221" s="2464"/>
      <c r="ANL221" s="2464"/>
      <c r="ANM221" s="2464"/>
      <c r="ANN221" s="2464"/>
      <c r="ANO221" s="2464"/>
      <c r="ANP221" s="2464"/>
      <c r="ANQ221" s="2464"/>
      <c r="ANR221" s="2464"/>
      <c r="ANS221" s="2464"/>
      <c r="ANT221" s="2464"/>
      <c r="ANU221" s="2464"/>
      <c r="ANV221" s="2464"/>
      <c r="ANW221" s="2464"/>
      <c r="ANX221" s="2464"/>
      <c r="ANY221" s="2464"/>
      <c r="ANZ221" s="2464"/>
      <c r="AOA221" s="2464"/>
      <c r="AOB221" s="2464"/>
      <c r="AOC221" s="2464"/>
      <c r="AOD221" s="2464"/>
      <c r="AOE221" s="2464"/>
      <c r="AOF221" s="2464"/>
      <c r="AOG221" s="2464"/>
      <c r="AOH221" s="2464"/>
      <c r="AOI221" s="2464"/>
      <c r="AOJ221" s="2464"/>
      <c r="AOK221" s="2464"/>
      <c r="AOL221" s="2464"/>
      <c r="AOM221" s="2464"/>
      <c r="AON221" s="2464"/>
      <c r="AOO221" s="2464"/>
      <c r="AOP221" s="2464"/>
      <c r="AOQ221" s="2464"/>
      <c r="AOR221" s="2464"/>
      <c r="AOS221" s="2464"/>
      <c r="AOT221" s="2464"/>
      <c r="AOU221" s="2464"/>
      <c r="AOV221" s="2464"/>
      <c r="AOW221" s="2464"/>
      <c r="AOX221" s="2464"/>
      <c r="AOY221" s="2464"/>
      <c r="AOZ221" s="2464"/>
      <c r="APA221" s="2464"/>
      <c r="APB221" s="2464"/>
      <c r="APC221" s="2464"/>
      <c r="APD221" s="2464"/>
      <c r="APE221" s="2464"/>
      <c r="APF221" s="2464"/>
      <c r="APG221" s="2464"/>
      <c r="APH221" s="2464"/>
      <c r="API221" s="2464"/>
      <c r="APJ221" s="2464"/>
      <c r="APK221" s="2464"/>
      <c r="APL221" s="2464"/>
      <c r="APM221" s="2464"/>
      <c r="APN221" s="2464"/>
      <c r="APO221" s="2464"/>
      <c r="APP221" s="2464"/>
      <c r="APQ221" s="2464"/>
      <c r="APR221" s="2464"/>
      <c r="APS221" s="2464"/>
      <c r="APT221" s="2464"/>
      <c r="APU221" s="2464"/>
      <c r="APV221" s="2464"/>
      <c r="APW221" s="2464"/>
      <c r="APX221" s="2464"/>
      <c r="APY221" s="2464"/>
      <c r="APZ221" s="2464"/>
      <c r="AQA221" s="2464"/>
      <c r="AQB221" s="2464"/>
      <c r="AQC221" s="2464"/>
      <c r="AQD221" s="2464"/>
      <c r="AQE221" s="2464"/>
      <c r="AQF221" s="2464"/>
      <c r="AQG221" s="2464"/>
      <c r="AQH221" s="2464"/>
      <c r="AQI221" s="2464"/>
      <c r="AQJ221" s="2464"/>
      <c r="AQK221" s="2464"/>
      <c r="AQL221" s="2464"/>
      <c r="AQM221" s="2464"/>
      <c r="AQN221" s="2464"/>
      <c r="AQO221" s="2464"/>
      <c r="AQP221" s="2464"/>
      <c r="AQQ221" s="2464"/>
      <c r="AQR221" s="2464"/>
      <c r="AQS221" s="2464"/>
      <c r="AQT221" s="2464"/>
      <c r="AQU221" s="2464"/>
      <c r="AQV221" s="2464"/>
      <c r="AQW221" s="2464"/>
      <c r="AQX221" s="2464"/>
      <c r="AQY221" s="2464"/>
      <c r="AQZ221" s="2464"/>
      <c r="ARA221" s="2464"/>
      <c r="ARB221" s="2464"/>
      <c r="ARC221" s="2464"/>
      <c r="ARD221" s="2464"/>
      <c r="ARE221" s="2464"/>
      <c r="ARF221" s="2464"/>
      <c r="ARG221" s="2464"/>
      <c r="ARH221" s="2464"/>
      <c r="ARI221" s="2464"/>
      <c r="ARJ221" s="2464"/>
      <c r="ARK221" s="2464"/>
      <c r="ARL221" s="2464"/>
      <c r="ARM221" s="2464"/>
      <c r="ARN221" s="2464"/>
      <c r="ARO221" s="2464"/>
      <c r="ARP221" s="2464"/>
      <c r="ARQ221" s="2464"/>
      <c r="ARR221" s="2464"/>
      <c r="ARS221" s="2464"/>
      <c r="ART221" s="2464"/>
      <c r="ARU221" s="2464"/>
      <c r="ARV221" s="2464"/>
      <c r="ARW221" s="2464"/>
      <c r="ARX221" s="2464"/>
      <c r="ARY221" s="2464"/>
      <c r="ARZ221" s="2464"/>
      <c r="ASA221" s="2464"/>
      <c r="ASB221" s="2464"/>
      <c r="ASC221" s="2464"/>
      <c r="ASD221" s="2464"/>
      <c r="ASE221" s="2464"/>
      <c r="ASF221" s="2464"/>
      <c r="ASG221" s="2464"/>
      <c r="ASH221" s="2464"/>
      <c r="ASI221" s="2464"/>
      <c r="ASJ221" s="2464"/>
      <c r="ASK221" s="2464"/>
      <c r="ASL221" s="2464"/>
      <c r="ASM221" s="2464"/>
      <c r="ASN221" s="2464"/>
      <c r="ASO221" s="2464"/>
      <c r="ASP221" s="2464"/>
      <c r="ASQ221" s="2464"/>
      <c r="ASR221" s="2464"/>
      <c r="ASS221" s="2464"/>
      <c r="AST221" s="2464"/>
      <c r="ASU221" s="2464"/>
      <c r="ASV221" s="2464"/>
      <c r="ASW221" s="2464"/>
      <c r="ASX221" s="2464"/>
      <c r="ASY221" s="2464"/>
      <c r="ASZ221" s="2464"/>
      <c r="ATA221" s="2464"/>
      <c r="ATB221" s="2464"/>
      <c r="ATC221" s="2464"/>
      <c r="ATD221" s="2464"/>
      <c r="ATE221" s="2464"/>
      <c r="ATF221" s="2464"/>
      <c r="ATG221" s="2464"/>
      <c r="ATH221" s="2464"/>
      <c r="ATI221" s="2464"/>
      <c r="ATJ221" s="2464"/>
      <c r="ATK221" s="2464"/>
      <c r="ATL221" s="2464"/>
      <c r="ATM221" s="2464"/>
      <c r="ATN221" s="2464"/>
      <c r="ATO221" s="2464"/>
      <c r="ATP221" s="2464"/>
      <c r="ATQ221" s="2464"/>
      <c r="ATR221" s="2464"/>
      <c r="ATS221" s="2464"/>
      <c r="ATT221" s="2464"/>
      <c r="ATU221" s="2464"/>
      <c r="ATV221" s="2464"/>
      <c r="ATW221" s="2464"/>
      <c r="ATX221" s="2464"/>
      <c r="ATY221" s="2464"/>
      <c r="ATZ221" s="2464"/>
      <c r="AUA221" s="2464"/>
      <c r="AUB221" s="2464"/>
      <c r="AUC221" s="2464"/>
      <c r="AUD221" s="2464"/>
      <c r="AUE221" s="2464"/>
      <c r="AUF221" s="2464"/>
      <c r="AUG221" s="2464"/>
      <c r="AUH221" s="2464"/>
      <c r="AUI221" s="2464"/>
      <c r="AUJ221" s="2464"/>
      <c r="AUK221" s="2464"/>
      <c r="AUL221" s="2464"/>
      <c r="AUM221" s="2464"/>
      <c r="AUN221" s="2464"/>
      <c r="AUO221" s="2464"/>
      <c r="AUP221" s="2464"/>
      <c r="AUQ221" s="2464"/>
      <c r="AUR221" s="2464"/>
      <c r="AUS221" s="2464"/>
      <c r="AUT221" s="2464"/>
      <c r="AUU221" s="2464"/>
      <c r="AUV221" s="2464"/>
      <c r="AUW221" s="2464"/>
      <c r="AUX221" s="2464"/>
      <c r="AUY221" s="2464"/>
      <c r="AUZ221" s="2464"/>
      <c r="AVA221" s="2464"/>
      <c r="AVB221" s="2464"/>
      <c r="AVC221" s="2464"/>
      <c r="AVD221" s="2464"/>
      <c r="AVE221" s="2464"/>
      <c r="AVF221" s="2464"/>
      <c r="AVG221" s="2464"/>
      <c r="AVH221" s="2464"/>
      <c r="AVI221" s="2464"/>
      <c r="AVJ221" s="2464"/>
      <c r="AVK221" s="2464"/>
      <c r="AVL221" s="2464"/>
      <c r="AVM221" s="2464"/>
      <c r="AVN221" s="2464"/>
      <c r="AVO221" s="2464"/>
      <c r="AVP221" s="2464"/>
      <c r="AVQ221" s="2464"/>
      <c r="AVR221" s="2464"/>
      <c r="AVS221" s="2464"/>
      <c r="AVT221" s="2464"/>
      <c r="AVU221" s="2464"/>
      <c r="AVV221" s="2464"/>
      <c r="AVW221" s="2464"/>
      <c r="AVX221" s="2464"/>
      <c r="AVY221" s="2464"/>
      <c r="AVZ221" s="2464"/>
      <c r="AWA221" s="2464"/>
      <c r="AWB221" s="2464"/>
      <c r="AWC221" s="2464"/>
      <c r="AWD221" s="2464"/>
      <c r="AWE221" s="2464"/>
      <c r="AWF221" s="2464"/>
      <c r="AWG221" s="2464"/>
      <c r="AWH221" s="2464"/>
      <c r="AWI221" s="2464"/>
      <c r="AWJ221" s="2464"/>
      <c r="AWK221" s="2464"/>
      <c r="AWL221" s="2464"/>
      <c r="AWM221" s="2464"/>
      <c r="AWN221" s="2464"/>
      <c r="AWO221" s="2464"/>
      <c r="AWP221" s="2464"/>
      <c r="AWQ221" s="2464"/>
      <c r="AWR221" s="2464"/>
      <c r="AWS221" s="2464"/>
      <c r="AWT221" s="2464"/>
      <c r="AWU221" s="2464"/>
      <c r="AWV221" s="2464"/>
      <c r="AWW221" s="2464"/>
      <c r="AWX221" s="2464"/>
      <c r="AWY221" s="2464"/>
      <c r="AWZ221" s="2464"/>
      <c r="AXA221" s="2464"/>
      <c r="AXB221" s="2464"/>
      <c r="AXC221" s="2464"/>
      <c r="AXD221" s="2464"/>
      <c r="AXE221" s="2464"/>
      <c r="AXF221" s="2464"/>
      <c r="AXG221" s="2464"/>
      <c r="AXH221" s="2464"/>
      <c r="AXI221" s="2464"/>
      <c r="AXJ221" s="2464"/>
    </row>
    <row r="222" spans="1:1310" s="2465" customFormat="1" ht="23.25" customHeight="1">
      <c r="A222" s="2466"/>
      <c r="B222" s="2467" t="s">
        <v>2037</v>
      </c>
      <c r="C222" s="2467"/>
      <c r="D222" s="2467"/>
      <c r="E222" s="2467"/>
      <c r="F222" s="2467"/>
      <c r="G222" s="2467"/>
      <c r="H222" s="2467"/>
      <c r="I222" s="2467"/>
      <c r="J222" s="2467"/>
      <c r="K222" s="2467"/>
      <c r="L222" s="2467"/>
      <c r="M222" s="2467"/>
      <c r="N222" s="2467"/>
      <c r="O222" s="2467"/>
      <c r="P222" s="2467"/>
      <c r="Q222" s="2467"/>
      <c r="R222" s="2462"/>
      <c r="S222" s="2462"/>
      <c r="T222" s="2462"/>
      <c r="U222" s="2462"/>
      <c r="V222" s="2462"/>
      <c r="W222" s="2462"/>
      <c r="X222" s="2462"/>
      <c r="Y222" s="2462"/>
      <c r="Z222" s="2462"/>
      <c r="AA222" s="2462"/>
      <c r="AB222" s="2462"/>
      <c r="AC222" s="2462"/>
      <c r="AD222" s="2463"/>
      <c r="AE222" s="2463"/>
      <c r="AF222" s="2463"/>
      <c r="AG222" s="2463"/>
      <c r="AH222" s="2463"/>
      <c r="AI222" s="2463"/>
      <c r="AJ222" s="2463"/>
      <c r="AK222" s="2463"/>
      <c r="AL222" s="2463"/>
      <c r="AM222" s="2463"/>
      <c r="AN222" s="2463"/>
      <c r="AO222" s="2463"/>
      <c r="AP222" s="2463"/>
      <c r="AQ222" s="2463"/>
      <c r="AR222" s="2463"/>
      <c r="AS222" s="2463"/>
      <c r="AT222" s="2463"/>
      <c r="AU222" s="2463"/>
      <c r="AV222" s="2464"/>
      <c r="AW222" s="2464"/>
      <c r="AX222" s="2464"/>
      <c r="AY222" s="2464"/>
      <c r="AZ222" s="2464"/>
      <c r="BA222" s="2464"/>
      <c r="BB222" s="2464"/>
      <c r="BC222" s="2464"/>
      <c r="BD222" s="2464"/>
      <c r="BE222" s="2464"/>
      <c r="BF222" s="2464"/>
      <c r="BG222" s="2464"/>
      <c r="BH222" s="2464"/>
      <c r="BI222" s="2464"/>
      <c r="BJ222" s="2464"/>
      <c r="BK222" s="2464"/>
      <c r="BL222" s="2464"/>
      <c r="BM222" s="2464"/>
      <c r="BN222" s="2464"/>
      <c r="BO222" s="2464"/>
      <c r="BP222" s="2464"/>
      <c r="BQ222" s="2464"/>
      <c r="BR222" s="2464"/>
      <c r="BS222" s="2464"/>
      <c r="BT222" s="2464"/>
      <c r="BU222" s="2464"/>
      <c r="BV222" s="2464"/>
      <c r="BW222" s="2464"/>
      <c r="BX222" s="2464"/>
      <c r="BY222" s="2464"/>
      <c r="BZ222" s="2464"/>
      <c r="CA222" s="2464"/>
      <c r="CB222" s="2464"/>
      <c r="CC222" s="2464"/>
      <c r="CD222" s="2464"/>
      <c r="CE222" s="2464"/>
      <c r="CF222" s="2464"/>
      <c r="CG222" s="2464"/>
      <c r="CH222" s="2464"/>
      <c r="CI222" s="2464"/>
      <c r="CJ222" s="2464"/>
      <c r="CK222" s="2464"/>
      <c r="CL222" s="2464"/>
      <c r="CM222" s="2464"/>
      <c r="CN222" s="2464"/>
      <c r="CO222" s="2464"/>
      <c r="CP222" s="2464"/>
      <c r="CQ222" s="2464"/>
      <c r="CR222" s="2464"/>
      <c r="CS222" s="2464"/>
      <c r="CT222" s="2464"/>
      <c r="CU222" s="2464"/>
      <c r="CV222" s="2464"/>
      <c r="CW222" s="2464"/>
      <c r="CX222" s="2464"/>
      <c r="CY222" s="2464"/>
      <c r="CZ222" s="2464"/>
      <c r="DA222" s="2464"/>
      <c r="DB222" s="2464"/>
      <c r="DC222" s="2464"/>
      <c r="DD222" s="2464"/>
      <c r="DE222" s="2464"/>
      <c r="DF222" s="2464"/>
      <c r="DG222" s="2464"/>
      <c r="DH222" s="2464"/>
      <c r="DI222" s="2464"/>
      <c r="DJ222" s="2464"/>
      <c r="DK222" s="2464"/>
      <c r="DL222" s="2464"/>
      <c r="DM222" s="2464"/>
      <c r="DN222" s="2464"/>
      <c r="DO222" s="2464"/>
      <c r="DP222" s="2464"/>
      <c r="DQ222" s="2464"/>
      <c r="DR222" s="2464"/>
      <c r="DS222" s="2464"/>
      <c r="DT222" s="2464"/>
      <c r="DU222" s="2464"/>
      <c r="DV222" s="2464"/>
      <c r="DW222" s="2464"/>
      <c r="DX222" s="2464"/>
      <c r="DY222" s="2464"/>
      <c r="DZ222" s="2464"/>
      <c r="EA222" s="2464"/>
      <c r="EB222" s="2464"/>
      <c r="EC222" s="2464"/>
      <c r="ED222" s="2464"/>
      <c r="EE222" s="2464"/>
      <c r="EF222" s="2464"/>
      <c r="EG222" s="2464"/>
      <c r="EH222" s="2464"/>
      <c r="EI222" s="2464"/>
      <c r="EJ222" s="2464"/>
      <c r="EK222" s="2464"/>
      <c r="EL222" s="2464"/>
      <c r="EM222" s="2464"/>
      <c r="EN222" s="2464"/>
      <c r="EO222" s="2464"/>
      <c r="EP222" s="2464"/>
      <c r="EQ222" s="2464"/>
      <c r="ER222" s="2464"/>
      <c r="ES222" s="2464"/>
      <c r="ET222" s="2464"/>
      <c r="EU222" s="2464"/>
      <c r="EV222" s="2464"/>
      <c r="EW222" s="2464"/>
      <c r="EX222" s="2464"/>
      <c r="EY222" s="2464"/>
      <c r="EZ222" s="2464"/>
      <c r="FA222" s="2464"/>
      <c r="FB222" s="2464"/>
      <c r="FC222" s="2464"/>
      <c r="FD222" s="2464"/>
      <c r="FE222" s="2464"/>
      <c r="FF222" s="2464"/>
      <c r="FG222" s="2464"/>
      <c r="FH222" s="2464"/>
      <c r="FI222" s="2464"/>
      <c r="FJ222" s="2464"/>
      <c r="FK222" s="2464"/>
      <c r="FL222" s="2464"/>
      <c r="FM222" s="2464"/>
      <c r="FN222" s="2464"/>
      <c r="FO222" s="2464"/>
      <c r="FP222" s="2464"/>
      <c r="FQ222" s="2464"/>
      <c r="FR222" s="2464"/>
      <c r="FS222" s="2464"/>
      <c r="FT222" s="2464"/>
      <c r="FU222" s="2464"/>
      <c r="FV222" s="2464"/>
      <c r="FW222" s="2464"/>
      <c r="FX222" s="2464"/>
      <c r="FY222" s="2464"/>
      <c r="FZ222" s="2464"/>
      <c r="GA222" s="2464"/>
      <c r="GB222" s="2464"/>
      <c r="GC222" s="2464"/>
      <c r="GD222" s="2464"/>
      <c r="GE222" s="2464"/>
      <c r="GF222" s="2464"/>
      <c r="GG222" s="2464"/>
      <c r="GH222" s="2464"/>
      <c r="GI222" s="2464"/>
      <c r="GJ222" s="2464"/>
      <c r="GK222" s="2464"/>
      <c r="GL222" s="2464"/>
      <c r="GM222" s="2464"/>
      <c r="GN222" s="2464"/>
      <c r="GO222" s="2464"/>
      <c r="GP222" s="2464"/>
      <c r="GQ222" s="2464"/>
      <c r="GR222" s="2464"/>
      <c r="GS222" s="2464"/>
      <c r="GT222" s="2464"/>
      <c r="GU222" s="2464"/>
      <c r="GV222" s="2464"/>
      <c r="GW222" s="2464"/>
      <c r="GX222" s="2464"/>
      <c r="GY222" s="2464"/>
      <c r="GZ222" s="2464"/>
      <c r="HA222" s="2464"/>
      <c r="HB222" s="2464"/>
      <c r="HC222" s="2464"/>
      <c r="HD222" s="2464"/>
      <c r="HE222" s="2464"/>
      <c r="HF222" s="2464"/>
      <c r="HG222" s="2464"/>
      <c r="HH222" s="2464"/>
      <c r="HI222" s="2464"/>
      <c r="HJ222" s="2464"/>
      <c r="HK222" s="2464"/>
      <c r="HL222" s="2464"/>
      <c r="HM222" s="2464"/>
      <c r="HN222" s="2464"/>
      <c r="HO222" s="2464"/>
      <c r="HP222" s="2464"/>
      <c r="HQ222" s="2464"/>
      <c r="HR222" s="2464"/>
      <c r="HS222" s="2464"/>
      <c r="HT222" s="2464"/>
      <c r="HU222" s="2464"/>
      <c r="HV222" s="2464"/>
      <c r="HW222" s="2464"/>
      <c r="HX222" s="2464"/>
      <c r="HY222" s="2464"/>
      <c r="HZ222" s="2464"/>
      <c r="IA222" s="2464"/>
      <c r="IB222" s="2464"/>
      <c r="IC222" s="2464"/>
      <c r="ID222" s="2464"/>
      <c r="IE222" s="2464"/>
      <c r="IF222" s="2464"/>
      <c r="IG222" s="2464"/>
      <c r="IH222" s="2464"/>
      <c r="II222" s="2464"/>
      <c r="IJ222" s="2464"/>
      <c r="IK222" s="2464"/>
      <c r="IL222" s="2464"/>
      <c r="IM222" s="2464"/>
      <c r="IN222" s="2464"/>
      <c r="IO222" s="2464"/>
      <c r="IP222" s="2464"/>
      <c r="IQ222" s="2464"/>
      <c r="IR222" s="2464"/>
      <c r="IS222" s="2464"/>
      <c r="IT222" s="2464"/>
      <c r="IU222" s="2464"/>
      <c r="IV222" s="2464"/>
      <c r="IW222" s="2464"/>
      <c r="IX222" s="2464"/>
      <c r="IY222" s="2464"/>
      <c r="IZ222" s="2464"/>
      <c r="JA222" s="2464"/>
      <c r="JB222" s="2464"/>
      <c r="JC222" s="2464"/>
      <c r="JD222" s="2464"/>
      <c r="JE222" s="2464"/>
      <c r="JF222" s="2464"/>
      <c r="JG222" s="2464"/>
      <c r="JH222" s="2464"/>
      <c r="JI222" s="2464"/>
      <c r="JJ222" s="2464"/>
      <c r="JK222" s="2464"/>
      <c r="JL222" s="2464"/>
      <c r="JM222" s="2464"/>
      <c r="JN222" s="2464"/>
      <c r="JO222" s="2464"/>
      <c r="JP222" s="2464"/>
      <c r="JQ222" s="2464"/>
      <c r="JR222" s="2464"/>
      <c r="JS222" s="2464"/>
      <c r="JT222" s="2464"/>
      <c r="JU222" s="2464"/>
      <c r="JV222" s="2464"/>
      <c r="JW222" s="2464"/>
      <c r="JX222" s="2464"/>
      <c r="JY222" s="2464"/>
      <c r="JZ222" s="2464"/>
      <c r="KA222" s="2464"/>
      <c r="KB222" s="2464"/>
      <c r="KC222" s="2464"/>
      <c r="KD222" s="2464"/>
      <c r="KE222" s="2464"/>
      <c r="KF222" s="2464"/>
      <c r="KG222" s="2464"/>
      <c r="KH222" s="2464"/>
      <c r="KI222" s="2464"/>
      <c r="KJ222" s="2464"/>
      <c r="KK222" s="2464"/>
      <c r="KL222" s="2464"/>
      <c r="KM222" s="2464"/>
      <c r="KN222" s="2464"/>
      <c r="KO222" s="2464"/>
      <c r="KP222" s="2464"/>
      <c r="KQ222" s="2464"/>
      <c r="KR222" s="2464"/>
      <c r="KS222" s="2464"/>
      <c r="KT222" s="2464"/>
      <c r="KU222" s="2464"/>
      <c r="KV222" s="2464"/>
      <c r="KW222" s="2464"/>
      <c r="KX222" s="2464"/>
      <c r="KY222" s="2464"/>
      <c r="KZ222" s="2464"/>
      <c r="LA222" s="2464"/>
      <c r="LB222" s="2464"/>
      <c r="LC222" s="2464"/>
      <c r="LD222" s="2464"/>
      <c r="LE222" s="2464"/>
      <c r="LF222" s="2464"/>
      <c r="LG222" s="2464"/>
      <c r="LH222" s="2464"/>
      <c r="LI222" s="2464"/>
      <c r="LJ222" s="2464"/>
      <c r="LK222" s="2464"/>
      <c r="LL222" s="2464"/>
      <c r="LM222" s="2464"/>
      <c r="LN222" s="2464"/>
      <c r="LO222" s="2464"/>
      <c r="LP222" s="2464"/>
      <c r="LQ222" s="2464"/>
      <c r="LR222" s="2464"/>
      <c r="LS222" s="2464"/>
      <c r="LT222" s="2464"/>
      <c r="LU222" s="2464"/>
      <c r="LV222" s="2464"/>
      <c r="LW222" s="2464"/>
      <c r="LX222" s="2464"/>
      <c r="LY222" s="2464"/>
      <c r="LZ222" s="2464"/>
      <c r="MA222" s="2464"/>
      <c r="MB222" s="2464"/>
      <c r="MC222" s="2464"/>
      <c r="MD222" s="2464"/>
      <c r="ME222" s="2464"/>
      <c r="MF222" s="2464"/>
      <c r="MG222" s="2464"/>
      <c r="MH222" s="2464"/>
      <c r="MI222" s="2464"/>
      <c r="MJ222" s="2464"/>
      <c r="MK222" s="2464"/>
      <c r="ML222" s="2464"/>
      <c r="MM222" s="2464"/>
      <c r="MN222" s="2464"/>
      <c r="MO222" s="2464"/>
      <c r="MP222" s="2464"/>
      <c r="MQ222" s="2464"/>
      <c r="MR222" s="2464"/>
      <c r="MS222" s="2464"/>
      <c r="MT222" s="2464"/>
      <c r="MU222" s="2464"/>
      <c r="MV222" s="2464"/>
      <c r="MW222" s="2464"/>
      <c r="MX222" s="2464"/>
      <c r="MY222" s="2464"/>
      <c r="MZ222" s="2464"/>
      <c r="NA222" s="2464"/>
      <c r="NB222" s="2464"/>
      <c r="NC222" s="2464"/>
      <c r="ND222" s="2464"/>
      <c r="NE222" s="2464"/>
      <c r="NF222" s="2464"/>
      <c r="NG222" s="2464"/>
      <c r="NH222" s="2464"/>
      <c r="NI222" s="2464"/>
      <c r="NJ222" s="2464"/>
      <c r="NK222" s="2464"/>
      <c r="NL222" s="2464"/>
      <c r="NM222" s="2464"/>
      <c r="NN222" s="2464"/>
      <c r="NO222" s="2464"/>
      <c r="NP222" s="2464"/>
      <c r="NQ222" s="2464"/>
      <c r="NR222" s="2464"/>
      <c r="NS222" s="2464"/>
      <c r="NT222" s="2464"/>
      <c r="NU222" s="2464"/>
      <c r="NV222" s="2464"/>
      <c r="NW222" s="2464"/>
      <c r="NX222" s="2464"/>
      <c r="NY222" s="2464"/>
      <c r="NZ222" s="2464"/>
      <c r="OA222" s="2464"/>
      <c r="OB222" s="2464"/>
      <c r="OC222" s="2464"/>
      <c r="OD222" s="2464"/>
      <c r="OE222" s="2464"/>
      <c r="OF222" s="2464"/>
      <c r="OG222" s="2464"/>
      <c r="OH222" s="2464"/>
      <c r="OI222" s="2464"/>
      <c r="OJ222" s="2464"/>
      <c r="OK222" s="2464"/>
      <c r="OL222" s="2464"/>
      <c r="OM222" s="2464"/>
      <c r="ON222" s="2464"/>
      <c r="OO222" s="2464"/>
      <c r="OP222" s="2464"/>
      <c r="OQ222" s="2464"/>
      <c r="OR222" s="2464"/>
      <c r="OS222" s="2464"/>
      <c r="OT222" s="2464"/>
      <c r="OU222" s="2464"/>
      <c r="OV222" s="2464"/>
      <c r="OW222" s="2464"/>
      <c r="OX222" s="2464"/>
      <c r="OY222" s="2464"/>
      <c r="OZ222" s="2464"/>
      <c r="PA222" s="2464"/>
      <c r="PB222" s="2464"/>
      <c r="PC222" s="2464"/>
      <c r="PD222" s="2464"/>
      <c r="PE222" s="2464"/>
      <c r="PF222" s="2464"/>
      <c r="PG222" s="2464"/>
      <c r="PH222" s="2464"/>
      <c r="PI222" s="2464"/>
      <c r="PJ222" s="2464"/>
      <c r="PK222" s="2464"/>
      <c r="PL222" s="2464"/>
      <c r="PM222" s="2464"/>
      <c r="PN222" s="2464"/>
      <c r="PO222" s="2464"/>
      <c r="PP222" s="2464"/>
      <c r="PQ222" s="2464"/>
      <c r="PR222" s="2464"/>
      <c r="PS222" s="2464"/>
      <c r="PT222" s="2464"/>
      <c r="PU222" s="2464"/>
      <c r="PV222" s="2464"/>
      <c r="PW222" s="2464"/>
      <c r="PX222" s="2464"/>
      <c r="PY222" s="2464"/>
      <c r="PZ222" s="2464"/>
      <c r="QA222" s="2464"/>
      <c r="QB222" s="2464"/>
      <c r="QC222" s="2464"/>
      <c r="QD222" s="2464"/>
      <c r="QE222" s="2464"/>
      <c r="QF222" s="2464"/>
      <c r="QG222" s="2464"/>
      <c r="QH222" s="2464"/>
      <c r="QI222" s="2464"/>
      <c r="QJ222" s="2464"/>
      <c r="QK222" s="2464"/>
      <c r="QL222" s="2464"/>
      <c r="QM222" s="2464"/>
      <c r="QN222" s="2464"/>
      <c r="QO222" s="2464"/>
      <c r="QP222" s="2464"/>
      <c r="QQ222" s="2464"/>
      <c r="QR222" s="2464"/>
      <c r="QS222" s="2464"/>
      <c r="QT222" s="2464"/>
      <c r="QU222" s="2464"/>
      <c r="QV222" s="2464"/>
      <c r="QW222" s="2464"/>
      <c r="QX222" s="2464"/>
      <c r="QY222" s="2464"/>
      <c r="QZ222" s="2464"/>
      <c r="RA222" s="2464"/>
      <c r="RB222" s="2464"/>
      <c r="RC222" s="2464"/>
      <c r="RD222" s="2464"/>
      <c r="RE222" s="2464"/>
      <c r="RF222" s="2464"/>
      <c r="RG222" s="2464"/>
      <c r="RH222" s="2464"/>
      <c r="RI222" s="2464"/>
      <c r="RJ222" s="2464"/>
      <c r="RK222" s="2464"/>
      <c r="RL222" s="2464"/>
      <c r="RM222" s="2464"/>
      <c r="RN222" s="2464"/>
      <c r="RO222" s="2464"/>
      <c r="RP222" s="2464"/>
      <c r="RQ222" s="2464"/>
      <c r="RR222" s="2464"/>
      <c r="RS222" s="2464"/>
      <c r="RT222" s="2464"/>
      <c r="RU222" s="2464"/>
      <c r="RV222" s="2464"/>
      <c r="RW222" s="2464"/>
      <c r="RX222" s="2464"/>
      <c r="RY222" s="2464"/>
      <c r="RZ222" s="2464"/>
      <c r="SA222" s="2464"/>
      <c r="SB222" s="2464"/>
      <c r="SC222" s="2464"/>
      <c r="SD222" s="2464"/>
      <c r="SE222" s="2464"/>
      <c r="SF222" s="2464"/>
      <c r="SG222" s="2464"/>
      <c r="SH222" s="2464"/>
      <c r="SI222" s="2464"/>
      <c r="SJ222" s="2464"/>
      <c r="SK222" s="2464"/>
      <c r="SL222" s="2464"/>
      <c r="SM222" s="2464"/>
      <c r="SN222" s="2464"/>
      <c r="SO222" s="2464"/>
      <c r="SP222" s="2464"/>
      <c r="SQ222" s="2464"/>
      <c r="SR222" s="2464"/>
      <c r="SS222" s="2464"/>
      <c r="ST222" s="2464"/>
      <c r="SU222" s="2464"/>
      <c r="SV222" s="2464"/>
      <c r="SW222" s="2464"/>
      <c r="SX222" s="2464"/>
      <c r="SY222" s="2464"/>
      <c r="SZ222" s="2464"/>
      <c r="TA222" s="2464"/>
      <c r="TB222" s="2464"/>
      <c r="TC222" s="2464"/>
      <c r="TD222" s="2464"/>
      <c r="TE222" s="2464"/>
      <c r="TF222" s="2464"/>
      <c r="TG222" s="2464"/>
      <c r="TH222" s="2464"/>
      <c r="TI222" s="2464"/>
      <c r="TJ222" s="2464"/>
      <c r="TK222" s="2464"/>
      <c r="TL222" s="2464"/>
      <c r="TM222" s="2464"/>
      <c r="TN222" s="2464"/>
      <c r="TO222" s="2464"/>
      <c r="TP222" s="2464"/>
      <c r="TQ222" s="2464"/>
      <c r="TR222" s="2464"/>
      <c r="TS222" s="2464"/>
      <c r="TT222" s="2464"/>
      <c r="TU222" s="2464"/>
      <c r="TV222" s="2464"/>
      <c r="TW222" s="2464"/>
      <c r="TX222" s="2464"/>
      <c r="TY222" s="2464"/>
      <c r="TZ222" s="2464"/>
      <c r="UA222" s="2464"/>
      <c r="UB222" s="2464"/>
      <c r="UC222" s="2464"/>
      <c r="UD222" s="2464"/>
      <c r="UE222" s="2464"/>
      <c r="UF222" s="2464"/>
      <c r="UG222" s="2464"/>
      <c r="UH222" s="2464"/>
      <c r="UI222" s="2464"/>
      <c r="UJ222" s="2464"/>
      <c r="UK222" s="2464"/>
      <c r="UL222" s="2464"/>
      <c r="UM222" s="2464"/>
      <c r="UN222" s="2464"/>
      <c r="UO222" s="2464"/>
      <c r="UP222" s="2464"/>
      <c r="UQ222" s="2464"/>
      <c r="UR222" s="2464"/>
      <c r="US222" s="2464"/>
      <c r="UT222" s="2464"/>
      <c r="UU222" s="2464"/>
      <c r="UV222" s="2464"/>
      <c r="UW222" s="2464"/>
      <c r="UX222" s="2464"/>
      <c r="UY222" s="2464"/>
      <c r="UZ222" s="2464"/>
      <c r="VA222" s="2464"/>
      <c r="VB222" s="2464"/>
      <c r="VC222" s="2464"/>
      <c r="VD222" s="2464"/>
      <c r="VE222" s="2464"/>
      <c r="VF222" s="2464"/>
      <c r="VG222" s="2464"/>
      <c r="VH222" s="2464"/>
      <c r="VI222" s="2464"/>
      <c r="VJ222" s="2464"/>
      <c r="VK222" s="2464"/>
      <c r="VL222" s="2464"/>
      <c r="VM222" s="2464"/>
      <c r="VN222" s="2464"/>
      <c r="VO222" s="2464"/>
      <c r="VP222" s="2464"/>
      <c r="VQ222" s="2464"/>
      <c r="VR222" s="2464"/>
      <c r="VS222" s="2464"/>
      <c r="VT222" s="2464"/>
      <c r="VU222" s="2464"/>
      <c r="VV222" s="2464"/>
      <c r="VW222" s="2464"/>
      <c r="VX222" s="2464"/>
      <c r="VY222" s="2464"/>
      <c r="VZ222" s="2464"/>
      <c r="WA222" s="2464"/>
      <c r="WB222" s="2464"/>
      <c r="WC222" s="2464"/>
      <c r="WD222" s="2464"/>
      <c r="WE222" s="2464"/>
      <c r="WF222" s="2464"/>
      <c r="WG222" s="2464"/>
      <c r="WH222" s="2464"/>
      <c r="WI222" s="2464"/>
      <c r="WJ222" s="2464"/>
      <c r="WK222" s="2464"/>
      <c r="WL222" s="2464"/>
      <c r="WM222" s="2464"/>
      <c r="WN222" s="2464"/>
      <c r="WO222" s="2464"/>
      <c r="WP222" s="2464"/>
      <c r="WQ222" s="2464"/>
      <c r="WR222" s="2464"/>
      <c r="WS222" s="2464"/>
      <c r="WT222" s="2464"/>
      <c r="WU222" s="2464"/>
      <c r="WV222" s="2464"/>
      <c r="WW222" s="2464"/>
      <c r="WX222" s="2464"/>
      <c r="WY222" s="2464"/>
      <c r="WZ222" s="2464"/>
      <c r="XA222" s="2464"/>
      <c r="XB222" s="2464"/>
      <c r="XC222" s="2464"/>
      <c r="XD222" s="2464"/>
      <c r="XE222" s="2464"/>
      <c r="XF222" s="2464"/>
      <c r="XG222" s="2464"/>
      <c r="XH222" s="2464"/>
      <c r="XI222" s="2464"/>
      <c r="XJ222" s="2464"/>
      <c r="XK222" s="2464"/>
      <c r="XL222" s="2464"/>
      <c r="XM222" s="2464"/>
      <c r="XN222" s="2464"/>
      <c r="XO222" s="2464"/>
      <c r="XP222" s="2464"/>
      <c r="XQ222" s="2464"/>
      <c r="XR222" s="2464"/>
      <c r="XS222" s="2464"/>
      <c r="XT222" s="2464"/>
      <c r="XU222" s="2464"/>
      <c r="XV222" s="2464"/>
      <c r="XW222" s="2464"/>
      <c r="XX222" s="2464"/>
      <c r="XY222" s="2464"/>
      <c r="XZ222" s="2464"/>
      <c r="YA222" s="2464"/>
      <c r="YB222" s="2464"/>
      <c r="YC222" s="2464"/>
      <c r="YD222" s="2464"/>
      <c r="YE222" s="2464"/>
      <c r="YF222" s="2464"/>
      <c r="YG222" s="2464"/>
      <c r="YH222" s="2464"/>
      <c r="YI222" s="2464"/>
      <c r="YJ222" s="2464"/>
      <c r="YK222" s="2464"/>
      <c r="YL222" s="2464"/>
      <c r="YM222" s="2464"/>
      <c r="YN222" s="2464"/>
      <c r="YO222" s="2464"/>
      <c r="YP222" s="2464"/>
      <c r="YQ222" s="2464"/>
      <c r="YR222" s="2464"/>
      <c r="YS222" s="2464"/>
      <c r="YT222" s="2464"/>
      <c r="YU222" s="2464"/>
      <c r="YV222" s="2464"/>
      <c r="YW222" s="2464"/>
      <c r="YX222" s="2464"/>
      <c r="YY222" s="2464"/>
      <c r="YZ222" s="2464"/>
      <c r="ZA222" s="2464"/>
      <c r="ZB222" s="2464"/>
      <c r="ZC222" s="2464"/>
      <c r="ZD222" s="2464"/>
      <c r="ZE222" s="2464"/>
      <c r="ZF222" s="2464"/>
      <c r="ZG222" s="2464"/>
      <c r="ZH222" s="2464"/>
      <c r="ZI222" s="2464"/>
      <c r="ZJ222" s="2464"/>
      <c r="ZK222" s="2464"/>
      <c r="ZL222" s="2464"/>
      <c r="ZM222" s="2464"/>
      <c r="ZN222" s="2464"/>
      <c r="ZO222" s="2464"/>
      <c r="ZP222" s="2464"/>
      <c r="ZQ222" s="2464"/>
      <c r="ZR222" s="2464"/>
      <c r="ZS222" s="2464"/>
      <c r="ZT222" s="2464"/>
      <c r="ZU222" s="2464"/>
      <c r="ZV222" s="2464"/>
      <c r="ZW222" s="2464"/>
      <c r="ZX222" s="2464"/>
      <c r="ZY222" s="2464"/>
      <c r="ZZ222" s="2464"/>
      <c r="AAA222" s="2464"/>
      <c r="AAB222" s="2464"/>
      <c r="AAC222" s="2464"/>
      <c r="AAD222" s="2464"/>
      <c r="AAE222" s="2464"/>
      <c r="AAF222" s="2464"/>
      <c r="AAG222" s="2464"/>
      <c r="AAH222" s="2464"/>
      <c r="AAI222" s="2464"/>
      <c r="AAJ222" s="2464"/>
      <c r="AAK222" s="2464"/>
      <c r="AAL222" s="2464"/>
      <c r="AAM222" s="2464"/>
      <c r="AAN222" s="2464"/>
      <c r="AAO222" s="2464"/>
      <c r="AAP222" s="2464"/>
      <c r="AAQ222" s="2464"/>
      <c r="AAR222" s="2464"/>
      <c r="AAS222" s="2464"/>
      <c r="AAT222" s="2464"/>
      <c r="AAU222" s="2464"/>
      <c r="AAV222" s="2464"/>
      <c r="AAW222" s="2464"/>
      <c r="AAX222" s="2464"/>
      <c r="AAY222" s="2464"/>
      <c r="AAZ222" s="2464"/>
      <c r="ABA222" s="2464"/>
      <c r="ABB222" s="2464"/>
      <c r="ABC222" s="2464"/>
      <c r="ABD222" s="2464"/>
      <c r="ABE222" s="2464"/>
      <c r="ABF222" s="2464"/>
      <c r="ABG222" s="2464"/>
      <c r="ABH222" s="2464"/>
      <c r="ABI222" s="2464"/>
      <c r="ABJ222" s="2464"/>
      <c r="ABK222" s="2464"/>
      <c r="ABL222" s="2464"/>
      <c r="ABM222" s="2464"/>
      <c r="ABN222" s="2464"/>
      <c r="ABO222" s="2464"/>
      <c r="ABP222" s="2464"/>
      <c r="ABQ222" s="2464"/>
      <c r="ABR222" s="2464"/>
      <c r="ABS222" s="2464"/>
      <c r="ABT222" s="2464"/>
      <c r="ABU222" s="2464"/>
      <c r="ABV222" s="2464"/>
      <c r="ABW222" s="2464"/>
      <c r="ABX222" s="2464"/>
      <c r="ABY222" s="2464"/>
      <c r="ABZ222" s="2464"/>
      <c r="ACA222" s="2464"/>
      <c r="ACB222" s="2464"/>
      <c r="ACC222" s="2464"/>
      <c r="ACD222" s="2464"/>
      <c r="ACE222" s="2464"/>
      <c r="ACF222" s="2464"/>
      <c r="ACG222" s="2464"/>
      <c r="ACH222" s="2464"/>
      <c r="ACI222" s="2464"/>
      <c r="ACJ222" s="2464"/>
      <c r="ACK222" s="2464"/>
      <c r="ACL222" s="2464"/>
      <c r="ACM222" s="2464"/>
      <c r="ACN222" s="2464"/>
      <c r="ACO222" s="2464"/>
      <c r="ACP222" s="2464"/>
      <c r="ACQ222" s="2464"/>
      <c r="ACR222" s="2464"/>
      <c r="ACS222" s="2464"/>
      <c r="ACT222" s="2464"/>
      <c r="ACU222" s="2464"/>
      <c r="ACV222" s="2464"/>
      <c r="ACW222" s="2464"/>
      <c r="ACX222" s="2464"/>
      <c r="ACY222" s="2464"/>
      <c r="ACZ222" s="2464"/>
      <c r="ADA222" s="2464"/>
      <c r="ADB222" s="2464"/>
      <c r="ADC222" s="2464"/>
      <c r="ADD222" s="2464"/>
      <c r="ADE222" s="2464"/>
      <c r="ADF222" s="2464"/>
      <c r="ADG222" s="2464"/>
      <c r="ADH222" s="2464"/>
      <c r="ADI222" s="2464"/>
      <c r="ADJ222" s="2464"/>
      <c r="ADK222" s="2464"/>
      <c r="ADL222" s="2464"/>
      <c r="ADM222" s="2464"/>
      <c r="ADN222" s="2464"/>
      <c r="ADO222" s="2464"/>
      <c r="ADP222" s="2464"/>
      <c r="ADQ222" s="2464"/>
      <c r="ADR222" s="2464"/>
      <c r="ADS222" s="2464"/>
      <c r="ADT222" s="2464"/>
      <c r="ADU222" s="2464"/>
      <c r="ADV222" s="2464"/>
      <c r="ADW222" s="2464"/>
      <c r="ADX222" s="2464"/>
      <c r="ADY222" s="2464"/>
      <c r="ADZ222" s="2464"/>
      <c r="AEA222" s="2464"/>
      <c r="AEB222" s="2464"/>
      <c r="AEC222" s="2464"/>
      <c r="AED222" s="2464"/>
      <c r="AEE222" s="2464"/>
      <c r="AEF222" s="2464"/>
      <c r="AEG222" s="2464"/>
      <c r="AEH222" s="2464"/>
      <c r="AEI222" s="2464"/>
      <c r="AEJ222" s="2464"/>
      <c r="AEK222" s="2464"/>
      <c r="AEL222" s="2464"/>
      <c r="AEM222" s="2464"/>
      <c r="AEN222" s="2464"/>
      <c r="AEO222" s="2464"/>
      <c r="AEP222" s="2464"/>
      <c r="AEQ222" s="2464"/>
      <c r="AER222" s="2464"/>
      <c r="AES222" s="2464"/>
      <c r="AET222" s="2464"/>
      <c r="AEU222" s="2464"/>
      <c r="AEV222" s="2464"/>
      <c r="AEW222" s="2464"/>
      <c r="AEX222" s="2464"/>
      <c r="AEY222" s="2464"/>
      <c r="AEZ222" s="2464"/>
      <c r="AFA222" s="2464"/>
      <c r="AFB222" s="2464"/>
      <c r="AFC222" s="2464"/>
      <c r="AFD222" s="2464"/>
      <c r="AFE222" s="2464"/>
      <c r="AFF222" s="2464"/>
      <c r="AFG222" s="2464"/>
      <c r="AFH222" s="2464"/>
      <c r="AFI222" s="2464"/>
      <c r="AFJ222" s="2464"/>
      <c r="AFK222" s="2464"/>
      <c r="AFL222" s="2464"/>
      <c r="AFM222" s="2464"/>
      <c r="AFN222" s="2464"/>
      <c r="AFO222" s="2464"/>
      <c r="AFP222" s="2464"/>
      <c r="AFQ222" s="2464"/>
      <c r="AFR222" s="2464"/>
      <c r="AFS222" s="2464"/>
      <c r="AFT222" s="2464"/>
      <c r="AFU222" s="2464"/>
      <c r="AFV222" s="2464"/>
      <c r="AFW222" s="2464"/>
      <c r="AFX222" s="2464"/>
      <c r="AFY222" s="2464"/>
      <c r="AFZ222" s="2464"/>
      <c r="AGA222" s="2464"/>
      <c r="AGB222" s="2464"/>
      <c r="AGC222" s="2464"/>
      <c r="AGD222" s="2464"/>
      <c r="AGE222" s="2464"/>
      <c r="AGF222" s="2464"/>
      <c r="AGG222" s="2464"/>
      <c r="AGH222" s="2464"/>
      <c r="AGI222" s="2464"/>
      <c r="AGJ222" s="2464"/>
      <c r="AGK222" s="2464"/>
      <c r="AGL222" s="2464"/>
      <c r="AGM222" s="2464"/>
      <c r="AGN222" s="2464"/>
      <c r="AGO222" s="2464"/>
      <c r="AGP222" s="2464"/>
      <c r="AGQ222" s="2464"/>
      <c r="AGR222" s="2464"/>
      <c r="AGS222" s="2464"/>
      <c r="AGT222" s="2464"/>
      <c r="AGU222" s="2464"/>
      <c r="AGV222" s="2464"/>
      <c r="AGW222" s="2464"/>
      <c r="AGX222" s="2464"/>
      <c r="AGY222" s="2464"/>
      <c r="AGZ222" s="2464"/>
      <c r="AHA222" s="2464"/>
      <c r="AHB222" s="2464"/>
      <c r="AHC222" s="2464"/>
      <c r="AHD222" s="2464"/>
      <c r="AHE222" s="2464"/>
      <c r="AHF222" s="2464"/>
      <c r="AHG222" s="2464"/>
      <c r="AHH222" s="2464"/>
      <c r="AHI222" s="2464"/>
      <c r="AHJ222" s="2464"/>
      <c r="AHK222" s="2464"/>
      <c r="AHL222" s="2464"/>
      <c r="AHM222" s="2464"/>
      <c r="AHN222" s="2464"/>
      <c r="AHO222" s="2464"/>
      <c r="AHP222" s="2464"/>
      <c r="AHQ222" s="2464"/>
      <c r="AHR222" s="2464"/>
      <c r="AHS222" s="2464"/>
      <c r="AHT222" s="2464"/>
      <c r="AHU222" s="2464"/>
      <c r="AHV222" s="2464"/>
      <c r="AHW222" s="2464"/>
      <c r="AHX222" s="2464"/>
      <c r="AHY222" s="2464"/>
      <c r="AHZ222" s="2464"/>
      <c r="AIA222" s="2464"/>
      <c r="AIB222" s="2464"/>
      <c r="AIC222" s="2464"/>
      <c r="AID222" s="2464"/>
      <c r="AIE222" s="2464"/>
      <c r="AIF222" s="2464"/>
      <c r="AIG222" s="2464"/>
      <c r="AIH222" s="2464"/>
      <c r="AII222" s="2464"/>
      <c r="AIJ222" s="2464"/>
      <c r="AIK222" s="2464"/>
      <c r="AIL222" s="2464"/>
      <c r="AIM222" s="2464"/>
      <c r="AIN222" s="2464"/>
      <c r="AIO222" s="2464"/>
      <c r="AIP222" s="2464"/>
      <c r="AIQ222" s="2464"/>
      <c r="AIR222" s="2464"/>
      <c r="AIS222" s="2464"/>
      <c r="AIT222" s="2464"/>
      <c r="AIU222" s="2464"/>
      <c r="AIV222" s="2464"/>
      <c r="AIW222" s="2464"/>
      <c r="AIX222" s="2464"/>
      <c r="AIY222" s="2464"/>
      <c r="AIZ222" s="2464"/>
      <c r="AJA222" s="2464"/>
      <c r="AJB222" s="2464"/>
      <c r="AJC222" s="2464"/>
      <c r="AJD222" s="2464"/>
      <c r="AJE222" s="2464"/>
      <c r="AJF222" s="2464"/>
      <c r="AJG222" s="2464"/>
      <c r="AJH222" s="2464"/>
      <c r="AJI222" s="2464"/>
      <c r="AJJ222" s="2464"/>
      <c r="AJK222" s="2464"/>
      <c r="AJL222" s="2464"/>
      <c r="AJM222" s="2464"/>
      <c r="AJN222" s="2464"/>
      <c r="AJO222" s="2464"/>
      <c r="AJP222" s="2464"/>
      <c r="AJQ222" s="2464"/>
      <c r="AJR222" s="2464"/>
      <c r="AJS222" s="2464"/>
      <c r="AJT222" s="2464"/>
      <c r="AJU222" s="2464"/>
      <c r="AJV222" s="2464"/>
      <c r="AJW222" s="2464"/>
      <c r="AJX222" s="2464"/>
      <c r="AJY222" s="2464"/>
      <c r="AJZ222" s="2464"/>
      <c r="AKA222" s="2464"/>
      <c r="AKB222" s="2464"/>
      <c r="AKC222" s="2464"/>
      <c r="AKD222" s="2464"/>
      <c r="AKE222" s="2464"/>
      <c r="AKF222" s="2464"/>
      <c r="AKG222" s="2464"/>
      <c r="AKH222" s="2464"/>
      <c r="AKI222" s="2464"/>
      <c r="AKJ222" s="2464"/>
      <c r="AKK222" s="2464"/>
      <c r="AKL222" s="2464"/>
      <c r="AKM222" s="2464"/>
      <c r="AKN222" s="2464"/>
      <c r="AKO222" s="2464"/>
      <c r="AKP222" s="2464"/>
      <c r="AKQ222" s="2464"/>
      <c r="AKR222" s="2464"/>
      <c r="AKS222" s="2464"/>
      <c r="AKT222" s="2464"/>
      <c r="AKU222" s="2464"/>
      <c r="AKV222" s="2464"/>
      <c r="AKW222" s="2464"/>
      <c r="AKX222" s="2464"/>
      <c r="AKY222" s="2464"/>
      <c r="AKZ222" s="2464"/>
      <c r="ALA222" s="2464"/>
      <c r="ALB222" s="2464"/>
      <c r="ALC222" s="2464"/>
      <c r="ALD222" s="2464"/>
      <c r="ALE222" s="2464"/>
      <c r="ALF222" s="2464"/>
      <c r="ALG222" s="2464"/>
      <c r="ALH222" s="2464"/>
      <c r="ALI222" s="2464"/>
      <c r="ALJ222" s="2464"/>
      <c r="ALK222" s="2464"/>
      <c r="ALL222" s="2464"/>
      <c r="ALM222" s="2464"/>
      <c r="ALN222" s="2464"/>
      <c r="ALO222" s="2464"/>
      <c r="ALP222" s="2464"/>
      <c r="ALQ222" s="2464"/>
      <c r="ALR222" s="2464"/>
      <c r="ALS222" s="2464"/>
      <c r="ALT222" s="2464"/>
      <c r="ALU222" s="2464"/>
      <c r="ALV222" s="2464"/>
      <c r="ALW222" s="2464"/>
      <c r="ALX222" s="2464"/>
      <c r="ALY222" s="2464"/>
      <c r="ALZ222" s="2464"/>
      <c r="AMA222" s="2464"/>
      <c r="AMB222" s="2464"/>
      <c r="AMC222" s="2464"/>
      <c r="AMD222" s="2464"/>
      <c r="AME222" s="2464"/>
      <c r="AMF222" s="2464"/>
      <c r="AMG222" s="2464"/>
      <c r="AMH222" s="2464"/>
      <c r="AMI222" s="2464"/>
      <c r="AMJ222" s="2464"/>
      <c r="AMK222" s="2464"/>
      <c r="AML222" s="2464"/>
      <c r="AMM222" s="2464"/>
      <c r="AMN222" s="2464"/>
      <c r="AMO222" s="2464"/>
      <c r="AMP222" s="2464"/>
      <c r="AMQ222" s="2464"/>
      <c r="AMR222" s="2464"/>
      <c r="AMS222" s="2464"/>
      <c r="AMT222" s="2464"/>
      <c r="AMU222" s="2464"/>
      <c r="AMV222" s="2464"/>
      <c r="AMW222" s="2464"/>
      <c r="AMX222" s="2464"/>
      <c r="AMY222" s="2464"/>
      <c r="AMZ222" s="2464"/>
      <c r="ANA222" s="2464"/>
      <c r="ANB222" s="2464"/>
      <c r="ANC222" s="2464"/>
      <c r="AND222" s="2464"/>
      <c r="ANE222" s="2464"/>
      <c r="ANF222" s="2464"/>
      <c r="ANG222" s="2464"/>
      <c r="ANH222" s="2464"/>
      <c r="ANI222" s="2464"/>
      <c r="ANJ222" s="2464"/>
      <c r="ANK222" s="2464"/>
      <c r="ANL222" s="2464"/>
      <c r="ANM222" s="2464"/>
      <c r="ANN222" s="2464"/>
      <c r="ANO222" s="2464"/>
      <c r="ANP222" s="2464"/>
      <c r="ANQ222" s="2464"/>
      <c r="ANR222" s="2464"/>
      <c r="ANS222" s="2464"/>
      <c r="ANT222" s="2464"/>
      <c r="ANU222" s="2464"/>
      <c r="ANV222" s="2464"/>
      <c r="ANW222" s="2464"/>
      <c r="ANX222" s="2464"/>
      <c r="ANY222" s="2464"/>
      <c r="ANZ222" s="2464"/>
      <c r="AOA222" s="2464"/>
      <c r="AOB222" s="2464"/>
      <c r="AOC222" s="2464"/>
      <c r="AOD222" s="2464"/>
      <c r="AOE222" s="2464"/>
      <c r="AOF222" s="2464"/>
      <c r="AOG222" s="2464"/>
      <c r="AOH222" s="2464"/>
      <c r="AOI222" s="2464"/>
      <c r="AOJ222" s="2464"/>
      <c r="AOK222" s="2464"/>
      <c r="AOL222" s="2464"/>
      <c r="AOM222" s="2464"/>
      <c r="AON222" s="2464"/>
      <c r="AOO222" s="2464"/>
      <c r="AOP222" s="2464"/>
      <c r="AOQ222" s="2464"/>
      <c r="AOR222" s="2464"/>
      <c r="AOS222" s="2464"/>
      <c r="AOT222" s="2464"/>
      <c r="AOU222" s="2464"/>
      <c r="AOV222" s="2464"/>
      <c r="AOW222" s="2464"/>
      <c r="AOX222" s="2464"/>
      <c r="AOY222" s="2464"/>
      <c r="AOZ222" s="2464"/>
      <c r="APA222" s="2464"/>
      <c r="APB222" s="2464"/>
      <c r="APC222" s="2464"/>
      <c r="APD222" s="2464"/>
      <c r="APE222" s="2464"/>
      <c r="APF222" s="2464"/>
      <c r="APG222" s="2464"/>
      <c r="APH222" s="2464"/>
      <c r="API222" s="2464"/>
      <c r="APJ222" s="2464"/>
      <c r="APK222" s="2464"/>
      <c r="APL222" s="2464"/>
      <c r="APM222" s="2464"/>
      <c r="APN222" s="2464"/>
      <c r="APO222" s="2464"/>
      <c r="APP222" s="2464"/>
      <c r="APQ222" s="2464"/>
      <c r="APR222" s="2464"/>
      <c r="APS222" s="2464"/>
      <c r="APT222" s="2464"/>
      <c r="APU222" s="2464"/>
      <c r="APV222" s="2464"/>
      <c r="APW222" s="2464"/>
      <c r="APX222" s="2464"/>
      <c r="APY222" s="2464"/>
      <c r="APZ222" s="2464"/>
      <c r="AQA222" s="2464"/>
      <c r="AQB222" s="2464"/>
      <c r="AQC222" s="2464"/>
      <c r="AQD222" s="2464"/>
      <c r="AQE222" s="2464"/>
      <c r="AQF222" s="2464"/>
      <c r="AQG222" s="2464"/>
      <c r="AQH222" s="2464"/>
      <c r="AQI222" s="2464"/>
      <c r="AQJ222" s="2464"/>
      <c r="AQK222" s="2464"/>
      <c r="AQL222" s="2464"/>
      <c r="AQM222" s="2464"/>
      <c r="AQN222" s="2464"/>
      <c r="AQO222" s="2464"/>
      <c r="AQP222" s="2464"/>
      <c r="AQQ222" s="2464"/>
      <c r="AQR222" s="2464"/>
      <c r="AQS222" s="2464"/>
      <c r="AQT222" s="2464"/>
      <c r="AQU222" s="2464"/>
      <c r="AQV222" s="2464"/>
      <c r="AQW222" s="2464"/>
      <c r="AQX222" s="2464"/>
      <c r="AQY222" s="2464"/>
      <c r="AQZ222" s="2464"/>
      <c r="ARA222" s="2464"/>
      <c r="ARB222" s="2464"/>
      <c r="ARC222" s="2464"/>
      <c r="ARD222" s="2464"/>
      <c r="ARE222" s="2464"/>
      <c r="ARF222" s="2464"/>
      <c r="ARG222" s="2464"/>
      <c r="ARH222" s="2464"/>
      <c r="ARI222" s="2464"/>
      <c r="ARJ222" s="2464"/>
      <c r="ARK222" s="2464"/>
      <c r="ARL222" s="2464"/>
      <c r="ARM222" s="2464"/>
      <c r="ARN222" s="2464"/>
      <c r="ARO222" s="2464"/>
      <c r="ARP222" s="2464"/>
      <c r="ARQ222" s="2464"/>
      <c r="ARR222" s="2464"/>
      <c r="ARS222" s="2464"/>
      <c r="ART222" s="2464"/>
      <c r="ARU222" s="2464"/>
      <c r="ARV222" s="2464"/>
      <c r="ARW222" s="2464"/>
      <c r="ARX222" s="2464"/>
      <c r="ARY222" s="2464"/>
      <c r="ARZ222" s="2464"/>
      <c r="ASA222" s="2464"/>
      <c r="ASB222" s="2464"/>
      <c r="ASC222" s="2464"/>
      <c r="ASD222" s="2464"/>
      <c r="ASE222" s="2464"/>
      <c r="ASF222" s="2464"/>
      <c r="ASG222" s="2464"/>
      <c r="ASH222" s="2464"/>
      <c r="ASI222" s="2464"/>
      <c r="ASJ222" s="2464"/>
      <c r="ASK222" s="2464"/>
      <c r="ASL222" s="2464"/>
      <c r="ASM222" s="2464"/>
      <c r="ASN222" s="2464"/>
      <c r="ASO222" s="2464"/>
      <c r="ASP222" s="2464"/>
      <c r="ASQ222" s="2464"/>
      <c r="ASR222" s="2464"/>
      <c r="ASS222" s="2464"/>
      <c r="AST222" s="2464"/>
      <c r="ASU222" s="2464"/>
      <c r="ASV222" s="2464"/>
      <c r="ASW222" s="2464"/>
      <c r="ASX222" s="2464"/>
      <c r="ASY222" s="2464"/>
      <c r="ASZ222" s="2464"/>
      <c r="ATA222" s="2464"/>
      <c r="ATB222" s="2464"/>
      <c r="ATC222" s="2464"/>
      <c r="ATD222" s="2464"/>
      <c r="ATE222" s="2464"/>
      <c r="ATF222" s="2464"/>
      <c r="ATG222" s="2464"/>
      <c r="ATH222" s="2464"/>
      <c r="ATI222" s="2464"/>
      <c r="ATJ222" s="2464"/>
      <c r="ATK222" s="2464"/>
      <c r="ATL222" s="2464"/>
      <c r="ATM222" s="2464"/>
      <c r="ATN222" s="2464"/>
      <c r="ATO222" s="2464"/>
      <c r="ATP222" s="2464"/>
      <c r="ATQ222" s="2464"/>
      <c r="ATR222" s="2464"/>
      <c r="ATS222" s="2464"/>
      <c r="ATT222" s="2464"/>
      <c r="ATU222" s="2464"/>
      <c r="ATV222" s="2464"/>
      <c r="ATW222" s="2464"/>
      <c r="ATX222" s="2464"/>
      <c r="ATY222" s="2464"/>
      <c r="ATZ222" s="2464"/>
      <c r="AUA222" s="2464"/>
      <c r="AUB222" s="2464"/>
      <c r="AUC222" s="2464"/>
      <c r="AUD222" s="2464"/>
      <c r="AUE222" s="2464"/>
      <c r="AUF222" s="2464"/>
      <c r="AUG222" s="2464"/>
      <c r="AUH222" s="2464"/>
      <c r="AUI222" s="2464"/>
      <c r="AUJ222" s="2464"/>
      <c r="AUK222" s="2464"/>
      <c r="AUL222" s="2464"/>
      <c r="AUM222" s="2464"/>
      <c r="AUN222" s="2464"/>
      <c r="AUO222" s="2464"/>
      <c r="AUP222" s="2464"/>
      <c r="AUQ222" s="2464"/>
      <c r="AUR222" s="2464"/>
      <c r="AUS222" s="2464"/>
      <c r="AUT222" s="2464"/>
      <c r="AUU222" s="2464"/>
      <c r="AUV222" s="2464"/>
      <c r="AUW222" s="2464"/>
      <c r="AUX222" s="2464"/>
      <c r="AUY222" s="2464"/>
      <c r="AUZ222" s="2464"/>
      <c r="AVA222" s="2464"/>
      <c r="AVB222" s="2464"/>
      <c r="AVC222" s="2464"/>
      <c r="AVD222" s="2464"/>
      <c r="AVE222" s="2464"/>
      <c r="AVF222" s="2464"/>
      <c r="AVG222" s="2464"/>
      <c r="AVH222" s="2464"/>
      <c r="AVI222" s="2464"/>
      <c r="AVJ222" s="2464"/>
      <c r="AVK222" s="2464"/>
      <c r="AVL222" s="2464"/>
      <c r="AVM222" s="2464"/>
      <c r="AVN222" s="2464"/>
      <c r="AVO222" s="2464"/>
      <c r="AVP222" s="2464"/>
      <c r="AVQ222" s="2464"/>
      <c r="AVR222" s="2464"/>
      <c r="AVS222" s="2464"/>
      <c r="AVT222" s="2464"/>
      <c r="AVU222" s="2464"/>
      <c r="AVV222" s="2464"/>
      <c r="AVW222" s="2464"/>
      <c r="AVX222" s="2464"/>
      <c r="AVY222" s="2464"/>
      <c r="AVZ222" s="2464"/>
      <c r="AWA222" s="2464"/>
      <c r="AWB222" s="2464"/>
      <c r="AWC222" s="2464"/>
      <c r="AWD222" s="2464"/>
      <c r="AWE222" s="2464"/>
      <c r="AWF222" s="2464"/>
      <c r="AWG222" s="2464"/>
      <c r="AWH222" s="2464"/>
      <c r="AWI222" s="2464"/>
      <c r="AWJ222" s="2464"/>
      <c r="AWK222" s="2464"/>
      <c r="AWL222" s="2464"/>
      <c r="AWM222" s="2464"/>
      <c r="AWN222" s="2464"/>
      <c r="AWO222" s="2464"/>
      <c r="AWP222" s="2464"/>
      <c r="AWQ222" s="2464"/>
      <c r="AWR222" s="2464"/>
      <c r="AWS222" s="2464"/>
      <c r="AWT222" s="2464"/>
      <c r="AWU222" s="2464"/>
      <c r="AWV222" s="2464"/>
      <c r="AWW222" s="2464"/>
      <c r="AWX222" s="2464"/>
      <c r="AWY222" s="2464"/>
      <c r="AWZ222" s="2464"/>
      <c r="AXA222" s="2464"/>
      <c r="AXB222" s="2464"/>
      <c r="AXC222" s="2464"/>
      <c r="AXD222" s="2464"/>
      <c r="AXE222" s="2464"/>
      <c r="AXF222" s="2464"/>
      <c r="AXG222" s="2464"/>
      <c r="AXH222" s="2464"/>
      <c r="AXI222" s="2464"/>
      <c r="AXJ222" s="2464"/>
    </row>
    <row r="223" spans="1:1310" s="2465" customFormat="1" ht="23.25" customHeight="1">
      <c r="A223" s="2466"/>
      <c r="B223" s="2467"/>
      <c r="C223" s="2467"/>
      <c r="D223" s="2467"/>
      <c r="E223" s="2467"/>
      <c r="F223" s="2467"/>
      <c r="G223" s="2467"/>
      <c r="H223" s="2467"/>
      <c r="I223" s="2467"/>
      <c r="J223" s="2467"/>
      <c r="K223" s="2467"/>
      <c r="L223" s="2467"/>
      <c r="M223" s="2467"/>
      <c r="N223" s="2467"/>
      <c r="O223" s="2467"/>
      <c r="P223" s="2467"/>
      <c r="Q223" s="2467"/>
      <c r="R223" s="2462"/>
      <c r="S223" s="2462"/>
      <c r="T223" s="2462"/>
      <c r="U223" s="2462"/>
      <c r="V223" s="2462"/>
      <c r="W223" s="2462"/>
      <c r="X223" s="2462"/>
      <c r="Y223" s="2462"/>
      <c r="Z223" s="2462"/>
      <c r="AA223" s="2462"/>
      <c r="AB223" s="2462"/>
      <c r="AC223" s="2462"/>
      <c r="AD223" s="2463"/>
      <c r="AE223" s="2463"/>
      <c r="AF223" s="2463"/>
      <c r="AG223" s="2463"/>
      <c r="AH223" s="2463"/>
      <c r="AI223" s="2463"/>
      <c r="AJ223" s="2463"/>
      <c r="AK223" s="2463"/>
      <c r="AL223" s="2463"/>
      <c r="AM223" s="2463"/>
      <c r="AN223" s="2463"/>
      <c r="AO223" s="2463"/>
      <c r="AP223" s="2463"/>
      <c r="AQ223" s="2463"/>
      <c r="AR223" s="2463"/>
      <c r="AS223" s="2463"/>
      <c r="AT223" s="2463"/>
      <c r="AU223" s="2463"/>
      <c r="AV223" s="2464"/>
      <c r="AW223" s="2464"/>
      <c r="AX223" s="2464"/>
      <c r="AY223" s="2464"/>
      <c r="AZ223" s="2464"/>
      <c r="BA223" s="2464"/>
      <c r="BB223" s="2464"/>
      <c r="BC223" s="2464"/>
      <c r="BD223" s="2464"/>
      <c r="BE223" s="2464"/>
      <c r="BF223" s="2464"/>
      <c r="BG223" s="2464"/>
      <c r="BH223" s="2464"/>
      <c r="BI223" s="2464"/>
      <c r="BJ223" s="2464"/>
      <c r="BK223" s="2464"/>
      <c r="BL223" s="2464"/>
      <c r="BM223" s="2464"/>
      <c r="BN223" s="2464"/>
      <c r="BO223" s="2464"/>
      <c r="BP223" s="2464"/>
      <c r="BQ223" s="2464"/>
      <c r="BR223" s="2464"/>
      <c r="BS223" s="2464"/>
      <c r="BT223" s="2464"/>
      <c r="BU223" s="2464"/>
      <c r="BV223" s="2464"/>
      <c r="BW223" s="2464"/>
      <c r="BX223" s="2464"/>
      <c r="BY223" s="2464"/>
      <c r="BZ223" s="2464"/>
      <c r="CA223" s="2464"/>
      <c r="CB223" s="2464"/>
      <c r="CC223" s="2464"/>
      <c r="CD223" s="2464"/>
      <c r="CE223" s="2464"/>
      <c r="CF223" s="2464"/>
      <c r="CG223" s="2464"/>
      <c r="CH223" s="2464"/>
      <c r="CI223" s="2464"/>
      <c r="CJ223" s="2464"/>
      <c r="CK223" s="2464"/>
      <c r="CL223" s="2464"/>
      <c r="CM223" s="2464"/>
      <c r="CN223" s="2464"/>
      <c r="CO223" s="2464"/>
      <c r="CP223" s="2464"/>
      <c r="CQ223" s="2464"/>
      <c r="CR223" s="2464"/>
      <c r="CS223" s="2464"/>
      <c r="CT223" s="2464"/>
      <c r="CU223" s="2464"/>
      <c r="CV223" s="2464"/>
      <c r="CW223" s="2464"/>
      <c r="CX223" s="2464"/>
      <c r="CY223" s="2464"/>
      <c r="CZ223" s="2464"/>
      <c r="DA223" s="2464"/>
      <c r="DB223" s="2464"/>
      <c r="DC223" s="2464"/>
      <c r="DD223" s="2464"/>
      <c r="DE223" s="2464"/>
      <c r="DF223" s="2464"/>
      <c r="DG223" s="2464"/>
      <c r="DH223" s="2464"/>
      <c r="DI223" s="2464"/>
      <c r="DJ223" s="2464"/>
      <c r="DK223" s="2464"/>
      <c r="DL223" s="2464"/>
      <c r="DM223" s="2464"/>
      <c r="DN223" s="2464"/>
      <c r="DO223" s="2464"/>
      <c r="DP223" s="2464"/>
      <c r="DQ223" s="2464"/>
      <c r="DR223" s="2464"/>
      <c r="DS223" s="2464"/>
      <c r="DT223" s="2464"/>
      <c r="DU223" s="2464"/>
      <c r="DV223" s="2464"/>
      <c r="DW223" s="2464"/>
      <c r="DX223" s="2464"/>
      <c r="DY223" s="2464"/>
      <c r="DZ223" s="2464"/>
      <c r="EA223" s="2464"/>
      <c r="EB223" s="2464"/>
      <c r="EC223" s="2464"/>
      <c r="ED223" s="2464"/>
      <c r="EE223" s="2464"/>
      <c r="EF223" s="2464"/>
      <c r="EG223" s="2464"/>
      <c r="EH223" s="2464"/>
      <c r="EI223" s="2464"/>
      <c r="EJ223" s="2464"/>
      <c r="EK223" s="2464"/>
      <c r="EL223" s="2464"/>
      <c r="EM223" s="2464"/>
      <c r="EN223" s="2464"/>
      <c r="EO223" s="2464"/>
      <c r="EP223" s="2464"/>
      <c r="EQ223" s="2464"/>
      <c r="ER223" s="2464"/>
      <c r="ES223" s="2464"/>
      <c r="ET223" s="2464"/>
      <c r="EU223" s="2464"/>
      <c r="EV223" s="2464"/>
      <c r="EW223" s="2464"/>
      <c r="EX223" s="2464"/>
      <c r="EY223" s="2464"/>
      <c r="EZ223" s="2464"/>
      <c r="FA223" s="2464"/>
      <c r="FB223" s="2464"/>
      <c r="FC223" s="2464"/>
      <c r="FD223" s="2464"/>
      <c r="FE223" s="2464"/>
      <c r="FF223" s="2464"/>
      <c r="FG223" s="2464"/>
      <c r="FH223" s="2464"/>
      <c r="FI223" s="2464"/>
      <c r="FJ223" s="2464"/>
      <c r="FK223" s="2464"/>
      <c r="FL223" s="2464"/>
      <c r="FM223" s="2464"/>
      <c r="FN223" s="2464"/>
      <c r="FO223" s="2464"/>
      <c r="FP223" s="2464"/>
      <c r="FQ223" s="2464"/>
      <c r="FR223" s="2464"/>
      <c r="FS223" s="2464"/>
      <c r="FT223" s="2464"/>
      <c r="FU223" s="2464"/>
      <c r="FV223" s="2464"/>
      <c r="FW223" s="2464"/>
      <c r="FX223" s="2464"/>
      <c r="FY223" s="2464"/>
      <c r="FZ223" s="2464"/>
      <c r="GA223" s="2464"/>
      <c r="GB223" s="2464"/>
      <c r="GC223" s="2464"/>
      <c r="GD223" s="2464"/>
      <c r="GE223" s="2464"/>
      <c r="GF223" s="2464"/>
      <c r="GG223" s="2464"/>
      <c r="GH223" s="2464"/>
      <c r="GI223" s="2464"/>
      <c r="GJ223" s="2464"/>
      <c r="GK223" s="2464"/>
      <c r="GL223" s="2464"/>
      <c r="GM223" s="2464"/>
      <c r="GN223" s="2464"/>
      <c r="GO223" s="2464"/>
      <c r="GP223" s="2464"/>
      <c r="GQ223" s="2464"/>
      <c r="GR223" s="2464"/>
      <c r="GS223" s="2464"/>
      <c r="GT223" s="2464"/>
      <c r="GU223" s="2464"/>
      <c r="GV223" s="2464"/>
      <c r="GW223" s="2464"/>
      <c r="GX223" s="2464"/>
      <c r="GY223" s="2464"/>
      <c r="GZ223" s="2464"/>
      <c r="HA223" s="2464"/>
      <c r="HB223" s="2464"/>
      <c r="HC223" s="2464"/>
      <c r="HD223" s="2464"/>
      <c r="HE223" s="2464"/>
      <c r="HF223" s="2464"/>
      <c r="HG223" s="2464"/>
      <c r="HH223" s="2464"/>
      <c r="HI223" s="2464"/>
      <c r="HJ223" s="2464"/>
      <c r="HK223" s="2464"/>
      <c r="HL223" s="2464"/>
      <c r="HM223" s="2464"/>
      <c r="HN223" s="2464"/>
      <c r="HO223" s="2464"/>
      <c r="HP223" s="2464"/>
      <c r="HQ223" s="2464"/>
      <c r="HR223" s="2464"/>
      <c r="HS223" s="2464"/>
      <c r="HT223" s="2464"/>
      <c r="HU223" s="2464"/>
      <c r="HV223" s="2464"/>
      <c r="HW223" s="2464"/>
      <c r="HX223" s="2464"/>
      <c r="HY223" s="2464"/>
      <c r="HZ223" s="2464"/>
      <c r="IA223" s="2464"/>
      <c r="IB223" s="2464"/>
      <c r="IC223" s="2464"/>
      <c r="ID223" s="2464"/>
      <c r="IE223" s="2464"/>
      <c r="IF223" s="2464"/>
      <c r="IG223" s="2464"/>
      <c r="IH223" s="2464"/>
      <c r="II223" s="2464"/>
      <c r="IJ223" s="2464"/>
      <c r="IK223" s="2464"/>
      <c r="IL223" s="2464"/>
      <c r="IM223" s="2464"/>
      <c r="IN223" s="2464"/>
      <c r="IO223" s="2464"/>
      <c r="IP223" s="2464"/>
      <c r="IQ223" s="2464"/>
      <c r="IR223" s="2464"/>
      <c r="IS223" s="2464"/>
      <c r="IT223" s="2464"/>
      <c r="IU223" s="2464"/>
      <c r="IV223" s="2464"/>
      <c r="IW223" s="2464"/>
      <c r="IX223" s="2464"/>
      <c r="IY223" s="2464"/>
      <c r="IZ223" s="2464"/>
      <c r="JA223" s="2464"/>
      <c r="JB223" s="2464"/>
      <c r="JC223" s="2464"/>
      <c r="JD223" s="2464"/>
      <c r="JE223" s="2464"/>
      <c r="JF223" s="2464"/>
      <c r="JG223" s="2464"/>
      <c r="JH223" s="2464"/>
      <c r="JI223" s="2464"/>
      <c r="JJ223" s="2464"/>
      <c r="JK223" s="2464"/>
      <c r="JL223" s="2464"/>
      <c r="JM223" s="2464"/>
      <c r="JN223" s="2464"/>
      <c r="JO223" s="2464"/>
      <c r="JP223" s="2464"/>
      <c r="JQ223" s="2464"/>
      <c r="JR223" s="2464"/>
      <c r="JS223" s="2464"/>
      <c r="JT223" s="2464"/>
      <c r="JU223" s="2464"/>
      <c r="JV223" s="2464"/>
      <c r="JW223" s="2464"/>
      <c r="JX223" s="2464"/>
      <c r="JY223" s="2464"/>
      <c r="JZ223" s="2464"/>
      <c r="KA223" s="2464"/>
      <c r="KB223" s="2464"/>
      <c r="KC223" s="2464"/>
      <c r="KD223" s="2464"/>
      <c r="KE223" s="2464"/>
      <c r="KF223" s="2464"/>
      <c r="KG223" s="2464"/>
      <c r="KH223" s="2464"/>
      <c r="KI223" s="2464"/>
      <c r="KJ223" s="2464"/>
      <c r="KK223" s="2464"/>
      <c r="KL223" s="2464"/>
      <c r="KM223" s="2464"/>
      <c r="KN223" s="2464"/>
      <c r="KO223" s="2464"/>
      <c r="KP223" s="2464"/>
      <c r="KQ223" s="2464"/>
      <c r="KR223" s="2464"/>
      <c r="KS223" s="2464"/>
      <c r="KT223" s="2464"/>
      <c r="KU223" s="2464"/>
      <c r="KV223" s="2464"/>
      <c r="KW223" s="2464"/>
      <c r="KX223" s="2464"/>
      <c r="KY223" s="2464"/>
      <c r="KZ223" s="2464"/>
      <c r="LA223" s="2464"/>
      <c r="LB223" s="2464"/>
      <c r="LC223" s="2464"/>
      <c r="LD223" s="2464"/>
      <c r="LE223" s="2464"/>
      <c r="LF223" s="2464"/>
      <c r="LG223" s="2464"/>
      <c r="LH223" s="2464"/>
      <c r="LI223" s="2464"/>
      <c r="LJ223" s="2464"/>
      <c r="LK223" s="2464"/>
      <c r="LL223" s="2464"/>
      <c r="LM223" s="2464"/>
      <c r="LN223" s="2464"/>
      <c r="LO223" s="2464"/>
      <c r="LP223" s="2464"/>
      <c r="LQ223" s="2464"/>
      <c r="LR223" s="2464"/>
      <c r="LS223" s="2464"/>
      <c r="LT223" s="2464"/>
      <c r="LU223" s="2464"/>
      <c r="LV223" s="2464"/>
      <c r="LW223" s="2464"/>
      <c r="LX223" s="2464"/>
      <c r="LY223" s="2464"/>
      <c r="LZ223" s="2464"/>
      <c r="MA223" s="2464"/>
      <c r="MB223" s="2464"/>
      <c r="MC223" s="2464"/>
      <c r="MD223" s="2464"/>
      <c r="ME223" s="2464"/>
      <c r="MF223" s="2464"/>
      <c r="MG223" s="2464"/>
      <c r="MH223" s="2464"/>
      <c r="MI223" s="2464"/>
      <c r="MJ223" s="2464"/>
      <c r="MK223" s="2464"/>
      <c r="ML223" s="2464"/>
      <c r="MM223" s="2464"/>
      <c r="MN223" s="2464"/>
      <c r="MO223" s="2464"/>
      <c r="MP223" s="2464"/>
      <c r="MQ223" s="2464"/>
      <c r="MR223" s="2464"/>
      <c r="MS223" s="2464"/>
      <c r="MT223" s="2464"/>
      <c r="MU223" s="2464"/>
      <c r="MV223" s="2464"/>
      <c r="MW223" s="2464"/>
      <c r="MX223" s="2464"/>
      <c r="MY223" s="2464"/>
      <c r="MZ223" s="2464"/>
      <c r="NA223" s="2464"/>
      <c r="NB223" s="2464"/>
      <c r="NC223" s="2464"/>
      <c r="ND223" s="2464"/>
      <c r="NE223" s="2464"/>
      <c r="NF223" s="2464"/>
      <c r="NG223" s="2464"/>
      <c r="NH223" s="2464"/>
      <c r="NI223" s="2464"/>
      <c r="NJ223" s="2464"/>
      <c r="NK223" s="2464"/>
      <c r="NL223" s="2464"/>
      <c r="NM223" s="2464"/>
      <c r="NN223" s="2464"/>
      <c r="NO223" s="2464"/>
      <c r="NP223" s="2464"/>
      <c r="NQ223" s="2464"/>
      <c r="NR223" s="2464"/>
      <c r="NS223" s="2464"/>
      <c r="NT223" s="2464"/>
      <c r="NU223" s="2464"/>
      <c r="NV223" s="2464"/>
      <c r="NW223" s="2464"/>
      <c r="NX223" s="2464"/>
      <c r="NY223" s="2464"/>
      <c r="NZ223" s="2464"/>
      <c r="OA223" s="2464"/>
      <c r="OB223" s="2464"/>
      <c r="OC223" s="2464"/>
      <c r="OD223" s="2464"/>
      <c r="OE223" s="2464"/>
      <c r="OF223" s="2464"/>
      <c r="OG223" s="2464"/>
      <c r="OH223" s="2464"/>
      <c r="OI223" s="2464"/>
      <c r="OJ223" s="2464"/>
      <c r="OK223" s="2464"/>
      <c r="OL223" s="2464"/>
      <c r="OM223" s="2464"/>
      <c r="ON223" s="2464"/>
      <c r="OO223" s="2464"/>
      <c r="OP223" s="2464"/>
      <c r="OQ223" s="2464"/>
      <c r="OR223" s="2464"/>
      <c r="OS223" s="2464"/>
      <c r="OT223" s="2464"/>
      <c r="OU223" s="2464"/>
      <c r="OV223" s="2464"/>
      <c r="OW223" s="2464"/>
      <c r="OX223" s="2464"/>
      <c r="OY223" s="2464"/>
      <c r="OZ223" s="2464"/>
      <c r="PA223" s="2464"/>
      <c r="PB223" s="2464"/>
      <c r="PC223" s="2464"/>
      <c r="PD223" s="2464"/>
      <c r="PE223" s="2464"/>
      <c r="PF223" s="2464"/>
      <c r="PG223" s="2464"/>
      <c r="PH223" s="2464"/>
      <c r="PI223" s="2464"/>
      <c r="PJ223" s="2464"/>
      <c r="PK223" s="2464"/>
      <c r="PL223" s="2464"/>
      <c r="PM223" s="2464"/>
      <c r="PN223" s="2464"/>
      <c r="PO223" s="2464"/>
      <c r="PP223" s="2464"/>
      <c r="PQ223" s="2464"/>
      <c r="PR223" s="2464"/>
      <c r="PS223" s="2464"/>
      <c r="PT223" s="2464"/>
      <c r="PU223" s="2464"/>
      <c r="PV223" s="2464"/>
      <c r="PW223" s="2464"/>
      <c r="PX223" s="2464"/>
      <c r="PY223" s="2464"/>
      <c r="PZ223" s="2464"/>
      <c r="QA223" s="2464"/>
      <c r="QB223" s="2464"/>
      <c r="QC223" s="2464"/>
      <c r="QD223" s="2464"/>
      <c r="QE223" s="2464"/>
      <c r="QF223" s="2464"/>
      <c r="QG223" s="2464"/>
      <c r="QH223" s="2464"/>
      <c r="QI223" s="2464"/>
      <c r="QJ223" s="2464"/>
      <c r="QK223" s="2464"/>
      <c r="QL223" s="2464"/>
      <c r="QM223" s="2464"/>
      <c r="QN223" s="2464"/>
      <c r="QO223" s="2464"/>
      <c r="QP223" s="2464"/>
      <c r="QQ223" s="2464"/>
      <c r="QR223" s="2464"/>
      <c r="QS223" s="2464"/>
      <c r="QT223" s="2464"/>
      <c r="QU223" s="2464"/>
      <c r="QV223" s="2464"/>
      <c r="QW223" s="2464"/>
      <c r="QX223" s="2464"/>
      <c r="QY223" s="2464"/>
      <c r="QZ223" s="2464"/>
      <c r="RA223" s="2464"/>
      <c r="RB223" s="2464"/>
      <c r="RC223" s="2464"/>
      <c r="RD223" s="2464"/>
      <c r="RE223" s="2464"/>
      <c r="RF223" s="2464"/>
      <c r="RG223" s="2464"/>
      <c r="RH223" s="2464"/>
      <c r="RI223" s="2464"/>
      <c r="RJ223" s="2464"/>
      <c r="RK223" s="2464"/>
      <c r="RL223" s="2464"/>
      <c r="RM223" s="2464"/>
      <c r="RN223" s="2464"/>
      <c r="RO223" s="2464"/>
      <c r="RP223" s="2464"/>
      <c r="RQ223" s="2464"/>
      <c r="RR223" s="2464"/>
      <c r="RS223" s="2464"/>
      <c r="RT223" s="2464"/>
      <c r="RU223" s="2464"/>
      <c r="RV223" s="2464"/>
      <c r="RW223" s="2464"/>
      <c r="RX223" s="2464"/>
      <c r="RY223" s="2464"/>
      <c r="RZ223" s="2464"/>
      <c r="SA223" s="2464"/>
      <c r="SB223" s="2464"/>
      <c r="SC223" s="2464"/>
      <c r="SD223" s="2464"/>
      <c r="SE223" s="2464"/>
      <c r="SF223" s="2464"/>
      <c r="SG223" s="2464"/>
      <c r="SH223" s="2464"/>
      <c r="SI223" s="2464"/>
      <c r="SJ223" s="2464"/>
      <c r="SK223" s="2464"/>
      <c r="SL223" s="2464"/>
      <c r="SM223" s="2464"/>
      <c r="SN223" s="2464"/>
      <c r="SO223" s="2464"/>
      <c r="SP223" s="2464"/>
      <c r="SQ223" s="2464"/>
      <c r="SR223" s="2464"/>
      <c r="SS223" s="2464"/>
      <c r="ST223" s="2464"/>
      <c r="SU223" s="2464"/>
      <c r="SV223" s="2464"/>
      <c r="SW223" s="2464"/>
      <c r="SX223" s="2464"/>
      <c r="SY223" s="2464"/>
      <c r="SZ223" s="2464"/>
      <c r="TA223" s="2464"/>
      <c r="TB223" s="2464"/>
      <c r="TC223" s="2464"/>
      <c r="TD223" s="2464"/>
      <c r="TE223" s="2464"/>
      <c r="TF223" s="2464"/>
      <c r="TG223" s="2464"/>
      <c r="TH223" s="2464"/>
      <c r="TI223" s="2464"/>
      <c r="TJ223" s="2464"/>
      <c r="TK223" s="2464"/>
      <c r="TL223" s="2464"/>
      <c r="TM223" s="2464"/>
      <c r="TN223" s="2464"/>
      <c r="TO223" s="2464"/>
      <c r="TP223" s="2464"/>
      <c r="TQ223" s="2464"/>
      <c r="TR223" s="2464"/>
      <c r="TS223" s="2464"/>
      <c r="TT223" s="2464"/>
      <c r="TU223" s="2464"/>
      <c r="TV223" s="2464"/>
      <c r="TW223" s="2464"/>
      <c r="TX223" s="2464"/>
      <c r="TY223" s="2464"/>
      <c r="TZ223" s="2464"/>
      <c r="UA223" s="2464"/>
      <c r="UB223" s="2464"/>
      <c r="UC223" s="2464"/>
      <c r="UD223" s="2464"/>
      <c r="UE223" s="2464"/>
      <c r="UF223" s="2464"/>
      <c r="UG223" s="2464"/>
      <c r="UH223" s="2464"/>
      <c r="UI223" s="2464"/>
      <c r="UJ223" s="2464"/>
      <c r="UK223" s="2464"/>
      <c r="UL223" s="2464"/>
      <c r="UM223" s="2464"/>
      <c r="UN223" s="2464"/>
      <c r="UO223" s="2464"/>
      <c r="UP223" s="2464"/>
      <c r="UQ223" s="2464"/>
      <c r="UR223" s="2464"/>
      <c r="US223" s="2464"/>
      <c r="UT223" s="2464"/>
      <c r="UU223" s="2464"/>
      <c r="UV223" s="2464"/>
      <c r="UW223" s="2464"/>
      <c r="UX223" s="2464"/>
      <c r="UY223" s="2464"/>
      <c r="UZ223" s="2464"/>
      <c r="VA223" s="2464"/>
      <c r="VB223" s="2464"/>
      <c r="VC223" s="2464"/>
      <c r="VD223" s="2464"/>
      <c r="VE223" s="2464"/>
      <c r="VF223" s="2464"/>
      <c r="VG223" s="2464"/>
      <c r="VH223" s="2464"/>
      <c r="VI223" s="2464"/>
      <c r="VJ223" s="2464"/>
      <c r="VK223" s="2464"/>
      <c r="VL223" s="2464"/>
      <c r="VM223" s="2464"/>
      <c r="VN223" s="2464"/>
      <c r="VO223" s="2464"/>
      <c r="VP223" s="2464"/>
      <c r="VQ223" s="2464"/>
      <c r="VR223" s="2464"/>
      <c r="VS223" s="2464"/>
      <c r="VT223" s="2464"/>
      <c r="VU223" s="2464"/>
      <c r="VV223" s="2464"/>
      <c r="VW223" s="2464"/>
      <c r="VX223" s="2464"/>
      <c r="VY223" s="2464"/>
      <c r="VZ223" s="2464"/>
      <c r="WA223" s="2464"/>
      <c r="WB223" s="2464"/>
      <c r="WC223" s="2464"/>
      <c r="WD223" s="2464"/>
      <c r="WE223" s="2464"/>
      <c r="WF223" s="2464"/>
      <c r="WG223" s="2464"/>
      <c r="WH223" s="2464"/>
      <c r="WI223" s="2464"/>
      <c r="WJ223" s="2464"/>
      <c r="WK223" s="2464"/>
      <c r="WL223" s="2464"/>
      <c r="WM223" s="2464"/>
      <c r="WN223" s="2464"/>
      <c r="WO223" s="2464"/>
      <c r="WP223" s="2464"/>
      <c r="WQ223" s="2464"/>
      <c r="WR223" s="2464"/>
      <c r="WS223" s="2464"/>
      <c r="WT223" s="2464"/>
      <c r="WU223" s="2464"/>
      <c r="WV223" s="2464"/>
      <c r="WW223" s="2464"/>
      <c r="WX223" s="2464"/>
      <c r="WY223" s="2464"/>
      <c r="WZ223" s="2464"/>
      <c r="XA223" s="2464"/>
      <c r="XB223" s="2464"/>
      <c r="XC223" s="2464"/>
      <c r="XD223" s="2464"/>
      <c r="XE223" s="2464"/>
      <c r="XF223" s="2464"/>
      <c r="XG223" s="2464"/>
      <c r="XH223" s="2464"/>
      <c r="XI223" s="2464"/>
      <c r="XJ223" s="2464"/>
      <c r="XK223" s="2464"/>
      <c r="XL223" s="2464"/>
      <c r="XM223" s="2464"/>
      <c r="XN223" s="2464"/>
      <c r="XO223" s="2464"/>
      <c r="XP223" s="2464"/>
      <c r="XQ223" s="2464"/>
      <c r="XR223" s="2464"/>
      <c r="XS223" s="2464"/>
      <c r="XT223" s="2464"/>
      <c r="XU223" s="2464"/>
      <c r="XV223" s="2464"/>
      <c r="XW223" s="2464"/>
      <c r="XX223" s="2464"/>
      <c r="XY223" s="2464"/>
      <c r="XZ223" s="2464"/>
      <c r="YA223" s="2464"/>
      <c r="YB223" s="2464"/>
      <c r="YC223" s="2464"/>
      <c r="YD223" s="2464"/>
      <c r="YE223" s="2464"/>
      <c r="YF223" s="2464"/>
      <c r="YG223" s="2464"/>
      <c r="YH223" s="2464"/>
      <c r="YI223" s="2464"/>
      <c r="YJ223" s="2464"/>
      <c r="YK223" s="2464"/>
      <c r="YL223" s="2464"/>
      <c r="YM223" s="2464"/>
      <c r="YN223" s="2464"/>
      <c r="YO223" s="2464"/>
      <c r="YP223" s="2464"/>
      <c r="YQ223" s="2464"/>
      <c r="YR223" s="2464"/>
      <c r="YS223" s="2464"/>
      <c r="YT223" s="2464"/>
      <c r="YU223" s="2464"/>
      <c r="YV223" s="2464"/>
      <c r="YW223" s="2464"/>
      <c r="YX223" s="2464"/>
      <c r="YY223" s="2464"/>
      <c r="YZ223" s="2464"/>
      <c r="ZA223" s="2464"/>
      <c r="ZB223" s="2464"/>
      <c r="ZC223" s="2464"/>
      <c r="ZD223" s="2464"/>
      <c r="ZE223" s="2464"/>
      <c r="ZF223" s="2464"/>
      <c r="ZG223" s="2464"/>
      <c r="ZH223" s="2464"/>
      <c r="ZI223" s="2464"/>
      <c r="ZJ223" s="2464"/>
      <c r="ZK223" s="2464"/>
      <c r="ZL223" s="2464"/>
      <c r="ZM223" s="2464"/>
      <c r="ZN223" s="2464"/>
      <c r="ZO223" s="2464"/>
      <c r="ZP223" s="2464"/>
      <c r="ZQ223" s="2464"/>
      <c r="ZR223" s="2464"/>
      <c r="ZS223" s="2464"/>
      <c r="ZT223" s="2464"/>
      <c r="ZU223" s="2464"/>
      <c r="ZV223" s="2464"/>
      <c r="ZW223" s="2464"/>
      <c r="ZX223" s="2464"/>
      <c r="ZY223" s="2464"/>
      <c r="ZZ223" s="2464"/>
      <c r="AAA223" s="2464"/>
      <c r="AAB223" s="2464"/>
      <c r="AAC223" s="2464"/>
      <c r="AAD223" s="2464"/>
      <c r="AAE223" s="2464"/>
      <c r="AAF223" s="2464"/>
      <c r="AAG223" s="2464"/>
      <c r="AAH223" s="2464"/>
      <c r="AAI223" s="2464"/>
      <c r="AAJ223" s="2464"/>
      <c r="AAK223" s="2464"/>
      <c r="AAL223" s="2464"/>
      <c r="AAM223" s="2464"/>
      <c r="AAN223" s="2464"/>
      <c r="AAO223" s="2464"/>
      <c r="AAP223" s="2464"/>
      <c r="AAQ223" s="2464"/>
      <c r="AAR223" s="2464"/>
      <c r="AAS223" s="2464"/>
      <c r="AAT223" s="2464"/>
      <c r="AAU223" s="2464"/>
      <c r="AAV223" s="2464"/>
      <c r="AAW223" s="2464"/>
      <c r="AAX223" s="2464"/>
      <c r="AAY223" s="2464"/>
      <c r="AAZ223" s="2464"/>
      <c r="ABA223" s="2464"/>
      <c r="ABB223" s="2464"/>
      <c r="ABC223" s="2464"/>
      <c r="ABD223" s="2464"/>
      <c r="ABE223" s="2464"/>
      <c r="ABF223" s="2464"/>
      <c r="ABG223" s="2464"/>
      <c r="ABH223" s="2464"/>
      <c r="ABI223" s="2464"/>
      <c r="ABJ223" s="2464"/>
      <c r="ABK223" s="2464"/>
      <c r="ABL223" s="2464"/>
      <c r="ABM223" s="2464"/>
      <c r="ABN223" s="2464"/>
      <c r="ABO223" s="2464"/>
      <c r="ABP223" s="2464"/>
      <c r="ABQ223" s="2464"/>
      <c r="ABR223" s="2464"/>
      <c r="ABS223" s="2464"/>
      <c r="ABT223" s="2464"/>
      <c r="ABU223" s="2464"/>
      <c r="ABV223" s="2464"/>
      <c r="ABW223" s="2464"/>
      <c r="ABX223" s="2464"/>
      <c r="ABY223" s="2464"/>
      <c r="ABZ223" s="2464"/>
      <c r="ACA223" s="2464"/>
      <c r="ACB223" s="2464"/>
      <c r="ACC223" s="2464"/>
      <c r="ACD223" s="2464"/>
      <c r="ACE223" s="2464"/>
      <c r="ACF223" s="2464"/>
      <c r="ACG223" s="2464"/>
      <c r="ACH223" s="2464"/>
      <c r="ACI223" s="2464"/>
      <c r="ACJ223" s="2464"/>
      <c r="ACK223" s="2464"/>
      <c r="ACL223" s="2464"/>
      <c r="ACM223" s="2464"/>
      <c r="ACN223" s="2464"/>
      <c r="ACO223" s="2464"/>
      <c r="ACP223" s="2464"/>
      <c r="ACQ223" s="2464"/>
      <c r="ACR223" s="2464"/>
      <c r="ACS223" s="2464"/>
      <c r="ACT223" s="2464"/>
      <c r="ACU223" s="2464"/>
      <c r="ACV223" s="2464"/>
      <c r="ACW223" s="2464"/>
      <c r="ACX223" s="2464"/>
      <c r="ACY223" s="2464"/>
      <c r="ACZ223" s="2464"/>
      <c r="ADA223" s="2464"/>
      <c r="ADB223" s="2464"/>
      <c r="ADC223" s="2464"/>
      <c r="ADD223" s="2464"/>
      <c r="ADE223" s="2464"/>
      <c r="ADF223" s="2464"/>
      <c r="ADG223" s="2464"/>
      <c r="ADH223" s="2464"/>
      <c r="ADI223" s="2464"/>
      <c r="ADJ223" s="2464"/>
      <c r="ADK223" s="2464"/>
      <c r="ADL223" s="2464"/>
      <c r="ADM223" s="2464"/>
      <c r="ADN223" s="2464"/>
      <c r="ADO223" s="2464"/>
      <c r="ADP223" s="2464"/>
      <c r="ADQ223" s="2464"/>
      <c r="ADR223" s="2464"/>
      <c r="ADS223" s="2464"/>
      <c r="ADT223" s="2464"/>
      <c r="ADU223" s="2464"/>
      <c r="ADV223" s="2464"/>
      <c r="ADW223" s="2464"/>
      <c r="ADX223" s="2464"/>
      <c r="ADY223" s="2464"/>
      <c r="ADZ223" s="2464"/>
      <c r="AEA223" s="2464"/>
      <c r="AEB223" s="2464"/>
      <c r="AEC223" s="2464"/>
      <c r="AED223" s="2464"/>
      <c r="AEE223" s="2464"/>
      <c r="AEF223" s="2464"/>
      <c r="AEG223" s="2464"/>
      <c r="AEH223" s="2464"/>
      <c r="AEI223" s="2464"/>
      <c r="AEJ223" s="2464"/>
      <c r="AEK223" s="2464"/>
      <c r="AEL223" s="2464"/>
      <c r="AEM223" s="2464"/>
      <c r="AEN223" s="2464"/>
      <c r="AEO223" s="2464"/>
      <c r="AEP223" s="2464"/>
      <c r="AEQ223" s="2464"/>
      <c r="AER223" s="2464"/>
      <c r="AES223" s="2464"/>
      <c r="AET223" s="2464"/>
      <c r="AEU223" s="2464"/>
      <c r="AEV223" s="2464"/>
      <c r="AEW223" s="2464"/>
      <c r="AEX223" s="2464"/>
      <c r="AEY223" s="2464"/>
      <c r="AEZ223" s="2464"/>
      <c r="AFA223" s="2464"/>
      <c r="AFB223" s="2464"/>
      <c r="AFC223" s="2464"/>
      <c r="AFD223" s="2464"/>
      <c r="AFE223" s="2464"/>
      <c r="AFF223" s="2464"/>
      <c r="AFG223" s="2464"/>
      <c r="AFH223" s="2464"/>
      <c r="AFI223" s="2464"/>
      <c r="AFJ223" s="2464"/>
      <c r="AFK223" s="2464"/>
      <c r="AFL223" s="2464"/>
      <c r="AFM223" s="2464"/>
      <c r="AFN223" s="2464"/>
      <c r="AFO223" s="2464"/>
      <c r="AFP223" s="2464"/>
      <c r="AFQ223" s="2464"/>
      <c r="AFR223" s="2464"/>
      <c r="AFS223" s="2464"/>
      <c r="AFT223" s="2464"/>
      <c r="AFU223" s="2464"/>
      <c r="AFV223" s="2464"/>
      <c r="AFW223" s="2464"/>
      <c r="AFX223" s="2464"/>
      <c r="AFY223" s="2464"/>
      <c r="AFZ223" s="2464"/>
      <c r="AGA223" s="2464"/>
      <c r="AGB223" s="2464"/>
      <c r="AGC223" s="2464"/>
      <c r="AGD223" s="2464"/>
      <c r="AGE223" s="2464"/>
      <c r="AGF223" s="2464"/>
      <c r="AGG223" s="2464"/>
      <c r="AGH223" s="2464"/>
      <c r="AGI223" s="2464"/>
      <c r="AGJ223" s="2464"/>
      <c r="AGK223" s="2464"/>
      <c r="AGL223" s="2464"/>
      <c r="AGM223" s="2464"/>
      <c r="AGN223" s="2464"/>
      <c r="AGO223" s="2464"/>
      <c r="AGP223" s="2464"/>
      <c r="AGQ223" s="2464"/>
      <c r="AGR223" s="2464"/>
      <c r="AGS223" s="2464"/>
      <c r="AGT223" s="2464"/>
      <c r="AGU223" s="2464"/>
      <c r="AGV223" s="2464"/>
      <c r="AGW223" s="2464"/>
      <c r="AGX223" s="2464"/>
      <c r="AGY223" s="2464"/>
      <c r="AGZ223" s="2464"/>
      <c r="AHA223" s="2464"/>
      <c r="AHB223" s="2464"/>
      <c r="AHC223" s="2464"/>
      <c r="AHD223" s="2464"/>
      <c r="AHE223" s="2464"/>
      <c r="AHF223" s="2464"/>
      <c r="AHG223" s="2464"/>
      <c r="AHH223" s="2464"/>
      <c r="AHI223" s="2464"/>
      <c r="AHJ223" s="2464"/>
      <c r="AHK223" s="2464"/>
      <c r="AHL223" s="2464"/>
      <c r="AHM223" s="2464"/>
      <c r="AHN223" s="2464"/>
      <c r="AHO223" s="2464"/>
      <c r="AHP223" s="2464"/>
      <c r="AHQ223" s="2464"/>
      <c r="AHR223" s="2464"/>
      <c r="AHS223" s="2464"/>
      <c r="AHT223" s="2464"/>
      <c r="AHU223" s="2464"/>
      <c r="AHV223" s="2464"/>
      <c r="AHW223" s="2464"/>
      <c r="AHX223" s="2464"/>
      <c r="AHY223" s="2464"/>
      <c r="AHZ223" s="2464"/>
      <c r="AIA223" s="2464"/>
      <c r="AIB223" s="2464"/>
      <c r="AIC223" s="2464"/>
      <c r="AID223" s="2464"/>
      <c r="AIE223" s="2464"/>
      <c r="AIF223" s="2464"/>
      <c r="AIG223" s="2464"/>
      <c r="AIH223" s="2464"/>
      <c r="AII223" s="2464"/>
      <c r="AIJ223" s="2464"/>
      <c r="AIK223" s="2464"/>
      <c r="AIL223" s="2464"/>
      <c r="AIM223" s="2464"/>
      <c r="AIN223" s="2464"/>
      <c r="AIO223" s="2464"/>
      <c r="AIP223" s="2464"/>
      <c r="AIQ223" s="2464"/>
      <c r="AIR223" s="2464"/>
      <c r="AIS223" s="2464"/>
      <c r="AIT223" s="2464"/>
      <c r="AIU223" s="2464"/>
      <c r="AIV223" s="2464"/>
      <c r="AIW223" s="2464"/>
      <c r="AIX223" s="2464"/>
      <c r="AIY223" s="2464"/>
      <c r="AIZ223" s="2464"/>
      <c r="AJA223" s="2464"/>
      <c r="AJB223" s="2464"/>
      <c r="AJC223" s="2464"/>
      <c r="AJD223" s="2464"/>
      <c r="AJE223" s="2464"/>
      <c r="AJF223" s="2464"/>
      <c r="AJG223" s="2464"/>
      <c r="AJH223" s="2464"/>
      <c r="AJI223" s="2464"/>
      <c r="AJJ223" s="2464"/>
      <c r="AJK223" s="2464"/>
      <c r="AJL223" s="2464"/>
      <c r="AJM223" s="2464"/>
      <c r="AJN223" s="2464"/>
      <c r="AJO223" s="2464"/>
      <c r="AJP223" s="2464"/>
      <c r="AJQ223" s="2464"/>
      <c r="AJR223" s="2464"/>
      <c r="AJS223" s="2464"/>
      <c r="AJT223" s="2464"/>
      <c r="AJU223" s="2464"/>
      <c r="AJV223" s="2464"/>
      <c r="AJW223" s="2464"/>
      <c r="AJX223" s="2464"/>
      <c r="AJY223" s="2464"/>
      <c r="AJZ223" s="2464"/>
      <c r="AKA223" s="2464"/>
      <c r="AKB223" s="2464"/>
      <c r="AKC223" s="2464"/>
      <c r="AKD223" s="2464"/>
      <c r="AKE223" s="2464"/>
      <c r="AKF223" s="2464"/>
      <c r="AKG223" s="2464"/>
      <c r="AKH223" s="2464"/>
      <c r="AKI223" s="2464"/>
      <c r="AKJ223" s="2464"/>
      <c r="AKK223" s="2464"/>
      <c r="AKL223" s="2464"/>
      <c r="AKM223" s="2464"/>
      <c r="AKN223" s="2464"/>
      <c r="AKO223" s="2464"/>
      <c r="AKP223" s="2464"/>
      <c r="AKQ223" s="2464"/>
      <c r="AKR223" s="2464"/>
      <c r="AKS223" s="2464"/>
      <c r="AKT223" s="2464"/>
      <c r="AKU223" s="2464"/>
      <c r="AKV223" s="2464"/>
      <c r="AKW223" s="2464"/>
      <c r="AKX223" s="2464"/>
      <c r="AKY223" s="2464"/>
      <c r="AKZ223" s="2464"/>
      <c r="ALA223" s="2464"/>
      <c r="ALB223" s="2464"/>
      <c r="ALC223" s="2464"/>
      <c r="ALD223" s="2464"/>
      <c r="ALE223" s="2464"/>
      <c r="ALF223" s="2464"/>
      <c r="ALG223" s="2464"/>
      <c r="ALH223" s="2464"/>
      <c r="ALI223" s="2464"/>
      <c r="ALJ223" s="2464"/>
      <c r="ALK223" s="2464"/>
      <c r="ALL223" s="2464"/>
      <c r="ALM223" s="2464"/>
      <c r="ALN223" s="2464"/>
      <c r="ALO223" s="2464"/>
      <c r="ALP223" s="2464"/>
      <c r="ALQ223" s="2464"/>
      <c r="ALR223" s="2464"/>
      <c r="ALS223" s="2464"/>
      <c r="ALT223" s="2464"/>
      <c r="ALU223" s="2464"/>
      <c r="ALV223" s="2464"/>
      <c r="ALW223" s="2464"/>
      <c r="ALX223" s="2464"/>
      <c r="ALY223" s="2464"/>
      <c r="ALZ223" s="2464"/>
      <c r="AMA223" s="2464"/>
      <c r="AMB223" s="2464"/>
      <c r="AMC223" s="2464"/>
      <c r="AMD223" s="2464"/>
      <c r="AME223" s="2464"/>
      <c r="AMF223" s="2464"/>
      <c r="AMG223" s="2464"/>
      <c r="AMH223" s="2464"/>
      <c r="AMI223" s="2464"/>
      <c r="AMJ223" s="2464"/>
      <c r="AMK223" s="2464"/>
      <c r="AML223" s="2464"/>
      <c r="AMM223" s="2464"/>
      <c r="AMN223" s="2464"/>
      <c r="AMO223" s="2464"/>
      <c r="AMP223" s="2464"/>
      <c r="AMQ223" s="2464"/>
      <c r="AMR223" s="2464"/>
      <c r="AMS223" s="2464"/>
      <c r="AMT223" s="2464"/>
      <c r="AMU223" s="2464"/>
      <c r="AMV223" s="2464"/>
      <c r="AMW223" s="2464"/>
      <c r="AMX223" s="2464"/>
      <c r="AMY223" s="2464"/>
      <c r="AMZ223" s="2464"/>
      <c r="ANA223" s="2464"/>
      <c r="ANB223" s="2464"/>
      <c r="ANC223" s="2464"/>
      <c r="AND223" s="2464"/>
      <c r="ANE223" s="2464"/>
      <c r="ANF223" s="2464"/>
      <c r="ANG223" s="2464"/>
      <c r="ANH223" s="2464"/>
      <c r="ANI223" s="2464"/>
      <c r="ANJ223" s="2464"/>
      <c r="ANK223" s="2464"/>
      <c r="ANL223" s="2464"/>
      <c r="ANM223" s="2464"/>
      <c r="ANN223" s="2464"/>
      <c r="ANO223" s="2464"/>
      <c r="ANP223" s="2464"/>
      <c r="ANQ223" s="2464"/>
      <c r="ANR223" s="2464"/>
      <c r="ANS223" s="2464"/>
      <c r="ANT223" s="2464"/>
      <c r="ANU223" s="2464"/>
      <c r="ANV223" s="2464"/>
      <c r="ANW223" s="2464"/>
      <c r="ANX223" s="2464"/>
      <c r="ANY223" s="2464"/>
      <c r="ANZ223" s="2464"/>
      <c r="AOA223" s="2464"/>
      <c r="AOB223" s="2464"/>
      <c r="AOC223" s="2464"/>
      <c r="AOD223" s="2464"/>
      <c r="AOE223" s="2464"/>
      <c r="AOF223" s="2464"/>
      <c r="AOG223" s="2464"/>
      <c r="AOH223" s="2464"/>
      <c r="AOI223" s="2464"/>
      <c r="AOJ223" s="2464"/>
      <c r="AOK223" s="2464"/>
      <c r="AOL223" s="2464"/>
      <c r="AOM223" s="2464"/>
      <c r="AON223" s="2464"/>
      <c r="AOO223" s="2464"/>
      <c r="AOP223" s="2464"/>
      <c r="AOQ223" s="2464"/>
      <c r="AOR223" s="2464"/>
      <c r="AOS223" s="2464"/>
      <c r="AOT223" s="2464"/>
      <c r="AOU223" s="2464"/>
      <c r="AOV223" s="2464"/>
      <c r="AOW223" s="2464"/>
      <c r="AOX223" s="2464"/>
      <c r="AOY223" s="2464"/>
      <c r="AOZ223" s="2464"/>
      <c r="APA223" s="2464"/>
      <c r="APB223" s="2464"/>
      <c r="APC223" s="2464"/>
      <c r="APD223" s="2464"/>
      <c r="APE223" s="2464"/>
      <c r="APF223" s="2464"/>
      <c r="APG223" s="2464"/>
      <c r="APH223" s="2464"/>
      <c r="API223" s="2464"/>
      <c r="APJ223" s="2464"/>
      <c r="APK223" s="2464"/>
      <c r="APL223" s="2464"/>
      <c r="APM223" s="2464"/>
      <c r="APN223" s="2464"/>
      <c r="APO223" s="2464"/>
      <c r="APP223" s="2464"/>
      <c r="APQ223" s="2464"/>
      <c r="APR223" s="2464"/>
      <c r="APS223" s="2464"/>
      <c r="APT223" s="2464"/>
      <c r="APU223" s="2464"/>
      <c r="APV223" s="2464"/>
      <c r="APW223" s="2464"/>
      <c r="APX223" s="2464"/>
      <c r="APY223" s="2464"/>
      <c r="APZ223" s="2464"/>
      <c r="AQA223" s="2464"/>
      <c r="AQB223" s="2464"/>
      <c r="AQC223" s="2464"/>
      <c r="AQD223" s="2464"/>
      <c r="AQE223" s="2464"/>
      <c r="AQF223" s="2464"/>
      <c r="AQG223" s="2464"/>
      <c r="AQH223" s="2464"/>
      <c r="AQI223" s="2464"/>
      <c r="AQJ223" s="2464"/>
      <c r="AQK223" s="2464"/>
      <c r="AQL223" s="2464"/>
      <c r="AQM223" s="2464"/>
      <c r="AQN223" s="2464"/>
      <c r="AQO223" s="2464"/>
      <c r="AQP223" s="2464"/>
      <c r="AQQ223" s="2464"/>
      <c r="AQR223" s="2464"/>
      <c r="AQS223" s="2464"/>
      <c r="AQT223" s="2464"/>
      <c r="AQU223" s="2464"/>
      <c r="AQV223" s="2464"/>
      <c r="AQW223" s="2464"/>
      <c r="AQX223" s="2464"/>
      <c r="AQY223" s="2464"/>
      <c r="AQZ223" s="2464"/>
      <c r="ARA223" s="2464"/>
      <c r="ARB223" s="2464"/>
      <c r="ARC223" s="2464"/>
      <c r="ARD223" s="2464"/>
      <c r="ARE223" s="2464"/>
      <c r="ARF223" s="2464"/>
      <c r="ARG223" s="2464"/>
      <c r="ARH223" s="2464"/>
      <c r="ARI223" s="2464"/>
      <c r="ARJ223" s="2464"/>
      <c r="ARK223" s="2464"/>
      <c r="ARL223" s="2464"/>
      <c r="ARM223" s="2464"/>
      <c r="ARN223" s="2464"/>
      <c r="ARO223" s="2464"/>
      <c r="ARP223" s="2464"/>
      <c r="ARQ223" s="2464"/>
      <c r="ARR223" s="2464"/>
      <c r="ARS223" s="2464"/>
      <c r="ART223" s="2464"/>
      <c r="ARU223" s="2464"/>
      <c r="ARV223" s="2464"/>
      <c r="ARW223" s="2464"/>
      <c r="ARX223" s="2464"/>
      <c r="ARY223" s="2464"/>
      <c r="ARZ223" s="2464"/>
      <c r="ASA223" s="2464"/>
      <c r="ASB223" s="2464"/>
      <c r="ASC223" s="2464"/>
      <c r="ASD223" s="2464"/>
      <c r="ASE223" s="2464"/>
      <c r="ASF223" s="2464"/>
      <c r="ASG223" s="2464"/>
      <c r="ASH223" s="2464"/>
      <c r="ASI223" s="2464"/>
      <c r="ASJ223" s="2464"/>
      <c r="ASK223" s="2464"/>
      <c r="ASL223" s="2464"/>
      <c r="ASM223" s="2464"/>
      <c r="ASN223" s="2464"/>
      <c r="ASO223" s="2464"/>
      <c r="ASP223" s="2464"/>
      <c r="ASQ223" s="2464"/>
      <c r="ASR223" s="2464"/>
      <c r="ASS223" s="2464"/>
      <c r="AST223" s="2464"/>
      <c r="ASU223" s="2464"/>
      <c r="ASV223" s="2464"/>
      <c r="ASW223" s="2464"/>
      <c r="ASX223" s="2464"/>
      <c r="ASY223" s="2464"/>
      <c r="ASZ223" s="2464"/>
      <c r="ATA223" s="2464"/>
      <c r="ATB223" s="2464"/>
      <c r="ATC223" s="2464"/>
      <c r="ATD223" s="2464"/>
      <c r="ATE223" s="2464"/>
      <c r="ATF223" s="2464"/>
      <c r="ATG223" s="2464"/>
      <c r="ATH223" s="2464"/>
      <c r="ATI223" s="2464"/>
      <c r="ATJ223" s="2464"/>
      <c r="ATK223" s="2464"/>
      <c r="ATL223" s="2464"/>
      <c r="ATM223" s="2464"/>
      <c r="ATN223" s="2464"/>
      <c r="ATO223" s="2464"/>
      <c r="ATP223" s="2464"/>
      <c r="ATQ223" s="2464"/>
      <c r="ATR223" s="2464"/>
      <c r="ATS223" s="2464"/>
      <c r="ATT223" s="2464"/>
      <c r="ATU223" s="2464"/>
      <c r="ATV223" s="2464"/>
      <c r="ATW223" s="2464"/>
      <c r="ATX223" s="2464"/>
      <c r="ATY223" s="2464"/>
      <c r="ATZ223" s="2464"/>
      <c r="AUA223" s="2464"/>
      <c r="AUB223" s="2464"/>
      <c r="AUC223" s="2464"/>
      <c r="AUD223" s="2464"/>
      <c r="AUE223" s="2464"/>
      <c r="AUF223" s="2464"/>
      <c r="AUG223" s="2464"/>
      <c r="AUH223" s="2464"/>
      <c r="AUI223" s="2464"/>
      <c r="AUJ223" s="2464"/>
      <c r="AUK223" s="2464"/>
      <c r="AUL223" s="2464"/>
      <c r="AUM223" s="2464"/>
      <c r="AUN223" s="2464"/>
      <c r="AUO223" s="2464"/>
      <c r="AUP223" s="2464"/>
      <c r="AUQ223" s="2464"/>
      <c r="AUR223" s="2464"/>
      <c r="AUS223" s="2464"/>
      <c r="AUT223" s="2464"/>
      <c r="AUU223" s="2464"/>
      <c r="AUV223" s="2464"/>
      <c r="AUW223" s="2464"/>
      <c r="AUX223" s="2464"/>
      <c r="AUY223" s="2464"/>
      <c r="AUZ223" s="2464"/>
      <c r="AVA223" s="2464"/>
      <c r="AVB223" s="2464"/>
      <c r="AVC223" s="2464"/>
      <c r="AVD223" s="2464"/>
      <c r="AVE223" s="2464"/>
      <c r="AVF223" s="2464"/>
      <c r="AVG223" s="2464"/>
      <c r="AVH223" s="2464"/>
      <c r="AVI223" s="2464"/>
      <c r="AVJ223" s="2464"/>
      <c r="AVK223" s="2464"/>
      <c r="AVL223" s="2464"/>
      <c r="AVM223" s="2464"/>
      <c r="AVN223" s="2464"/>
      <c r="AVO223" s="2464"/>
      <c r="AVP223" s="2464"/>
      <c r="AVQ223" s="2464"/>
      <c r="AVR223" s="2464"/>
      <c r="AVS223" s="2464"/>
      <c r="AVT223" s="2464"/>
      <c r="AVU223" s="2464"/>
      <c r="AVV223" s="2464"/>
      <c r="AVW223" s="2464"/>
      <c r="AVX223" s="2464"/>
      <c r="AVY223" s="2464"/>
      <c r="AVZ223" s="2464"/>
      <c r="AWA223" s="2464"/>
      <c r="AWB223" s="2464"/>
      <c r="AWC223" s="2464"/>
      <c r="AWD223" s="2464"/>
      <c r="AWE223" s="2464"/>
      <c r="AWF223" s="2464"/>
      <c r="AWG223" s="2464"/>
      <c r="AWH223" s="2464"/>
      <c r="AWI223" s="2464"/>
      <c r="AWJ223" s="2464"/>
      <c r="AWK223" s="2464"/>
      <c r="AWL223" s="2464"/>
      <c r="AWM223" s="2464"/>
      <c r="AWN223" s="2464"/>
      <c r="AWO223" s="2464"/>
      <c r="AWP223" s="2464"/>
      <c r="AWQ223" s="2464"/>
      <c r="AWR223" s="2464"/>
      <c r="AWS223" s="2464"/>
      <c r="AWT223" s="2464"/>
      <c r="AWU223" s="2464"/>
      <c r="AWV223" s="2464"/>
      <c r="AWW223" s="2464"/>
      <c r="AWX223" s="2464"/>
      <c r="AWY223" s="2464"/>
      <c r="AWZ223" s="2464"/>
      <c r="AXA223" s="2464"/>
      <c r="AXB223" s="2464"/>
      <c r="AXC223" s="2464"/>
      <c r="AXD223" s="2464"/>
      <c r="AXE223" s="2464"/>
      <c r="AXF223" s="2464"/>
      <c r="AXG223" s="2464"/>
      <c r="AXH223" s="2464"/>
      <c r="AXI223" s="2464"/>
      <c r="AXJ223" s="2464"/>
    </row>
    <row r="224" spans="1:1310" s="2465" customFormat="1" ht="23.25" customHeight="1">
      <c r="A224" s="2466"/>
      <c r="B224" s="2468" t="s">
        <v>2038</v>
      </c>
      <c r="C224" s="2468"/>
      <c r="D224" s="2468"/>
      <c r="E224" s="2468"/>
      <c r="F224" s="2468"/>
      <c r="G224" s="2468"/>
      <c r="H224" s="2468"/>
      <c r="I224" s="2468"/>
      <c r="J224" s="2468"/>
      <c r="K224" s="2468"/>
      <c r="L224" s="2468"/>
      <c r="M224" s="2468"/>
      <c r="N224" s="2468"/>
      <c r="O224" s="2468"/>
      <c r="P224" s="2468"/>
      <c r="Q224" s="2468"/>
      <c r="R224" s="2462"/>
      <c r="S224" s="2462"/>
      <c r="T224" s="2462"/>
      <c r="U224" s="2462"/>
      <c r="V224" s="2462"/>
      <c r="W224" s="2462"/>
      <c r="X224" s="2462"/>
      <c r="Y224" s="2462"/>
      <c r="Z224" s="2462"/>
      <c r="AA224" s="2462"/>
      <c r="AB224" s="2462"/>
      <c r="AC224" s="2462"/>
      <c r="AD224" s="2463"/>
      <c r="AE224" s="2463"/>
      <c r="AF224" s="2463"/>
      <c r="AG224" s="2463"/>
      <c r="AH224" s="2463"/>
      <c r="AI224" s="2463"/>
      <c r="AJ224" s="2463"/>
      <c r="AK224" s="2463"/>
      <c r="AL224" s="2463"/>
      <c r="AM224" s="2463"/>
      <c r="AN224" s="2463"/>
      <c r="AO224" s="2463"/>
      <c r="AP224" s="2463"/>
      <c r="AQ224" s="2463"/>
      <c r="AR224" s="2463"/>
      <c r="AS224" s="2463"/>
      <c r="AT224" s="2463"/>
      <c r="AU224" s="2463"/>
      <c r="AV224" s="2464"/>
      <c r="AW224" s="2464"/>
      <c r="AX224" s="2464"/>
      <c r="AY224" s="2464"/>
      <c r="AZ224" s="2464"/>
      <c r="BA224" s="2464"/>
      <c r="BB224" s="2464"/>
      <c r="BC224" s="2464"/>
      <c r="BD224" s="2464"/>
      <c r="BE224" s="2464"/>
      <c r="BF224" s="2464"/>
      <c r="BG224" s="2464"/>
      <c r="BH224" s="2464"/>
      <c r="BI224" s="2464"/>
      <c r="BJ224" s="2464"/>
      <c r="BK224" s="2464"/>
      <c r="BL224" s="2464"/>
      <c r="BM224" s="2464"/>
      <c r="BN224" s="2464"/>
      <c r="BO224" s="2464"/>
      <c r="BP224" s="2464"/>
      <c r="BQ224" s="2464"/>
      <c r="BR224" s="2464"/>
      <c r="BS224" s="2464"/>
      <c r="BT224" s="2464"/>
      <c r="BU224" s="2464"/>
      <c r="BV224" s="2464"/>
      <c r="BW224" s="2464"/>
      <c r="BX224" s="2464"/>
      <c r="BY224" s="2464"/>
      <c r="BZ224" s="2464"/>
      <c r="CA224" s="2464"/>
      <c r="CB224" s="2464"/>
      <c r="CC224" s="2464"/>
      <c r="CD224" s="2464"/>
      <c r="CE224" s="2464"/>
      <c r="CF224" s="2464"/>
      <c r="CG224" s="2464"/>
      <c r="CH224" s="2464"/>
      <c r="CI224" s="2464"/>
      <c r="CJ224" s="2464"/>
      <c r="CK224" s="2464"/>
      <c r="CL224" s="2464"/>
      <c r="CM224" s="2464"/>
      <c r="CN224" s="2464"/>
      <c r="CO224" s="2464"/>
      <c r="CP224" s="2464"/>
      <c r="CQ224" s="2464"/>
      <c r="CR224" s="2464"/>
      <c r="CS224" s="2464"/>
      <c r="CT224" s="2464"/>
      <c r="CU224" s="2464"/>
      <c r="CV224" s="2464"/>
      <c r="CW224" s="2464"/>
      <c r="CX224" s="2464"/>
      <c r="CY224" s="2464"/>
      <c r="CZ224" s="2464"/>
      <c r="DA224" s="2464"/>
      <c r="DB224" s="2464"/>
      <c r="DC224" s="2464"/>
      <c r="DD224" s="2464"/>
      <c r="DE224" s="2464"/>
      <c r="DF224" s="2464"/>
      <c r="DG224" s="2464"/>
      <c r="DH224" s="2464"/>
      <c r="DI224" s="2464"/>
      <c r="DJ224" s="2464"/>
      <c r="DK224" s="2464"/>
      <c r="DL224" s="2464"/>
      <c r="DM224" s="2464"/>
      <c r="DN224" s="2464"/>
      <c r="DO224" s="2464"/>
      <c r="DP224" s="2464"/>
      <c r="DQ224" s="2464"/>
      <c r="DR224" s="2464"/>
      <c r="DS224" s="2464"/>
      <c r="DT224" s="2464"/>
      <c r="DU224" s="2464"/>
      <c r="DV224" s="2464"/>
      <c r="DW224" s="2464"/>
      <c r="DX224" s="2464"/>
      <c r="DY224" s="2464"/>
      <c r="DZ224" s="2464"/>
      <c r="EA224" s="2464"/>
      <c r="EB224" s="2464"/>
      <c r="EC224" s="2464"/>
      <c r="ED224" s="2464"/>
      <c r="EE224" s="2464"/>
      <c r="EF224" s="2464"/>
      <c r="EG224" s="2464"/>
      <c r="EH224" s="2464"/>
      <c r="EI224" s="2464"/>
      <c r="EJ224" s="2464"/>
      <c r="EK224" s="2464"/>
      <c r="EL224" s="2464"/>
      <c r="EM224" s="2464"/>
      <c r="EN224" s="2464"/>
      <c r="EO224" s="2464"/>
      <c r="EP224" s="2464"/>
      <c r="EQ224" s="2464"/>
      <c r="ER224" s="2464"/>
      <c r="ES224" s="2464"/>
      <c r="ET224" s="2464"/>
      <c r="EU224" s="2464"/>
      <c r="EV224" s="2464"/>
      <c r="EW224" s="2464"/>
      <c r="EX224" s="2464"/>
      <c r="EY224" s="2464"/>
      <c r="EZ224" s="2464"/>
      <c r="FA224" s="2464"/>
      <c r="FB224" s="2464"/>
      <c r="FC224" s="2464"/>
      <c r="FD224" s="2464"/>
      <c r="FE224" s="2464"/>
      <c r="FF224" s="2464"/>
      <c r="FG224" s="2464"/>
      <c r="FH224" s="2464"/>
      <c r="FI224" s="2464"/>
      <c r="FJ224" s="2464"/>
      <c r="FK224" s="2464"/>
      <c r="FL224" s="2464"/>
      <c r="FM224" s="2464"/>
      <c r="FN224" s="2464"/>
      <c r="FO224" s="2464"/>
      <c r="FP224" s="2464"/>
      <c r="FQ224" s="2464"/>
      <c r="FR224" s="2464"/>
      <c r="FS224" s="2464"/>
      <c r="FT224" s="2464"/>
      <c r="FU224" s="2464"/>
      <c r="FV224" s="2464"/>
      <c r="FW224" s="2464"/>
      <c r="FX224" s="2464"/>
      <c r="FY224" s="2464"/>
      <c r="FZ224" s="2464"/>
      <c r="GA224" s="2464"/>
      <c r="GB224" s="2464"/>
      <c r="GC224" s="2464"/>
      <c r="GD224" s="2464"/>
      <c r="GE224" s="2464"/>
      <c r="GF224" s="2464"/>
      <c r="GG224" s="2464"/>
      <c r="GH224" s="2464"/>
      <c r="GI224" s="2464"/>
      <c r="GJ224" s="2464"/>
      <c r="GK224" s="2464"/>
      <c r="GL224" s="2464"/>
      <c r="GM224" s="2464"/>
      <c r="GN224" s="2464"/>
      <c r="GO224" s="2464"/>
      <c r="GP224" s="2464"/>
      <c r="GQ224" s="2464"/>
      <c r="GR224" s="2464"/>
      <c r="GS224" s="2464"/>
      <c r="GT224" s="2464"/>
      <c r="GU224" s="2464"/>
      <c r="GV224" s="2464"/>
      <c r="GW224" s="2464"/>
      <c r="GX224" s="2464"/>
      <c r="GY224" s="2464"/>
      <c r="GZ224" s="2464"/>
      <c r="HA224" s="2464"/>
      <c r="HB224" s="2464"/>
      <c r="HC224" s="2464"/>
      <c r="HD224" s="2464"/>
      <c r="HE224" s="2464"/>
      <c r="HF224" s="2464"/>
      <c r="HG224" s="2464"/>
      <c r="HH224" s="2464"/>
      <c r="HI224" s="2464"/>
      <c r="HJ224" s="2464"/>
      <c r="HK224" s="2464"/>
      <c r="HL224" s="2464"/>
      <c r="HM224" s="2464"/>
      <c r="HN224" s="2464"/>
      <c r="HO224" s="2464"/>
      <c r="HP224" s="2464"/>
      <c r="HQ224" s="2464"/>
      <c r="HR224" s="2464"/>
      <c r="HS224" s="2464"/>
      <c r="HT224" s="2464"/>
      <c r="HU224" s="2464"/>
      <c r="HV224" s="2464"/>
      <c r="HW224" s="2464"/>
      <c r="HX224" s="2464"/>
      <c r="HY224" s="2464"/>
      <c r="HZ224" s="2464"/>
      <c r="IA224" s="2464"/>
      <c r="IB224" s="2464"/>
      <c r="IC224" s="2464"/>
      <c r="ID224" s="2464"/>
      <c r="IE224" s="2464"/>
      <c r="IF224" s="2464"/>
      <c r="IG224" s="2464"/>
      <c r="IH224" s="2464"/>
      <c r="II224" s="2464"/>
      <c r="IJ224" s="2464"/>
      <c r="IK224" s="2464"/>
      <c r="IL224" s="2464"/>
      <c r="IM224" s="2464"/>
      <c r="IN224" s="2464"/>
      <c r="IO224" s="2464"/>
      <c r="IP224" s="2464"/>
      <c r="IQ224" s="2464"/>
      <c r="IR224" s="2464"/>
      <c r="IS224" s="2464"/>
      <c r="IT224" s="2464"/>
      <c r="IU224" s="2464"/>
      <c r="IV224" s="2464"/>
      <c r="IW224" s="2464"/>
      <c r="IX224" s="2464"/>
      <c r="IY224" s="2464"/>
      <c r="IZ224" s="2464"/>
      <c r="JA224" s="2464"/>
      <c r="JB224" s="2464"/>
      <c r="JC224" s="2464"/>
      <c r="JD224" s="2464"/>
      <c r="JE224" s="2464"/>
      <c r="JF224" s="2464"/>
      <c r="JG224" s="2464"/>
      <c r="JH224" s="2464"/>
      <c r="JI224" s="2464"/>
      <c r="JJ224" s="2464"/>
      <c r="JK224" s="2464"/>
      <c r="JL224" s="2464"/>
      <c r="JM224" s="2464"/>
      <c r="JN224" s="2464"/>
      <c r="JO224" s="2464"/>
      <c r="JP224" s="2464"/>
      <c r="JQ224" s="2464"/>
      <c r="JR224" s="2464"/>
      <c r="JS224" s="2464"/>
      <c r="JT224" s="2464"/>
      <c r="JU224" s="2464"/>
      <c r="JV224" s="2464"/>
      <c r="JW224" s="2464"/>
      <c r="JX224" s="2464"/>
      <c r="JY224" s="2464"/>
      <c r="JZ224" s="2464"/>
      <c r="KA224" s="2464"/>
      <c r="KB224" s="2464"/>
      <c r="KC224" s="2464"/>
      <c r="KD224" s="2464"/>
      <c r="KE224" s="2464"/>
      <c r="KF224" s="2464"/>
      <c r="KG224" s="2464"/>
      <c r="KH224" s="2464"/>
      <c r="KI224" s="2464"/>
      <c r="KJ224" s="2464"/>
      <c r="KK224" s="2464"/>
      <c r="KL224" s="2464"/>
      <c r="KM224" s="2464"/>
      <c r="KN224" s="2464"/>
      <c r="KO224" s="2464"/>
      <c r="KP224" s="2464"/>
      <c r="KQ224" s="2464"/>
      <c r="KR224" s="2464"/>
      <c r="KS224" s="2464"/>
      <c r="KT224" s="2464"/>
      <c r="KU224" s="2464"/>
      <c r="KV224" s="2464"/>
      <c r="KW224" s="2464"/>
      <c r="KX224" s="2464"/>
      <c r="KY224" s="2464"/>
      <c r="KZ224" s="2464"/>
      <c r="LA224" s="2464"/>
      <c r="LB224" s="2464"/>
      <c r="LC224" s="2464"/>
      <c r="LD224" s="2464"/>
      <c r="LE224" s="2464"/>
      <c r="LF224" s="2464"/>
      <c r="LG224" s="2464"/>
      <c r="LH224" s="2464"/>
      <c r="LI224" s="2464"/>
      <c r="LJ224" s="2464"/>
      <c r="LK224" s="2464"/>
      <c r="LL224" s="2464"/>
      <c r="LM224" s="2464"/>
      <c r="LN224" s="2464"/>
      <c r="LO224" s="2464"/>
      <c r="LP224" s="2464"/>
      <c r="LQ224" s="2464"/>
      <c r="LR224" s="2464"/>
      <c r="LS224" s="2464"/>
      <c r="LT224" s="2464"/>
      <c r="LU224" s="2464"/>
      <c r="LV224" s="2464"/>
      <c r="LW224" s="2464"/>
      <c r="LX224" s="2464"/>
      <c r="LY224" s="2464"/>
      <c r="LZ224" s="2464"/>
      <c r="MA224" s="2464"/>
      <c r="MB224" s="2464"/>
      <c r="MC224" s="2464"/>
      <c r="MD224" s="2464"/>
      <c r="ME224" s="2464"/>
      <c r="MF224" s="2464"/>
      <c r="MG224" s="2464"/>
      <c r="MH224" s="2464"/>
      <c r="MI224" s="2464"/>
      <c r="MJ224" s="2464"/>
      <c r="MK224" s="2464"/>
      <c r="ML224" s="2464"/>
      <c r="MM224" s="2464"/>
      <c r="MN224" s="2464"/>
      <c r="MO224" s="2464"/>
      <c r="MP224" s="2464"/>
      <c r="MQ224" s="2464"/>
      <c r="MR224" s="2464"/>
      <c r="MS224" s="2464"/>
      <c r="MT224" s="2464"/>
      <c r="MU224" s="2464"/>
      <c r="MV224" s="2464"/>
      <c r="MW224" s="2464"/>
      <c r="MX224" s="2464"/>
      <c r="MY224" s="2464"/>
      <c r="MZ224" s="2464"/>
      <c r="NA224" s="2464"/>
      <c r="NB224" s="2464"/>
      <c r="NC224" s="2464"/>
      <c r="ND224" s="2464"/>
      <c r="NE224" s="2464"/>
      <c r="NF224" s="2464"/>
      <c r="NG224" s="2464"/>
      <c r="NH224" s="2464"/>
      <c r="NI224" s="2464"/>
      <c r="NJ224" s="2464"/>
      <c r="NK224" s="2464"/>
      <c r="NL224" s="2464"/>
      <c r="NM224" s="2464"/>
      <c r="NN224" s="2464"/>
      <c r="NO224" s="2464"/>
      <c r="NP224" s="2464"/>
      <c r="NQ224" s="2464"/>
      <c r="NR224" s="2464"/>
      <c r="NS224" s="2464"/>
      <c r="NT224" s="2464"/>
      <c r="NU224" s="2464"/>
      <c r="NV224" s="2464"/>
      <c r="NW224" s="2464"/>
      <c r="NX224" s="2464"/>
      <c r="NY224" s="2464"/>
      <c r="NZ224" s="2464"/>
      <c r="OA224" s="2464"/>
      <c r="OB224" s="2464"/>
      <c r="OC224" s="2464"/>
      <c r="OD224" s="2464"/>
      <c r="OE224" s="2464"/>
      <c r="OF224" s="2464"/>
      <c r="OG224" s="2464"/>
      <c r="OH224" s="2464"/>
      <c r="OI224" s="2464"/>
      <c r="OJ224" s="2464"/>
      <c r="OK224" s="2464"/>
      <c r="OL224" s="2464"/>
      <c r="OM224" s="2464"/>
      <c r="ON224" s="2464"/>
      <c r="OO224" s="2464"/>
      <c r="OP224" s="2464"/>
      <c r="OQ224" s="2464"/>
      <c r="OR224" s="2464"/>
      <c r="OS224" s="2464"/>
      <c r="OT224" s="2464"/>
      <c r="OU224" s="2464"/>
      <c r="OV224" s="2464"/>
      <c r="OW224" s="2464"/>
      <c r="OX224" s="2464"/>
      <c r="OY224" s="2464"/>
      <c r="OZ224" s="2464"/>
      <c r="PA224" s="2464"/>
      <c r="PB224" s="2464"/>
      <c r="PC224" s="2464"/>
      <c r="PD224" s="2464"/>
      <c r="PE224" s="2464"/>
      <c r="PF224" s="2464"/>
      <c r="PG224" s="2464"/>
      <c r="PH224" s="2464"/>
      <c r="PI224" s="2464"/>
      <c r="PJ224" s="2464"/>
      <c r="PK224" s="2464"/>
      <c r="PL224" s="2464"/>
      <c r="PM224" s="2464"/>
      <c r="PN224" s="2464"/>
      <c r="PO224" s="2464"/>
      <c r="PP224" s="2464"/>
      <c r="PQ224" s="2464"/>
      <c r="PR224" s="2464"/>
      <c r="PS224" s="2464"/>
      <c r="PT224" s="2464"/>
      <c r="PU224" s="2464"/>
      <c r="PV224" s="2464"/>
      <c r="PW224" s="2464"/>
      <c r="PX224" s="2464"/>
      <c r="PY224" s="2464"/>
      <c r="PZ224" s="2464"/>
      <c r="QA224" s="2464"/>
      <c r="QB224" s="2464"/>
      <c r="QC224" s="2464"/>
      <c r="QD224" s="2464"/>
      <c r="QE224" s="2464"/>
      <c r="QF224" s="2464"/>
      <c r="QG224" s="2464"/>
      <c r="QH224" s="2464"/>
      <c r="QI224" s="2464"/>
      <c r="QJ224" s="2464"/>
      <c r="QK224" s="2464"/>
      <c r="QL224" s="2464"/>
      <c r="QM224" s="2464"/>
      <c r="QN224" s="2464"/>
      <c r="QO224" s="2464"/>
      <c r="QP224" s="2464"/>
      <c r="QQ224" s="2464"/>
      <c r="QR224" s="2464"/>
      <c r="QS224" s="2464"/>
      <c r="QT224" s="2464"/>
      <c r="QU224" s="2464"/>
      <c r="QV224" s="2464"/>
      <c r="QW224" s="2464"/>
      <c r="QX224" s="2464"/>
      <c r="QY224" s="2464"/>
      <c r="QZ224" s="2464"/>
      <c r="RA224" s="2464"/>
      <c r="RB224" s="2464"/>
      <c r="RC224" s="2464"/>
      <c r="RD224" s="2464"/>
      <c r="RE224" s="2464"/>
      <c r="RF224" s="2464"/>
      <c r="RG224" s="2464"/>
      <c r="RH224" s="2464"/>
      <c r="RI224" s="2464"/>
      <c r="RJ224" s="2464"/>
      <c r="RK224" s="2464"/>
      <c r="RL224" s="2464"/>
      <c r="RM224" s="2464"/>
      <c r="RN224" s="2464"/>
      <c r="RO224" s="2464"/>
      <c r="RP224" s="2464"/>
      <c r="RQ224" s="2464"/>
      <c r="RR224" s="2464"/>
      <c r="RS224" s="2464"/>
      <c r="RT224" s="2464"/>
      <c r="RU224" s="2464"/>
      <c r="RV224" s="2464"/>
      <c r="RW224" s="2464"/>
      <c r="RX224" s="2464"/>
      <c r="RY224" s="2464"/>
      <c r="RZ224" s="2464"/>
      <c r="SA224" s="2464"/>
      <c r="SB224" s="2464"/>
      <c r="SC224" s="2464"/>
      <c r="SD224" s="2464"/>
      <c r="SE224" s="2464"/>
      <c r="SF224" s="2464"/>
      <c r="SG224" s="2464"/>
      <c r="SH224" s="2464"/>
      <c r="SI224" s="2464"/>
      <c r="SJ224" s="2464"/>
      <c r="SK224" s="2464"/>
      <c r="SL224" s="2464"/>
      <c r="SM224" s="2464"/>
      <c r="SN224" s="2464"/>
      <c r="SO224" s="2464"/>
      <c r="SP224" s="2464"/>
      <c r="SQ224" s="2464"/>
      <c r="SR224" s="2464"/>
      <c r="SS224" s="2464"/>
      <c r="ST224" s="2464"/>
      <c r="SU224" s="2464"/>
      <c r="SV224" s="2464"/>
      <c r="SW224" s="2464"/>
      <c r="SX224" s="2464"/>
      <c r="SY224" s="2464"/>
      <c r="SZ224" s="2464"/>
      <c r="TA224" s="2464"/>
      <c r="TB224" s="2464"/>
      <c r="TC224" s="2464"/>
      <c r="TD224" s="2464"/>
      <c r="TE224" s="2464"/>
      <c r="TF224" s="2464"/>
      <c r="TG224" s="2464"/>
      <c r="TH224" s="2464"/>
      <c r="TI224" s="2464"/>
      <c r="TJ224" s="2464"/>
      <c r="TK224" s="2464"/>
      <c r="TL224" s="2464"/>
      <c r="TM224" s="2464"/>
      <c r="TN224" s="2464"/>
      <c r="TO224" s="2464"/>
      <c r="TP224" s="2464"/>
      <c r="TQ224" s="2464"/>
      <c r="TR224" s="2464"/>
      <c r="TS224" s="2464"/>
      <c r="TT224" s="2464"/>
      <c r="TU224" s="2464"/>
      <c r="TV224" s="2464"/>
      <c r="TW224" s="2464"/>
      <c r="TX224" s="2464"/>
      <c r="TY224" s="2464"/>
      <c r="TZ224" s="2464"/>
      <c r="UA224" s="2464"/>
      <c r="UB224" s="2464"/>
      <c r="UC224" s="2464"/>
      <c r="UD224" s="2464"/>
      <c r="UE224" s="2464"/>
      <c r="UF224" s="2464"/>
      <c r="UG224" s="2464"/>
      <c r="UH224" s="2464"/>
      <c r="UI224" s="2464"/>
      <c r="UJ224" s="2464"/>
      <c r="UK224" s="2464"/>
      <c r="UL224" s="2464"/>
      <c r="UM224" s="2464"/>
      <c r="UN224" s="2464"/>
      <c r="UO224" s="2464"/>
      <c r="UP224" s="2464"/>
      <c r="UQ224" s="2464"/>
      <c r="UR224" s="2464"/>
      <c r="US224" s="2464"/>
      <c r="UT224" s="2464"/>
      <c r="UU224" s="2464"/>
      <c r="UV224" s="2464"/>
      <c r="UW224" s="2464"/>
      <c r="UX224" s="2464"/>
      <c r="UY224" s="2464"/>
      <c r="UZ224" s="2464"/>
      <c r="VA224" s="2464"/>
      <c r="VB224" s="2464"/>
      <c r="VC224" s="2464"/>
      <c r="VD224" s="2464"/>
      <c r="VE224" s="2464"/>
      <c r="VF224" s="2464"/>
      <c r="VG224" s="2464"/>
      <c r="VH224" s="2464"/>
      <c r="VI224" s="2464"/>
      <c r="VJ224" s="2464"/>
      <c r="VK224" s="2464"/>
      <c r="VL224" s="2464"/>
      <c r="VM224" s="2464"/>
      <c r="VN224" s="2464"/>
      <c r="VO224" s="2464"/>
      <c r="VP224" s="2464"/>
      <c r="VQ224" s="2464"/>
      <c r="VR224" s="2464"/>
      <c r="VS224" s="2464"/>
      <c r="VT224" s="2464"/>
      <c r="VU224" s="2464"/>
      <c r="VV224" s="2464"/>
      <c r="VW224" s="2464"/>
      <c r="VX224" s="2464"/>
      <c r="VY224" s="2464"/>
      <c r="VZ224" s="2464"/>
      <c r="WA224" s="2464"/>
      <c r="WB224" s="2464"/>
      <c r="WC224" s="2464"/>
      <c r="WD224" s="2464"/>
      <c r="WE224" s="2464"/>
      <c r="WF224" s="2464"/>
      <c r="WG224" s="2464"/>
      <c r="WH224" s="2464"/>
      <c r="WI224" s="2464"/>
      <c r="WJ224" s="2464"/>
      <c r="WK224" s="2464"/>
      <c r="WL224" s="2464"/>
      <c r="WM224" s="2464"/>
      <c r="WN224" s="2464"/>
      <c r="WO224" s="2464"/>
      <c r="WP224" s="2464"/>
      <c r="WQ224" s="2464"/>
      <c r="WR224" s="2464"/>
      <c r="WS224" s="2464"/>
      <c r="WT224" s="2464"/>
      <c r="WU224" s="2464"/>
      <c r="WV224" s="2464"/>
      <c r="WW224" s="2464"/>
      <c r="WX224" s="2464"/>
      <c r="WY224" s="2464"/>
      <c r="WZ224" s="2464"/>
      <c r="XA224" s="2464"/>
      <c r="XB224" s="2464"/>
      <c r="XC224" s="2464"/>
      <c r="XD224" s="2464"/>
      <c r="XE224" s="2464"/>
      <c r="XF224" s="2464"/>
      <c r="XG224" s="2464"/>
      <c r="XH224" s="2464"/>
      <c r="XI224" s="2464"/>
      <c r="XJ224" s="2464"/>
      <c r="XK224" s="2464"/>
      <c r="XL224" s="2464"/>
      <c r="XM224" s="2464"/>
      <c r="XN224" s="2464"/>
      <c r="XO224" s="2464"/>
      <c r="XP224" s="2464"/>
      <c r="XQ224" s="2464"/>
      <c r="XR224" s="2464"/>
      <c r="XS224" s="2464"/>
      <c r="XT224" s="2464"/>
      <c r="XU224" s="2464"/>
      <c r="XV224" s="2464"/>
      <c r="XW224" s="2464"/>
      <c r="XX224" s="2464"/>
      <c r="XY224" s="2464"/>
      <c r="XZ224" s="2464"/>
      <c r="YA224" s="2464"/>
      <c r="YB224" s="2464"/>
      <c r="YC224" s="2464"/>
      <c r="YD224" s="2464"/>
      <c r="YE224" s="2464"/>
      <c r="YF224" s="2464"/>
      <c r="YG224" s="2464"/>
      <c r="YH224" s="2464"/>
      <c r="YI224" s="2464"/>
      <c r="YJ224" s="2464"/>
      <c r="YK224" s="2464"/>
      <c r="YL224" s="2464"/>
      <c r="YM224" s="2464"/>
      <c r="YN224" s="2464"/>
      <c r="YO224" s="2464"/>
      <c r="YP224" s="2464"/>
      <c r="YQ224" s="2464"/>
      <c r="YR224" s="2464"/>
      <c r="YS224" s="2464"/>
      <c r="YT224" s="2464"/>
      <c r="YU224" s="2464"/>
      <c r="YV224" s="2464"/>
      <c r="YW224" s="2464"/>
      <c r="YX224" s="2464"/>
      <c r="YY224" s="2464"/>
      <c r="YZ224" s="2464"/>
      <c r="ZA224" s="2464"/>
      <c r="ZB224" s="2464"/>
      <c r="ZC224" s="2464"/>
      <c r="ZD224" s="2464"/>
      <c r="ZE224" s="2464"/>
      <c r="ZF224" s="2464"/>
      <c r="ZG224" s="2464"/>
      <c r="ZH224" s="2464"/>
      <c r="ZI224" s="2464"/>
      <c r="ZJ224" s="2464"/>
      <c r="ZK224" s="2464"/>
      <c r="ZL224" s="2464"/>
      <c r="ZM224" s="2464"/>
      <c r="ZN224" s="2464"/>
      <c r="ZO224" s="2464"/>
      <c r="ZP224" s="2464"/>
      <c r="ZQ224" s="2464"/>
      <c r="ZR224" s="2464"/>
      <c r="ZS224" s="2464"/>
      <c r="ZT224" s="2464"/>
      <c r="ZU224" s="2464"/>
      <c r="ZV224" s="2464"/>
      <c r="ZW224" s="2464"/>
      <c r="ZX224" s="2464"/>
      <c r="ZY224" s="2464"/>
      <c r="ZZ224" s="2464"/>
      <c r="AAA224" s="2464"/>
      <c r="AAB224" s="2464"/>
      <c r="AAC224" s="2464"/>
      <c r="AAD224" s="2464"/>
      <c r="AAE224" s="2464"/>
      <c r="AAF224" s="2464"/>
      <c r="AAG224" s="2464"/>
      <c r="AAH224" s="2464"/>
      <c r="AAI224" s="2464"/>
      <c r="AAJ224" s="2464"/>
      <c r="AAK224" s="2464"/>
      <c r="AAL224" s="2464"/>
      <c r="AAM224" s="2464"/>
      <c r="AAN224" s="2464"/>
      <c r="AAO224" s="2464"/>
      <c r="AAP224" s="2464"/>
      <c r="AAQ224" s="2464"/>
      <c r="AAR224" s="2464"/>
      <c r="AAS224" s="2464"/>
      <c r="AAT224" s="2464"/>
      <c r="AAU224" s="2464"/>
      <c r="AAV224" s="2464"/>
      <c r="AAW224" s="2464"/>
      <c r="AAX224" s="2464"/>
      <c r="AAY224" s="2464"/>
      <c r="AAZ224" s="2464"/>
      <c r="ABA224" s="2464"/>
      <c r="ABB224" s="2464"/>
      <c r="ABC224" s="2464"/>
      <c r="ABD224" s="2464"/>
      <c r="ABE224" s="2464"/>
      <c r="ABF224" s="2464"/>
      <c r="ABG224" s="2464"/>
      <c r="ABH224" s="2464"/>
      <c r="ABI224" s="2464"/>
      <c r="ABJ224" s="2464"/>
      <c r="ABK224" s="2464"/>
      <c r="ABL224" s="2464"/>
      <c r="ABM224" s="2464"/>
      <c r="ABN224" s="2464"/>
      <c r="ABO224" s="2464"/>
      <c r="ABP224" s="2464"/>
      <c r="ABQ224" s="2464"/>
      <c r="ABR224" s="2464"/>
      <c r="ABS224" s="2464"/>
      <c r="ABT224" s="2464"/>
      <c r="ABU224" s="2464"/>
      <c r="ABV224" s="2464"/>
      <c r="ABW224" s="2464"/>
      <c r="ABX224" s="2464"/>
      <c r="ABY224" s="2464"/>
      <c r="ABZ224" s="2464"/>
      <c r="ACA224" s="2464"/>
      <c r="ACB224" s="2464"/>
      <c r="ACC224" s="2464"/>
      <c r="ACD224" s="2464"/>
      <c r="ACE224" s="2464"/>
      <c r="ACF224" s="2464"/>
      <c r="ACG224" s="2464"/>
      <c r="ACH224" s="2464"/>
      <c r="ACI224" s="2464"/>
      <c r="ACJ224" s="2464"/>
      <c r="ACK224" s="2464"/>
      <c r="ACL224" s="2464"/>
      <c r="ACM224" s="2464"/>
      <c r="ACN224" s="2464"/>
      <c r="ACO224" s="2464"/>
      <c r="ACP224" s="2464"/>
      <c r="ACQ224" s="2464"/>
      <c r="ACR224" s="2464"/>
      <c r="ACS224" s="2464"/>
      <c r="ACT224" s="2464"/>
      <c r="ACU224" s="2464"/>
      <c r="ACV224" s="2464"/>
      <c r="ACW224" s="2464"/>
      <c r="ACX224" s="2464"/>
      <c r="ACY224" s="2464"/>
      <c r="ACZ224" s="2464"/>
      <c r="ADA224" s="2464"/>
      <c r="ADB224" s="2464"/>
      <c r="ADC224" s="2464"/>
      <c r="ADD224" s="2464"/>
      <c r="ADE224" s="2464"/>
      <c r="ADF224" s="2464"/>
      <c r="ADG224" s="2464"/>
      <c r="ADH224" s="2464"/>
      <c r="ADI224" s="2464"/>
      <c r="ADJ224" s="2464"/>
      <c r="ADK224" s="2464"/>
      <c r="ADL224" s="2464"/>
      <c r="ADM224" s="2464"/>
      <c r="ADN224" s="2464"/>
      <c r="ADO224" s="2464"/>
      <c r="ADP224" s="2464"/>
      <c r="ADQ224" s="2464"/>
      <c r="ADR224" s="2464"/>
      <c r="ADS224" s="2464"/>
      <c r="ADT224" s="2464"/>
      <c r="ADU224" s="2464"/>
      <c r="ADV224" s="2464"/>
      <c r="ADW224" s="2464"/>
      <c r="ADX224" s="2464"/>
      <c r="ADY224" s="2464"/>
      <c r="ADZ224" s="2464"/>
      <c r="AEA224" s="2464"/>
      <c r="AEB224" s="2464"/>
      <c r="AEC224" s="2464"/>
      <c r="AED224" s="2464"/>
      <c r="AEE224" s="2464"/>
      <c r="AEF224" s="2464"/>
      <c r="AEG224" s="2464"/>
      <c r="AEH224" s="2464"/>
      <c r="AEI224" s="2464"/>
      <c r="AEJ224" s="2464"/>
      <c r="AEK224" s="2464"/>
      <c r="AEL224" s="2464"/>
      <c r="AEM224" s="2464"/>
      <c r="AEN224" s="2464"/>
      <c r="AEO224" s="2464"/>
      <c r="AEP224" s="2464"/>
      <c r="AEQ224" s="2464"/>
      <c r="AER224" s="2464"/>
      <c r="AES224" s="2464"/>
      <c r="AET224" s="2464"/>
      <c r="AEU224" s="2464"/>
      <c r="AEV224" s="2464"/>
      <c r="AEW224" s="2464"/>
      <c r="AEX224" s="2464"/>
      <c r="AEY224" s="2464"/>
      <c r="AEZ224" s="2464"/>
      <c r="AFA224" s="2464"/>
      <c r="AFB224" s="2464"/>
      <c r="AFC224" s="2464"/>
      <c r="AFD224" s="2464"/>
      <c r="AFE224" s="2464"/>
      <c r="AFF224" s="2464"/>
      <c r="AFG224" s="2464"/>
      <c r="AFH224" s="2464"/>
      <c r="AFI224" s="2464"/>
      <c r="AFJ224" s="2464"/>
      <c r="AFK224" s="2464"/>
      <c r="AFL224" s="2464"/>
      <c r="AFM224" s="2464"/>
      <c r="AFN224" s="2464"/>
      <c r="AFO224" s="2464"/>
      <c r="AFP224" s="2464"/>
      <c r="AFQ224" s="2464"/>
      <c r="AFR224" s="2464"/>
      <c r="AFS224" s="2464"/>
      <c r="AFT224" s="2464"/>
      <c r="AFU224" s="2464"/>
      <c r="AFV224" s="2464"/>
      <c r="AFW224" s="2464"/>
      <c r="AFX224" s="2464"/>
      <c r="AFY224" s="2464"/>
      <c r="AFZ224" s="2464"/>
      <c r="AGA224" s="2464"/>
      <c r="AGB224" s="2464"/>
      <c r="AGC224" s="2464"/>
      <c r="AGD224" s="2464"/>
      <c r="AGE224" s="2464"/>
      <c r="AGF224" s="2464"/>
      <c r="AGG224" s="2464"/>
      <c r="AGH224" s="2464"/>
      <c r="AGI224" s="2464"/>
      <c r="AGJ224" s="2464"/>
      <c r="AGK224" s="2464"/>
      <c r="AGL224" s="2464"/>
      <c r="AGM224" s="2464"/>
      <c r="AGN224" s="2464"/>
      <c r="AGO224" s="2464"/>
      <c r="AGP224" s="2464"/>
      <c r="AGQ224" s="2464"/>
      <c r="AGR224" s="2464"/>
      <c r="AGS224" s="2464"/>
      <c r="AGT224" s="2464"/>
      <c r="AGU224" s="2464"/>
      <c r="AGV224" s="2464"/>
      <c r="AGW224" s="2464"/>
      <c r="AGX224" s="2464"/>
      <c r="AGY224" s="2464"/>
      <c r="AGZ224" s="2464"/>
      <c r="AHA224" s="2464"/>
      <c r="AHB224" s="2464"/>
      <c r="AHC224" s="2464"/>
      <c r="AHD224" s="2464"/>
      <c r="AHE224" s="2464"/>
      <c r="AHF224" s="2464"/>
      <c r="AHG224" s="2464"/>
      <c r="AHH224" s="2464"/>
      <c r="AHI224" s="2464"/>
      <c r="AHJ224" s="2464"/>
      <c r="AHK224" s="2464"/>
      <c r="AHL224" s="2464"/>
      <c r="AHM224" s="2464"/>
      <c r="AHN224" s="2464"/>
      <c r="AHO224" s="2464"/>
      <c r="AHP224" s="2464"/>
      <c r="AHQ224" s="2464"/>
      <c r="AHR224" s="2464"/>
      <c r="AHS224" s="2464"/>
      <c r="AHT224" s="2464"/>
      <c r="AHU224" s="2464"/>
      <c r="AHV224" s="2464"/>
      <c r="AHW224" s="2464"/>
      <c r="AHX224" s="2464"/>
      <c r="AHY224" s="2464"/>
      <c r="AHZ224" s="2464"/>
      <c r="AIA224" s="2464"/>
      <c r="AIB224" s="2464"/>
      <c r="AIC224" s="2464"/>
      <c r="AID224" s="2464"/>
      <c r="AIE224" s="2464"/>
      <c r="AIF224" s="2464"/>
      <c r="AIG224" s="2464"/>
      <c r="AIH224" s="2464"/>
      <c r="AII224" s="2464"/>
      <c r="AIJ224" s="2464"/>
      <c r="AIK224" s="2464"/>
      <c r="AIL224" s="2464"/>
      <c r="AIM224" s="2464"/>
      <c r="AIN224" s="2464"/>
      <c r="AIO224" s="2464"/>
      <c r="AIP224" s="2464"/>
      <c r="AIQ224" s="2464"/>
      <c r="AIR224" s="2464"/>
      <c r="AIS224" s="2464"/>
      <c r="AIT224" s="2464"/>
      <c r="AIU224" s="2464"/>
      <c r="AIV224" s="2464"/>
      <c r="AIW224" s="2464"/>
      <c r="AIX224" s="2464"/>
      <c r="AIY224" s="2464"/>
      <c r="AIZ224" s="2464"/>
      <c r="AJA224" s="2464"/>
      <c r="AJB224" s="2464"/>
      <c r="AJC224" s="2464"/>
      <c r="AJD224" s="2464"/>
      <c r="AJE224" s="2464"/>
      <c r="AJF224" s="2464"/>
      <c r="AJG224" s="2464"/>
      <c r="AJH224" s="2464"/>
      <c r="AJI224" s="2464"/>
      <c r="AJJ224" s="2464"/>
      <c r="AJK224" s="2464"/>
      <c r="AJL224" s="2464"/>
      <c r="AJM224" s="2464"/>
      <c r="AJN224" s="2464"/>
      <c r="AJO224" s="2464"/>
      <c r="AJP224" s="2464"/>
      <c r="AJQ224" s="2464"/>
      <c r="AJR224" s="2464"/>
      <c r="AJS224" s="2464"/>
      <c r="AJT224" s="2464"/>
      <c r="AJU224" s="2464"/>
      <c r="AJV224" s="2464"/>
      <c r="AJW224" s="2464"/>
      <c r="AJX224" s="2464"/>
      <c r="AJY224" s="2464"/>
      <c r="AJZ224" s="2464"/>
      <c r="AKA224" s="2464"/>
      <c r="AKB224" s="2464"/>
      <c r="AKC224" s="2464"/>
      <c r="AKD224" s="2464"/>
      <c r="AKE224" s="2464"/>
      <c r="AKF224" s="2464"/>
      <c r="AKG224" s="2464"/>
      <c r="AKH224" s="2464"/>
      <c r="AKI224" s="2464"/>
      <c r="AKJ224" s="2464"/>
      <c r="AKK224" s="2464"/>
      <c r="AKL224" s="2464"/>
      <c r="AKM224" s="2464"/>
      <c r="AKN224" s="2464"/>
      <c r="AKO224" s="2464"/>
      <c r="AKP224" s="2464"/>
      <c r="AKQ224" s="2464"/>
      <c r="AKR224" s="2464"/>
      <c r="AKS224" s="2464"/>
      <c r="AKT224" s="2464"/>
      <c r="AKU224" s="2464"/>
      <c r="AKV224" s="2464"/>
      <c r="AKW224" s="2464"/>
      <c r="AKX224" s="2464"/>
      <c r="AKY224" s="2464"/>
      <c r="AKZ224" s="2464"/>
      <c r="ALA224" s="2464"/>
      <c r="ALB224" s="2464"/>
      <c r="ALC224" s="2464"/>
      <c r="ALD224" s="2464"/>
      <c r="ALE224" s="2464"/>
      <c r="ALF224" s="2464"/>
      <c r="ALG224" s="2464"/>
      <c r="ALH224" s="2464"/>
      <c r="ALI224" s="2464"/>
      <c r="ALJ224" s="2464"/>
      <c r="ALK224" s="2464"/>
      <c r="ALL224" s="2464"/>
      <c r="ALM224" s="2464"/>
      <c r="ALN224" s="2464"/>
      <c r="ALO224" s="2464"/>
      <c r="ALP224" s="2464"/>
      <c r="ALQ224" s="2464"/>
      <c r="ALR224" s="2464"/>
      <c r="ALS224" s="2464"/>
      <c r="ALT224" s="2464"/>
      <c r="ALU224" s="2464"/>
      <c r="ALV224" s="2464"/>
      <c r="ALW224" s="2464"/>
      <c r="ALX224" s="2464"/>
      <c r="ALY224" s="2464"/>
      <c r="ALZ224" s="2464"/>
      <c r="AMA224" s="2464"/>
      <c r="AMB224" s="2464"/>
      <c r="AMC224" s="2464"/>
      <c r="AMD224" s="2464"/>
      <c r="AME224" s="2464"/>
      <c r="AMF224" s="2464"/>
      <c r="AMG224" s="2464"/>
      <c r="AMH224" s="2464"/>
      <c r="AMI224" s="2464"/>
      <c r="AMJ224" s="2464"/>
      <c r="AMK224" s="2464"/>
      <c r="AML224" s="2464"/>
      <c r="AMM224" s="2464"/>
      <c r="AMN224" s="2464"/>
      <c r="AMO224" s="2464"/>
      <c r="AMP224" s="2464"/>
      <c r="AMQ224" s="2464"/>
      <c r="AMR224" s="2464"/>
      <c r="AMS224" s="2464"/>
      <c r="AMT224" s="2464"/>
      <c r="AMU224" s="2464"/>
      <c r="AMV224" s="2464"/>
      <c r="AMW224" s="2464"/>
      <c r="AMX224" s="2464"/>
      <c r="AMY224" s="2464"/>
      <c r="AMZ224" s="2464"/>
      <c r="ANA224" s="2464"/>
      <c r="ANB224" s="2464"/>
      <c r="ANC224" s="2464"/>
      <c r="AND224" s="2464"/>
      <c r="ANE224" s="2464"/>
      <c r="ANF224" s="2464"/>
      <c r="ANG224" s="2464"/>
      <c r="ANH224" s="2464"/>
      <c r="ANI224" s="2464"/>
      <c r="ANJ224" s="2464"/>
      <c r="ANK224" s="2464"/>
      <c r="ANL224" s="2464"/>
      <c r="ANM224" s="2464"/>
      <c r="ANN224" s="2464"/>
      <c r="ANO224" s="2464"/>
      <c r="ANP224" s="2464"/>
      <c r="ANQ224" s="2464"/>
      <c r="ANR224" s="2464"/>
      <c r="ANS224" s="2464"/>
      <c r="ANT224" s="2464"/>
      <c r="ANU224" s="2464"/>
      <c r="ANV224" s="2464"/>
      <c r="ANW224" s="2464"/>
      <c r="ANX224" s="2464"/>
      <c r="ANY224" s="2464"/>
      <c r="ANZ224" s="2464"/>
      <c r="AOA224" s="2464"/>
      <c r="AOB224" s="2464"/>
      <c r="AOC224" s="2464"/>
      <c r="AOD224" s="2464"/>
      <c r="AOE224" s="2464"/>
      <c r="AOF224" s="2464"/>
      <c r="AOG224" s="2464"/>
      <c r="AOH224" s="2464"/>
      <c r="AOI224" s="2464"/>
      <c r="AOJ224" s="2464"/>
      <c r="AOK224" s="2464"/>
      <c r="AOL224" s="2464"/>
      <c r="AOM224" s="2464"/>
      <c r="AON224" s="2464"/>
      <c r="AOO224" s="2464"/>
      <c r="AOP224" s="2464"/>
      <c r="AOQ224" s="2464"/>
      <c r="AOR224" s="2464"/>
      <c r="AOS224" s="2464"/>
      <c r="AOT224" s="2464"/>
      <c r="AOU224" s="2464"/>
      <c r="AOV224" s="2464"/>
      <c r="AOW224" s="2464"/>
      <c r="AOX224" s="2464"/>
      <c r="AOY224" s="2464"/>
      <c r="AOZ224" s="2464"/>
      <c r="APA224" s="2464"/>
      <c r="APB224" s="2464"/>
      <c r="APC224" s="2464"/>
      <c r="APD224" s="2464"/>
      <c r="APE224" s="2464"/>
      <c r="APF224" s="2464"/>
      <c r="APG224" s="2464"/>
      <c r="APH224" s="2464"/>
      <c r="API224" s="2464"/>
      <c r="APJ224" s="2464"/>
      <c r="APK224" s="2464"/>
      <c r="APL224" s="2464"/>
      <c r="APM224" s="2464"/>
      <c r="APN224" s="2464"/>
      <c r="APO224" s="2464"/>
      <c r="APP224" s="2464"/>
      <c r="APQ224" s="2464"/>
      <c r="APR224" s="2464"/>
      <c r="APS224" s="2464"/>
      <c r="APT224" s="2464"/>
      <c r="APU224" s="2464"/>
      <c r="APV224" s="2464"/>
      <c r="APW224" s="2464"/>
      <c r="APX224" s="2464"/>
      <c r="APY224" s="2464"/>
      <c r="APZ224" s="2464"/>
      <c r="AQA224" s="2464"/>
      <c r="AQB224" s="2464"/>
      <c r="AQC224" s="2464"/>
      <c r="AQD224" s="2464"/>
      <c r="AQE224" s="2464"/>
      <c r="AQF224" s="2464"/>
      <c r="AQG224" s="2464"/>
      <c r="AQH224" s="2464"/>
      <c r="AQI224" s="2464"/>
      <c r="AQJ224" s="2464"/>
      <c r="AQK224" s="2464"/>
      <c r="AQL224" s="2464"/>
      <c r="AQM224" s="2464"/>
      <c r="AQN224" s="2464"/>
      <c r="AQO224" s="2464"/>
      <c r="AQP224" s="2464"/>
      <c r="AQQ224" s="2464"/>
      <c r="AQR224" s="2464"/>
      <c r="AQS224" s="2464"/>
      <c r="AQT224" s="2464"/>
      <c r="AQU224" s="2464"/>
      <c r="AQV224" s="2464"/>
      <c r="AQW224" s="2464"/>
      <c r="AQX224" s="2464"/>
      <c r="AQY224" s="2464"/>
      <c r="AQZ224" s="2464"/>
      <c r="ARA224" s="2464"/>
      <c r="ARB224" s="2464"/>
      <c r="ARC224" s="2464"/>
      <c r="ARD224" s="2464"/>
      <c r="ARE224" s="2464"/>
      <c r="ARF224" s="2464"/>
      <c r="ARG224" s="2464"/>
      <c r="ARH224" s="2464"/>
      <c r="ARI224" s="2464"/>
      <c r="ARJ224" s="2464"/>
      <c r="ARK224" s="2464"/>
      <c r="ARL224" s="2464"/>
      <c r="ARM224" s="2464"/>
      <c r="ARN224" s="2464"/>
      <c r="ARO224" s="2464"/>
      <c r="ARP224" s="2464"/>
      <c r="ARQ224" s="2464"/>
      <c r="ARR224" s="2464"/>
      <c r="ARS224" s="2464"/>
      <c r="ART224" s="2464"/>
      <c r="ARU224" s="2464"/>
      <c r="ARV224" s="2464"/>
      <c r="ARW224" s="2464"/>
      <c r="ARX224" s="2464"/>
      <c r="ARY224" s="2464"/>
      <c r="ARZ224" s="2464"/>
      <c r="ASA224" s="2464"/>
      <c r="ASB224" s="2464"/>
      <c r="ASC224" s="2464"/>
      <c r="ASD224" s="2464"/>
      <c r="ASE224" s="2464"/>
      <c r="ASF224" s="2464"/>
      <c r="ASG224" s="2464"/>
      <c r="ASH224" s="2464"/>
      <c r="ASI224" s="2464"/>
      <c r="ASJ224" s="2464"/>
      <c r="ASK224" s="2464"/>
      <c r="ASL224" s="2464"/>
      <c r="ASM224" s="2464"/>
      <c r="ASN224" s="2464"/>
      <c r="ASO224" s="2464"/>
      <c r="ASP224" s="2464"/>
      <c r="ASQ224" s="2464"/>
      <c r="ASR224" s="2464"/>
      <c r="ASS224" s="2464"/>
      <c r="AST224" s="2464"/>
      <c r="ASU224" s="2464"/>
      <c r="ASV224" s="2464"/>
      <c r="ASW224" s="2464"/>
      <c r="ASX224" s="2464"/>
      <c r="ASY224" s="2464"/>
      <c r="ASZ224" s="2464"/>
      <c r="ATA224" s="2464"/>
      <c r="ATB224" s="2464"/>
      <c r="ATC224" s="2464"/>
      <c r="ATD224" s="2464"/>
      <c r="ATE224" s="2464"/>
      <c r="ATF224" s="2464"/>
      <c r="ATG224" s="2464"/>
      <c r="ATH224" s="2464"/>
      <c r="ATI224" s="2464"/>
      <c r="ATJ224" s="2464"/>
      <c r="ATK224" s="2464"/>
      <c r="ATL224" s="2464"/>
      <c r="ATM224" s="2464"/>
      <c r="ATN224" s="2464"/>
      <c r="ATO224" s="2464"/>
      <c r="ATP224" s="2464"/>
      <c r="ATQ224" s="2464"/>
      <c r="ATR224" s="2464"/>
      <c r="ATS224" s="2464"/>
      <c r="ATT224" s="2464"/>
      <c r="ATU224" s="2464"/>
      <c r="ATV224" s="2464"/>
      <c r="ATW224" s="2464"/>
      <c r="ATX224" s="2464"/>
      <c r="ATY224" s="2464"/>
      <c r="ATZ224" s="2464"/>
      <c r="AUA224" s="2464"/>
      <c r="AUB224" s="2464"/>
      <c r="AUC224" s="2464"/>
      <c r="AUD224" s="2464"/>
      <c r="AUE224" s="2464"/>
      <c r="AUF224" s="2464"/>
      <c r="AUG224" s="2464"/>
      <c r="AUH224" s="2464"/>
      <c r="AUI224" s="2464"/>
      <c r="AUJ224" s="2464"/>
      <c r="AUK224" s="2464"/>
      <c r="AUL224" s="2464"/>
      <c r="AUM224" s="2464"/>
      <c r="AUN224" s="2464"/>
      <c r="AUO224" s="2464"/>
      <c r="AUP224" s="2464"/>
      <c r="AUQ224" s="2464"/>
      <c r="AUR224" s="2464"/>
      <c r="AUS224" s="2464"/>
      <c r="AUT224" s="2464"/>
      <c r="AUU224" s="2464"/>
      <c r="AUV224" s="2464"/>
      <c r="AUW224" s="2464"/>
      <c r="AUX224" s="2464"/>
      <c r="AUY224" s="2464"/>
      <c r="AUZ224" s="2464"/>
      <c r="AVA224" s="2464"/>
      <c r="AVB224" s="2464"/>
      <c r="AVC224" s="2464"/>
      <c r="AVD224" s="2464"/>
      <c r="AVE224" s="2464"/>
      <c r="AVF224" s="2464"/>
      <c r="AVG224" s="2464"/>
      <c r="AVH224" s="2464"/>
      <c r="AVI224" s="2464"/>
      <c r="AVJ224" s="2464"/>
      <c r="AVK224" s="2464"/>
      <c r="AVL224" s="2464"/>
      <c r="AVM224" s="2464"/>
      <c r="AVN224" s="2464"/>
      <c r="AVO224" s="2464"/>
      <c r="AVP224" s="2464"/>
      <c r="AVQ224" s="2464"/>
      <c r="AVR224" s="2464"/>
      <c r="AVS224" s="2464"/>
      <c r="AVT224" s="2464"/>
      <c r="AVU224" s="2464"/>
      <c r="AVV224" s="2464"/>
      <c r="AVW224" s="2464"/>
      <c r="AVX224" s="2464"/>
      <c r="AVY224" s="2464"/>
      <c r="AVZ224" s="2464"/>
      <c r="AWA224" s="2464"/>
      <c r="AWB224" s="2464"/>
      <c r="AWC224" s="2464"/>
      <c r="AWD224" s="2464"/>
      <c r="AWE224" s="2464"/>
      <c r="AWF224" s="2464"/>
      <c r="AWG224" s="2464"/>
      <c r="AWH224" s="2464"/>
      <c r="AWI224" s="2464"/>
      <c r="AWJ224" s="2464"/>
      <c r="AWK224" s="2464"/>
      <c r="AWL224" s="2464"/>
      <c r="AWM224" s="2464"/>
      <c r="AWN224" s="2464"/>
      <c r="AWO224" s="2464"/>
      <c r="AWP224" s="2464"/>
      <c r="AWQ224" s="2464"/>
      <c r="AWR224" s="2464"/>
      <c r="AWS224" s="2464"/>
      <c r="AWT224" s="2464"/>
      <c r="AWU224" s="2464"/>
      <c r="AWV224" s="2464"/>
      <c r="AWW224" s="2464"/>
      <c r="AWX224" s="2464"/>
      <c r="AWY224" s="2464"/>
      <c r="AWZ224" s="2464"/>
      <c r="AXA224" s="2464"/>
      <c r="AXB224" s="2464"/>
      <c r="AXC224" s="2464"/>
      <c r="AXD224" s="2464"/>
      <c r="AXE224" s="2464"/>
      <c r="AXF224" s="2464"/>
      <c r="AXG224" s="2464"/>
      <c r="AXH224" s="2464"/>
      <c r="AXI224" s="2464"/>
      <c r="AXJ224" s="2464"/>
    </row>
    <row r="225" spans="1:1310" s="2465" customFormat="1" ht="23.25" customHeight="1">
      <c r="A225" s="2466"/>
      <c r="B225" s="2469" t="s">
        <v>2039</v>
      </c>
      <c r="C225" s="2469"/>
      <c r="D225" s="2469"/>
      <c r="E225" s="2469"/>
      <c r="F225" s="2470"/>
      <c r="G225" s="2469" t="s">
        <v>2040</v>
      </c>
      <c r="H225" s="2469"/>
      <c r="I225" s="2469"/>
      <c r="J225" s="2470"/>
      <c r="K225" s="2469" t="s">
        <v>2041</v>
      </c>
      <c r="L225" s="2469"/>
      <c r="M225" s="2469"/>
      <c r="N225" s="2470"/>
      <c r="O225" s="2469" t="s">
        <v>2042</v>
      </c>
      <c r="P225" s="2469"/>
      <c r="Q225" s="2470"/>
      <c r="R225" s="2462"/>
      <c r="S225" s="2462"/>
      <c r="T225" s="2462"/>
      <c r="U225" s="2462"/>
      <c r="V225" s="2462"/>
      <c r="W225" s="2462"/>
      <c r="X225" s="2462"/>
      <c r="Y225" s="2462"/>
      <c r="Z225" s="2462"/>
      <c r="AA225" s="2462"/>
      <c r="AB225" s="2462"/>
      <c r="AC225" s="2462"/>
      <c r="AD225" s="2463"/>
      <c r="AE225" s="2463"/>
      <c r="AF225" s="2463"/>
      <c r="AG225" s="2463"/>
      <c r="AH225" s="2463"/>
      <c r="AI225" s="2463"/>
      <c r="AJ225" s="2463"/>
      <c r="AK225" s="2463"/>
      <c r="AL225" s="2463"/>
      <c r="AM225" s="2463"/>
      <c r="AN225" s="2463"/>
      <c r="AO225" s="2463"/>
      <c r="AP225" s="2463"/>
      <c r="AQ225" s="2463"/>
      <c r="AR225" s="2463"/>
      <c r="AS225" s="2463"/>
      <c r="AT225" s="2463"/>
      <c r="AU225" s="2463"/>
      <c r="AV225" s="2464"/>
      <c r="AW225" s="2464"/>
      <c r="AX225" s="2464"/>
      <c r="AY225" s="2464"/>
      <c r="AZ225" s="2464"/>
      <c r="BA225" s="2464"/>
      <c r="BB225" s="2464"/>
      <c r="BC225" s="2464"/>
      <c r="BD225" s="2464"/>
      <c r="BE225" s="2464"/>
      <c r="BF225" s="2464"/>
      <c r="BG225" s="2464"/>
      <c r="BH225" s="2464"/>
      <c r="BI225" s="2464"/>
      <c r="BJ225" s="2464"/>
      <c r="BK225" s="2464"/>
      <c r="BL225" s="2464"/>
      <c r="BM225" s="2464"/>
      <c r="BN225" s="2464"/>
      <c r="BO225" s="2464"/>
      <c r="BP225" s="2464"/>
      <c r="BQ225" s="2464"/>
      <c r="BR225" s="2464"/>
      <c r="BS225" s="2464"/>
      <c r="BT225" s="2464"/>
      <c r="BU225" s="2464"/>
      <c r="BV225" s="2464"/>
      <c r="BW225" s="2464"/>
      <c r="BX225" s="2464"/>
      <c r="BY225" s="2464"/>
      <c r="BZ225" s="2464"/>
      <c r="CA225" s="2464"/>
      <c r="CB225" s="2464"/>
      <c r="CC225" s="2464"/>
      <c r="CD225" s="2464"/>
      <c r="CE225" s="2464"/>
      <c r="CF225" s="2464"/>
      <c r="CG225" s="2464"/>
      <c r="CH225" s="2464"/>
      <c r="CI225" s="2464"/>
      <c r="CJ225" s="2464"/>
      <c r="CK225" s="2464"/>
      <c r="CL225" s="2464"/>
      <c r="CM225" s="2464"/>
      <c r="CN225" s="2464"/>
      <c r="CO225" s="2464"/>
      <c r="CP225" s="2464"/>
      <c r="CQ225" s="2464"/>
      <c r="CR225" s="2464"/>
      <c r="CS225" s="2464"/>
      <c r="CT225" s="2464"/>
      <c r="CU225" s="2464"/>
      <c r="CV225" s="2464"/>
      <c r="CW225" s="2464"/>
      <c r="CX225" s="2464"/>
      <c r="CY225" s="2464"/>
      <c r="CZ225" s="2464"/>
      <c r="DA225" s="2464"/>
      <c r="DB225" s="2464"/>
      <c r="DC225" s="2464"/>
      <c r="DD225" s="2464"/>
      <c r="DE225" s="2464"/>
      <c r="DF225" s="2464"/>
      <c r="DG225" s="2464"/>
      <c r="DH225" s="2464"/>
      <c r="DI225" s="2464"/>
      <c r="DJ225" s="2464"/>
      <c r="DK225" s="2464"/>
      <c r="DL225" s="2464"/>
      <c r="DM225" s="2464"/>
      <c r="DN225" s="2464"/>
      <c r="DO225" s="2464"/>
      <c r="DP225" s="2464"/>
      <c r="DQ225" s="2464"/>
      <c r="DR225" s="2464"/>
      <c r="DS225" s="2464"/>
      <c r="DT225" s="2464"/>
      <c r="DU225" s="2464"/>
      <c r="DV225" s="2464"/>
      <c r="DW225" s="2464"/>
      <c r="DX225" s="2464"/>
      <c r="DY225" s="2464"/>
      <c r="DZ225" s="2464"/>
      <c r="EA225" s="2464"/>
      <c r="EB225" s="2464"/>
      <c r="EC225" s="2464"/>
      <c r="ED225" s="2464"/>
      <c r="EE225" s="2464"/>
      <c r="EF225" s="2464"/>
      <c r="EG225" s="2464"/>
      <c r="EH225" s="2464"/>
      <c r="EI225" s="2464"/>
      <c r="EJ225" s="2464"/>
      <c r="EK225" s="2464"/>
      <c r="EL225" s="2464"/>
      <c r="EM225" s="2464"/>
      <c r="EN225" s="2464"/>
      <c r="EO225" s="2464"/>
      <c r="EP225" s="2464"/>
      <c r="EQ225" s="2464"/>
      <c r="ER225" s="2464"/>
      <c r="ES225" s="2464"/>
      <c r="ET225" s="2464"/>
      <c r="EU225" s="2464"/>
      <c r="EV225" s="2464"/>
      <c r="EW225" s="2464"/>
      <c r="EX225" s="2464"/>
      <c r="EY225" s="2464"/>
      <c r="EZ225" s="2464"/>
      <c r="FA225" s="2464"/>
      <c r="FB225" s="2464"/>
      <c r="FC225" s="2464"/>
      <c r="FD225" s="2464"/>
      <c r="FE225" s="2464"/>
      <c r="FF225" s="2464"/>
      <c r="FG225" s="2464"/>
      <c r="FH225" s="2464"/>
      <c r="FI225" s="2464"/>
      <c r="FJ225" s="2464"/>
      <c r="FK225" s="2464"/>
      <c r="FL225" s="2464"/>
      <c r="FM225" s="2464"/>
      <c r="FN225" s="2464"/>
      <c r="FO225" s="2464"/>
      <c r="FP225" s="2464"/>
      <c r="FQ225" s="2464"/>
      <c r="FR225" s="2464"/>
      <c r="FS225" s="2464"/>
      <c r="FT225" s="2464"/>
      <c r="FU225" s="2464"/>
      <c r="FV225" s="2464"/>
      <c r="FW225" s="2464"/>
      <c r="FX225" s="2464"/>
      <c r="FY225" s="2464"/>
      <c r="FZ225" s="2464"/>
      <c r="GA225" s="2464"/>
      <c r="GB225" s="2464"/>
      <c r="GC225" s="2464"/>
      <c r="GD225" s="2464"/>
      <c r="GE225" s="2464"/>
      <c r="GF225" s="2464"/>
      <c r="GG225" s="2464"/>
      <c r="GH225" s="2464"/>
      <c r="GI225" s="2464"/>
      <c r="GJ225" s="2464"/>
      <c r="GK225" s="2464"/>
      <c r="GL225" s="2464"/>
      <c r="GM225" s="2464"/>
      <c r="GN225" s="2464"/>
      <c r="GO225" s="2464"/>
      <c r="GP225" s="2464"/>
      <c r="GQ225" s="2464"/>
      <c r="GR225" s="2464"/>
      <c r="GS225" s="2464"/>
      <c r="GT225" s="2464"/>
      <c r="GU225" s="2464"/>
      <c r="GV225" s="2464"/>
      <c r="GW225" s="2464"/>
      <c r="GX225" s="2464"/>
      <c r="GY225" s="2464"/>
      <c r="GZ225" s="2464"/>
      <c r="HA225" s="2464"/>
      <c r="HB225" s="2464"/>
      <c r="HC225" s="2464"/>
      <c r="HD225" s="2464"/>
      <c r="HE225" s="2464"/>
      <c r="HF225" s="2464"/>
      <c r="HG225" s="2464"/>
      <c r="HH225" s="2464"/>
      <c r="HI225" s="2464"/>
      <c r="HJ225" s="2464"/>
      <c r="HK225" s="2464"/>
      <c r="HL225" s="2464"/>
      <c r="HM225" s="2464"/>
      <c r="HN225" s="2464"/>
      <c r="HO225" s="2464"/>
      <c r="HP225" s="2464"/>
      <c r="HQ225" s="2464"/>
      <c r="HR225" s="2464"/>
      <c r="HS225" s="2464"/>
      <c r="HT225" s="2464"/>
      <c r="HU225" s="2464"/>
      <c r="HV225" s="2464"/>
      <c r="HW225" s="2464"/>
      <c r="HX225" s="2464"/>
      <c r="HY225" s="2464"/>
      <c r="HZ225" s="2464"/>
      <c r="IA225" s="2464"/>
      <c r="IB225" s="2464"/>
      <c r="IC225" s="2464"/>
      <c r="ID225" s="2464"/>
      <c r="IE225" s="2464"/>
      <c r="IF225" s="2464"/>
      <c r="IG225" s="2464"/>
      <c r="IH225" s="2464"/>
      <c r="II225" s="2464"/>
      <c r="IJ225" s="2464"/>
      <c r="IK225" s="2464"/>
      <c r="IL225" s="2464"/>
      <c r="IM225" s="2464"/>
      <c r="IN225" s="2464"/>
      <c r="IO225" s="2464"/>
      <c r="IP225" s="2464"/>
      <c r="IQ225" s="2464"/>
      <c r="IR225" s="2464"/>
      <c r="IS225" s="2464"/>
      <c r="IT225" s="2464"/>
      <c r="IU225" s="2464"/>
      <c r="IV225" s="2464"/>
      <c r="IW225" s="2464"/>
      <c r="IX225" s="2464"/>
      <c r="IY225" s="2464"/>
      <c r="IZ225" s="2464"/>
      <c r="JA225" s="2464"/>
      <c r="JB225" s="2464"/>
      <c r="JC225" s="2464"/>
      <c r="JD225" s="2464"/>
      <c r="JE225" s="2464"/>
      <c r="JF225" s="2464"/>
      <c r="JG225" s="2464"/>
      <c r="JH225" s="2464"/>
      <c r="JI225" s="2464"/>
      <c r="JJ225" s="2464"/>
      <c r="JK225" s="2464"/>
      <c r="JL225" s="2464"/>
      <c r="JM225" s="2464"/>
      <c r="JN225" s="2464"/>
      <c r="JO225" s="2464"/>
      <c r="JP225" s="2464"/>
      <c r="JQ225" s="2464"/>
      <c r="JR225" s="2464"/>
      <c r="JS225" s="2464"/>
      <c r="JT225" s="2464"/>
      <c r="JU225" s="2464"/>
      <c r="JV225" s="2464"/>
      <c r="JW225" s="2464"/>
      <c r="JX225" s="2464"/>
      <c r="JY225" s="2464"/>
      <c r="JZ225" s="2464"/>
      <c r="KA225" s="2464"/>
      <c r="KB225" s="2464"/>
      <c r="KC225" s="2464"/>
      <c r="KD225" s="2464"/>
      <c r="KE225" s="2464"/>
      <c r="KF225" s="2464"/>
      <c r="KG225" s="2464"/>
      <c r="KH225" s="2464"/>
      <c r="KI225" s="2464"/>
      <c r="KJ225" s="2464"/>
      <c r="KK225" s="2464"/>
      <c r="KL225" s="2464"/>
      <c r="KM225" s="2464"/>
      <c r="KN225" s="2464"/>
      <c r="KO225" s="2464"/>
      <c r="KP225" s="2464"/>
      <c r="KQ225" s="2464"/>
      <c r="KR225" s="2464"/>
      <c r="KS225" s="2464"/>
      <c r="KT225" s="2464"/>
      <c r="KU225" s="2464"/>
      <c r="KV225" s="2464"/>
      <c r="KW225" s="2464"/>
      <c r="KX225" s="2464"/>
      <c r="KY225" s="2464"/>
      <c r="KZ225" s="2464"/>
      <c r="LA225" s="2464"/>
      <c r="LB225" s="2464"/>
      <c r="LC225" s="2464"/>
      <c r="LD225" s="2464"/>
      <c r="LE225" s="2464"/>
      <c r="LF225" s="2464"/>
      <c r="LG225" s="2464"/>
      <c r="LH225" s="2464"/>
      <c r="LI225" s="2464"/>
      <c r="LJ225" s="2464"/>
      <c r="LK225" s="2464"/>
      <c r="LL225" s="2464"/>
      <c r="LM225" s="2464"/>
      <c r="LN225" s="2464"/>
      <c r="LO225" s="2464"/>
      <c r="LP225" s="2464"/>
      <c r="LQ225" s="2464"/>
      <c r="LR225" s="2464"/>
      <c r="LS225" s="2464"/>
      <c r="LT225" s="2464"/>
      <c r="LU225" s="2464"/>
      <c r="LV225" s="2464"/>
      <c r="LW225" s="2464"/>
      <c r="LX225" s="2464"/>
      <c r="LY225" s="2464"/>
      <c r="LZ225" s="2464"/>
      <c r="MA225" s="2464"/>
      <c r="MB225" s="2464"/>
      <c r="MC225" s="2464"/>
      <c r="MD225" s="2464"/>
      <c r="ME225" s="2464"/>
      <c r="MF225" s="2464"/>
      <c r="MG225" s="2464"/>
      <c r="MH225" s="2464"/>
      <c r="MI225" s="2464"/>
      <c r="MJ225" s="2464"/>
      <c r="MK225" s="2464"/>
      <c r="ML225" s="2464"/>
      <c r="MM225" s="2464"/>
      <c r="MN225" s="2464"/>
      <c r="MO225" s="2464"/>
      <c r="MP225" s="2464"/>
      <c r="MQ225" s="2464"/>
      <c r="MR225" s="2464"/>
      <c r="MS225" s="2464"/>
      <c r="MT225" s="2464"/>
      <c r="MU225" s="2464"/>
      <c r="MV225" s="2464"/>
      <c r="MW225" s="2464"/>
      <c r="MX225" s="2464"/>
      <c r="MY225" s="2464"/>
      <c r="MZ225" s="2464"/>
      <c r="NA225" s="2464"/>
      <c r="NB225" s="2464"/>
      <c r="NC225" s="2464"/>
      <c r="ND225" s="2464"/>
      <c r="NE225" s="2464"/>
      <c r="NF225" s="2464"/>
      <c r="NG225" s="2464"/>
      <c r="NH225" s="2464"/>
      <c r="NI225" s="2464"/>
      <c r="NJ225" s="2464"/>
      <c r="NK225" s="2464"/>
      <c r="NL225" s="2464"/>
      <c r="NM225" s="2464"/>
      <c r="NN225" s="2464"/>
      <c r="NO225" s="2464"/>
      <c r="NP225" s="2464"/>
      <c r="NQ225" s="2464"/>
      <c r="NR225" s="2464"/>
      <c r="NS225" s="2464"/>
      <c r="NT225" s="2464"/>
      <c r="NU225" s="2464"/>
      <c r="NV225" s="2464"/>
      <c r="NW225" s="2464"/>
      <c r="NX225" s="2464"/>
      <c r="NY225" s="2464"/>
      <c r="NZ225" s="2464"/>
      <c r="OA225" s="2464"/>
      <c r="OB225" s="2464"/>
      <c r="OC225" s="2464"/>
      <c r="OD225" s="2464"/>
      <c r="OE225" s="2464"/>
      <c r="OF225" s="2464"/>
      <c r="OG225" s="2464"/>
      <c r="OH225" s="2464"/>
      <c r="OI225" s="2464"/>
      <c r="OJ225" s="2464"/>
      <c r="OK225" s="2464"/>
      <c r="OL225" s="2464"/>
      <c r="OM225" s="2464"/>
      <c r="ON225" s="2464"/>
      <c r="OO225" s="2464"/>
      <c r="OP225" s="2464"/>
      <c r="OQ225" s="2464"/>
      <c r="OR225" s="2464"/>
      <c r="OS225" s="2464"/>
      <c r="OT225" s="2464"/>
      <c r="OU225" s="2464"/>
      <c r="OV225" s="2464"/>
      <c r="OW225" s="2464"/>
      <c r="OX225" s="2464"/>
      <c r="OY225" s="2464"/>
      <c r="OZ225" s="2464"/>
      <c r="PA225" s="2464"/>
      <c r="PB225" s="2464"/>
      <c r="PC225" s="2464"/>
      <c r="PD225" s="2464"/>
      <c r="PE225" s="2464"/>
      <c r="PF225" s="2464"/>
      <c r="PG225" s="2464"/>
      <c r="PH225" s="2464"/>
      <c r="PI225" s="2464"/>
      <c r="PJ225" s="2464"/>
      <c r="PK225" s="2464"/>
      <c r="PL225" s="2464"/>
      <c r="PM225" s="2464"/>
      <c r="PN225" s="2464"/>
      <c r="PO225" s="2464"/>
      <c r="PP225" s="2464"/>
      <c r="PQ225" s="2464"/>
      <c r="PR225" s="2464"/>
      <c r="PS225" s="2464"/>
      <c r="PT225" s="2464"/>
      <c r="PU225" s="2464"/>
      <c r="PV225" s="2464"/>
      <c r="PW225" s="2464"/>
      <c r="PX225" s="2464"/>
      <c r="PY225" s="2464"/>
      <c r="PZ225" s="2464"/>
      <c r="QA225" s="2464"/>
      <c r="QB225" s="2464"/>
      <c r="QC225" s="2464"/>
      <c r="QD225" s="2464"/>
      <c r="QE225" s="2464"/>
      <c r="QF225" s="2464"/>
      <c r="QG225" s="2464"/>
      <c r="QH225" s="2464"/>
      <c r="QI225" s="2464"/>
      <c r="QJ225" s="2464"/>
      <c r="QK225" s="2464"/>
      <c r="QL225" s="2464"/>
      <c r="QM225" s="2464"/>
      <c r="QN225" s="2464"/>
      <c r="QO225" s="2464"/>
      <c r="QP225" s="2464"/>
      <c r="QQ225" s="2464"/>
      <c r="QR225" s="2464"/>
      <c r="QS225" s="2464"/>
      <c r="QT225" s="2464"/>
      <c r="QU225" s="2464"/>
      <c r="QV225" s="2464"/>
      <c r="QW225" s="2464"/>
      <c r="QX225" s="2464"/>
      <c r="QY225" s="2464"/>
      <c r="QZ225" s="2464"/>
      <c r="RA225" s="2464"/>
      <c r="RB225" s="2464"/>
      <c r="RC225" s="2464"/>
      <c r="RD225" s="2464"/>
      <c r="RE225" s="2464"/>
      <c r="RF225" s="2464"/>
      <c r="RG225" s="2464"/>
      <c r="RH225" s="2464"/>
      <c r="RI225" s="2464"/>
      <c r="RJ225" s="2464"/>
      <c r="RK225" s="2464"/>
      <c r="RL225" s="2464"/>
      <c r="RM225" s="2464"/>
      <c r="RN225" s="2464"/>
      <c r="RO225" s="2464"/>
      <c r="RP225" s="2464"/>
      <c r="RQ225" s="2464"/>
      <c r="RR225" s="2464"/>
      <c r="RS225" s="2464"/>
      <c r="RT225" s="2464"/>
      <c r="RU225" s="2464"/>
      <c r="RV225" s="2464"/>
      <c r="RW225" s="2464"/>
      <c r="RX225" s="2464"/>
      <c r="RY225" s="2464"/>
      <c r="RZ225" s="2464"/>
      <c r="SA225" s="2464"/>
      <c r="SB225" s="2464"/>
      <c r="SC225" s="2464"/>
      <c r="SD225" s="2464"/>
      <c r="SE225" s="2464"/>
      <c r="SF225" s="2464"/>
      <c r="SG225" s="2464"/>
      <c r="SH225" s="2464"/>
      <c r="SI225" s="2464"/>
      <c r="SJ225" s="2464"/>
      <c r="SK225" s="2464"/>
      <c r="SL225" s="2464"/>
      <c r="SM225" s="2464"/>
      <c r="SN225" s="2464"/>
      <c r="SO225" s="2464"/>
      <c r="SP225" s="2464"/>
      <c r="SQ225" s="2464"/>
      <c r="SR225" s="2464"/>
      <c r="SS225" s="2464"/>
      <c r="ST225" s="2464"/>
      <c r="SU225" s="2464"/>
      <c r="SV225" s="2464"/>
      <c r="SW225" s="2464"/>
      <c r="SX225" s="2464"/>
      <c r="SY225" s="2464"/>
      <c r="SZ225" s="2464"/>
      <c r="TA225" s="2464"/>
      <c r="TB225" s="2464"/>
      <c r="TC225" s="2464"/>
      <c r="TD225" s="2464"/>
      <c r="TE225" s="2464"/>
      <c r="TF225" s="2464"/>
      <c r="TG225" s="2464"/>
      <c r="TH225" s="2464"/>
      <c r="TI225" s="2464"/>
      <c r="TJ225" s="2464"/>
      <c r="TK225" s="2464"/>
      <c r="TL225" s="2464"/>
      <c r="TM225" s="2464"/>
      <c r="TN225" s="2464"/>
      <c r="TO225" s="2464"/>
      <c r="TP225" s="2464"/>
      <c r="TQ225" s="2464"/>
      <c r="TR225" s="2464"/>
      <c r="TS225" s="2464"/>
      <c r="TT225" s="2464"/>
      <c r="TU225" s="2464"/>
      <c r="TV225" s="2464"/>
      <c r="TW225" s="2464"/>
      <c r="TX225" s="2464"/>
      <c r="TY225" s="2464"/>
      <c r="TZ225" s="2464"/>
      <c r="UA225" s="2464"/>
      <c r="UB225" s="2464"/>
      <c r="UC225" s="2464"/>
      <c r="UD225" s="2464"/>
      <c r="UE225" s="2464"/>
      <c r="UF225" s="2464"/>
      <c r="UG225" s="2464"/>
      <c r="UH225" s="2464"/>
      <c r="UI225" s="2464"/>
      <c r="UJ225" s="2464"/>
      <c r="UK225" s="2464"/>
      <c r="UL225" s="2464"/>
      <c r="UM225" s="2464"/>
      <c r="UN225" s="2464"/>
      <c r="UO225" s="2464"/>
      <c r="UP225" s="2464"/>
      <c r="UQ225" s="2464"/>
      <c r="UR225" s="2464"/>
      <c r="US225" s="2464"/>
      <c r="UT225" s="2464"/>
      <c r="UU225" s="2464"/>
      <c r="UV225" s="2464"/>
      <c r="UW225" s="2464"/>
      <c r="UX225" s="2464"/>
      <c r="UY225" s="2464"/>
      <c r="UZ225" s="2464"/>
      <c r="VA225" s="2464"/>
      <c r="VB225" s="2464"/>
      <c r="VC225" s="2464"/>
      <c r="VD225" s="2464"/>
      <c r="VE225" s="2464"/>
      <c r="VF225" s="2464"/>
      <c r="VG225" s="2464"/>
      <c r="VH225" s="2464"/>
      <c r="VI225" s="2464"/>
      <c r="VJ225" s="2464"/>
      <c r="VK225" s="2464"/>
      <c r="VL225" s="2464"/>
      <c r="VM225" s="2464"/>
      <c r="VN225" s="2464"/>
      <c r="VO225" s="2464"/>
      <c r="VP225" s="2464"/>
      <c r="VQ225" s="2464"/>
      <c r="VR225" s="2464"/>
      <c r="VS225" s="2464"/>
      <c r="VT225" s="2464"/>
      <c r="VU225" s="2464"/>
      <c r="VV225" s="2464"/>
      <c r="VW225" s="2464"/>
      <c r="VX225" s="2464"/>
      <c r="VY225" s="2464"/>
      <c r="VZ225" s="2464"/>
      <c r="WA225" s="2464"/>
      <c r="WB225" s="2464"/>
      <c r="WC225" s="2464"/>
      <c r="WD225" s="2464"/>
      <c r="WE225" s="2464"/>
      <c r="WF225" s="2464"/>
      <c r="WG225" s="2464"/>
      <c r="WH225" s="2464"/>
      <c r="WI225" s="2464"/>
      <c r="WJ225" s="2464"/>
      <c r="WK225" s="2464"/>
      <c r="WL225" s="2464"/>
      <c r="WM225" s="2464"/>
      <c r="WN225" s="2464"/>
      <c r="WO225" s="2464"/>
      <c r="WP225" s="2464"/>
      <c r="WQ225" s="2464"/>
      <c r="WR225" s="2464"/>
      <c r="WS225" s="2464"/>
      <c r="WT225" s="2464"/>
      <c r="WU225" s="2464"/>
      <c r="WV225" s="2464"/>
      <c r="WW225" s="2464"/>
      <c r="WX225" s="2464"/>
      <c r="WY225" s="2464"/>
      <c r="WZ225" s="2464"/>
      <c r="XA225" s="2464"/>
      <c r="XB225" s="2464"/>
      <c r="XC225" s="2464"/>
      <c r="XD225" s="2464"/>
      <c r="XE225" s="2464"/>
      <c r="XF225" s="2464"/>
      <c r="XG225" s="2464"/>
      <c r="XH225" s="2464"/>
      <c r="XI225" s="2464"/>
      <c r="XJ225" s="2464"/>
      <c r="XK225" s="2464"/>
      <c r="XL225" s="2464"/>
      <c r="XM225" s="2464"/>
      <c r="XN225" s="2464"/>
      <c r="XO225" s="2464"/>
      <c r="XP225" s="2464"/>
      <c r="XQ225" s="2464"/>
      <c r="XR225" s="2464"/>
      <c r="XS225" s="2464"/>
      <c r="XT225" s="2464"/>
      <c r="XU225" s="2464"/>
      <c r="XV225" s="2464"/>
      <c r="XW225" s="2464"/>
      <c r="XX225" s="2464"/>
      <c r="XY225" s="2464"/>
      <c r="XZ225" s="2464"/>
      <c r="YA225" s="2464"/>
      <c r="YB225" s="2464"/>
      <c r="YC225" s="2464"/>
      <c r="YD225" s="2464"/>
      <c r="YE225" s="2464"/>
      <c r="YF225" s="2464"/>
      <c r="YG225" s="2464"/>
      <c r="YH225" s="2464"/>
      <c r="YI225" s="2464"/>
      <c r="YJ225" s="2464"/>
      <c r="YK225" s="2464"/>
      <c r="YL225" s="2464"/>
      <c r="YM225" s="2464"/>
      <c r="YN225" s="2464"/>
      <c r="YO225" s="2464"/>
      <c r="YP225" s="2464"/>
      <c r="YQ225" s="2464"/>
      <c r="YR225" s="2464"/>
      <c r="YS225" s="2464"/>
      <c r="YT225" s="2464"/>
      <c r="YU225" s="2464"/>
      <c r="YV225" s="2464"/>
      <c r="YW225" s="2464"/>
      <c r="YX225" s="2464"/>
      <c r="YY225" s="2464"/>
      <c r="YZ225" s="2464"/>
      <c r="ZA225" s="2464"/>
      <c r="ZB225" s="2464"/>
      <c r="ZC225" s="2464"/>
      <c r="ZD225" s="2464"/>
      <c r="ZE225" s="2464"/>
      <c r="ZF225" s="2464"/>
      <c r="ZG225" s="2464"/>
      <c r="ZH225" s="2464"/>
      <c r="ZI225" s="2464"/>
      <c r="ZJ225" s="2464"/>
      <c r="ZK225" s="2464"/>
      <c r="ZL225" s="2464"/>
      <c r="ZM225" s="2464"/>
      <c r="ZN225" s="2464"/>
      <c r="ZO225" s="2464"/>
      <c r="ZP225" s="2464"/>
      <c r="ZQ225" s="2464"/>
      <c r="ZR225" s="2464"/>
      <c r="ZS225" s="2464"/>
      <c r="ZT225" s="2464"/>
      <c r="ZU225" s="2464"/>
      <c r="ZV225" s="2464"/>
      <c r="ZW225" s="2464"/>
      <c r="ZX225" s="2464"/>
      <c r="ZY225" s="2464"/>
      <c r="ZZ225" s="2464"/>
      <c r="AAA225" s="2464"/>
      <c r="AAB225" s="2464"/>
      <c r="AAC225" s="2464"/>
      <c r="AAD225" s="2464"/>
      <c r="AAE225" s="2464"/>
      <c r="AAF225" s="2464"/>
      <c r="AAG225" s="2464"/>
      <c r="AAH225" s="2464"/>
      <c r="AAI225" s="2464"/>
      <c r="AAJ225" s="2464"/>
      <c r="AAK225" s="2464"/>
      <c r="AAL225" s="2464"/>
      <c r="AAM225" s="2464"/>
      <c r="AAN225" s="2464"/>
      <c r="AAO225" s="2464"/>
      <c r="AAP225" s="2464"/>
      <c r="AAQ225" s="2464"/>
      <c r="AAR225" s="2464"/>
      <c r="AAS225" s="2464"/>
      <c r="AAT225" s="2464"/>
      <c r="AAU225" s="2464"/>
      <c r="AAV225" s="2464"/>
      <c r="AAW225" s="2464"/>
      <c r="AAX225" s="2464"/>
      <c r="AAY225" s="2464"/>
      <c r="AAZ225" s="2464"/>
      <c r="ABA225" s="2464"/>
      <c r="ABB225" s="2464"/>
      <c r="ABC225" s="2464"/>
      <c r="ABD225" s="2464"/>
      <c r="ABE225" s="2464"/>
      <c r="ABF225" s="2464"/>
      <c r="ABG225" s="2464"/>
      <c r="ABH225" s="2464"/>
      <c r="ABI225" s="2464"/>
      <c r="ABJ225" s="2464"/>
      <c r="ABK225" s="2464"/>
      <c r="ABL225" s="2464"/>
      <c r="ABM225" s="2464"/>
      <c r="ABN225" s="2464"/>
      <c r="ABO225" s="2464"/>
      <c r="ABP225" s="2464"/>
      <c r="ABQ225" s="2464"/>
      <c r="ABR225" s="2464"/>
      <c r="ABS225" s="2464"/>
      <c r="ABT225" s="2464"/>
      <c r="ABU225" s="2464"/>
      <c r="ABV225" s="2464"/>
      <c r="ABW225" s="2464"/>
      <c r="ABX225" s="2464"/>
      <c r="ABY225" s="2464"/>
      <c r="ABZ225" s="2464"/>
      <c r="ACA225" s="2464"/>
      <c r="ACB225" s="2464"/>
      <c r="ACC225" s="2464"/>
      <c r="ACD225" s="2464"/>
      <c r="ACE225" s="2464"/>
      <c r="ACF225" s="2464"/>
      <c r="ACG225" s="2464"/>
      <c r="ACH225" s="2464"/>
      <c r="ACI225" s="2464"/>
      <c r="ACJ225" s="2464"/>
      <c r="ACK225" s="2464"/>
      <c r="ACL225" s="2464"/>
      <c r="ACM225" s="2464"/>
      <c r="ACN225" s="2464"/>
      <c r="ACO225" s="2464"/>
      <c r="ACP225" s="2464"/>
      <c r="ACQ225" s="2464"/>
      <c r="ACR225" s="2464"/>
      <c r="ACS225" s="2464"/>
      <c r="ACT225" s="2464"/>
      <c r="ACU225" s="2464"/>
      <c r="ACV225" s="2464"/>
      <c r="ACW225" s="2464"/>
      <c r="ACX225" s="2464"/>
      <c r="ACY225" s="2464"/>
      <c r="ACZ225" s="2464"/>
      <c r="ADA225" s="2464"/>
      <c r="ADB225" s="2464"/>
      <c r="ADC225" s="2464"/>
      <c r="ADD225" s="2464"/>
      <c r="ADE225" s="2464"/>
      <c r="ADF225" s="2464"/>
      <c r="ADG225" s="2464"/>
      <c r="ADH225" s="2464"/>
      <c r="ADI225" s="2464"/>
      <c r="ADJ225" s="2464"/>
      <c r="ADK225" s="2464"/>
      <c r="ADL225" s="2464"/>
      <c r="ADM225" s="2464"/>
      <c r="ADN225" s="2464"/>
      <c r="ADO225" s="2464"/>
      <c r="ADP225" s="2464"/>
      <c r="ADQ225" s="2464"/>
      <c r="ADR225" s="2464"/>
      <c r="ADS225" s="2464"/>
      <c r="ADT225" s="2464"/>
      <c r="ADU225" s="2464"/>
      <c r="ADV225" s="2464"/>
      <c r="ADW225" s="2464"/>
      <c r="ADX225" s="2464"/>
      <c r="ADY225" s="2464"/>
      <c r="ADZ225" s="2464"/>
      <c r="AEA225" s="2464"/>
      <c r="AEB225" s="2464"/>
      <c r="AEC225" s="2464"/>
      <c r="AED225" s="2464"/>
      <c r="AEE225" s="2464"/>
      <c r="AEF225" s="2464"/>
      <c r="AEG225" s="2464"/>
      <c r="AEH225" s="2464"/>
      <c r="AEI225" s="2464"/>
      <c r="AEJ225" s="2464"/>
      <c r="AEK225" s="2464"/>
      <c r="AEL225" s="2464"/>
      <c r="AEM225" s="2464"/>
      <c r="AEN225" s="2464"/>
      <c r="AEO225" s="2464"/>
      <c r="AEP225" s="2464"/>
      <c r="AEQ225" s="2464"/>
      <c r="AER225" s="2464"/>
      <c r="AES225" s="2464"/>
      <c r="AET225" s="2464"/>
      <c r="AEU225" s="2464"/>
      <c r="AEV225" s="2464"/>
      <c r="AEW225" s="2464"/>
      <c r="AEX225" s="2464"/>
      <c r="AEY225" s="2464"/>
      <c r="AEZ225" s="2464"/>
      <c r="AFA225" s="2464"/>
      <c r="AFB225" s="2464"/>
      <c r="AFC225" s="2464"/>
      <c r="AFD225" s="2464"/>
      <c r="AFE225" s="2464"/>
      <c r="AFF225" s="2464"/>
      <c r="AFG225" s="2464"/>
      <c r="AFH225" s="2464"/>
      <c r="AFI225" s="2464"/>
      <c r="AFJ225" s="2464"/>
      <c r="AFK225" s="2464"/>
      <c r="AFL225" s="2464"/>
      <c r="AFM225" s="2464"/>
      <c r="AFN225" s="2464"/>
      <c r="AFO225" s="2464"/>
      <c r="AFP225" s="2464"/>
      <c r="AFQ225" s="2464"/>
      <c r="AFR225" s="2464"/>
      <c r="AFS225" s="2464"/>
      <c r="AFT225" s="2464"/>
      <c r="AFU225" s="2464"/>
      <c r="AFV225" s="2464"/>
      <c r="AFW225" s="2464"/>
      <c r="AFX225" s="2464"/>
      <c r="AFY225" s="2464"/>
      <c r="AFZ225" s="2464"/>
      <c r="AGA225" s="2464"/>
      <c r="AGB225" s="2464"/>
      <c r="AGC225" s="2464"/>
      <c r="AGD225" s="2464"/>
      <c r="AGE225" s="2464"/>
      <c r="AGF225" s="2464"/>
      <c r="AGG225" s="2464"/>
      <c r="AGH225" s="2464"/>
      <c r="AGI225" s="2464"/>
      <c r="AGJ225" s="2464"/>
      <c r="AGK225" s="2464"/>
      <c r="AGL225" s="2464"/>
      <c r="AGM225" s="2464"/>
      <c r="AGN225" s="2464"/>
      <c r="AGO225" s="2464"/>
      <c r="AGP225" s="2464"/>
      <c r="AGQ225" s="2464"/>
      <c r="AGR225" s="2464"/>
      <c r="AGS225" s="2464"/>
      <c r="AGT225" s="2464"/>
      <c r="AGU225" s="2464"/>
      <c r="AGV225" s="2464"/>
      <c r="AGW225" s="2464"/>
      <c r="AGX225" s="2464"/>
      <c r="AGY225" s="2464"/>
      <c r="AGZ225" s="2464"/>
      <c r="AHA225" s="2464"/>
      <c r="AHB225" s="2464"/>
      <c r="AHC225" s="2464"/>
      <c r="AHD225" s="2464"/>
      <c r="AHE225" s="2464"/>
      <c r="AHF225" s="2464"/>
      <c r="AHG225" s="2464"/>
      <c r="AHH225" s="2464"/>
      <c r="AHI225" s="2464"/>
      <c r="AHJ225" s="2464"/>
      <c r="AHK225" s="2464"/>
      <c r="AHL225" s="2464"/>
      <c r="AHM225" s="2464"/>
      <c r="AHN225" s="2464"/>
      <c r="AHO225" s="2464"/>
      <c r="AHP225" s="2464"/>
      <c r="AHQ225" s="2464"/>
      <c r="AHR225" s="2464"/>
      <c r="AHS225" s="2464"/>
      <c r="AHT225" s="2464"/>
      <c r="AHU225" s="2464"/>
      <c r="AHV225" s="2464"/>
      <c r="AHW225" s="2464"/>
      <c r="AHX225" s="2464"/>
      <c r="AHY225" s="2464"/>
      <c r="AHZ225" s="2464"/>
      <c r="AIA225" s="2464"/>
      <c r="AIB225" s="2464"/>
      <c r="AIC225" s="2464"/>
      <c r="AID225" s="2464"/>
      <c r="AIE225" s="2464"/>
      <c r="AIF225" s="2464"/>
      <c r="AIG225" s="2464"/>
      <c r="AIH225" s="2464"/>
      <c r="AII225" s="2464"/>
      <c r="AIJ225" s="2464"/>
      <c r="AIK225" s="2464"/>
      <c r="AIL225" s="2464"/>
      <c r="AIM225" s="2464"/>
      <c r="AIN225" s="2464"/>
      <c r="AIO225" s="2464"/>
      <c r="AIP225" s="2464"/>
      <c r="AIQ225" s="2464"/>
      <c r="AIR225" s="2464"/>
      <c r="AIS225" s="2464"/>
      <c r="AIT225" s="2464"/>
      <c r="AIU225" s="2464"/>
      <c r="AIV225" s="2464"/>
      <c r="AIW225" s="2464"/>
      <c r="AIX225" s="2464"/>
      <c r="AIY225" s="2464"/>
      <c r="AIZ225" s="2464"/>
      <c r="AJA225" s="2464"/>
      <c r="AJB225" s="2464"/>
      <c r="AJC225" s="2464"/>
      <c r="AJD225" s="2464"/>
      <c r="AJE225" s="2464"/>
      <c r="AJF225" s="2464"/>
      <c r="AJG225" s="2464"/>
      <c r="AJH225" s="2464"/>
      <c r="AJI225" s="2464"/>
      <c r="AJJ225" s="2464"/>
      <c r="AJK225" s="2464"/>
      <c r="AJL225" s="2464"/>
      <c r="AJM225" s="2464"/>
      <c r="AJN225" s="2464"/>
      <c r="AJO225" s="2464"/>
      <c r="AJP225" s="2464"/>
      <c r="AJQ225" s="2464"/>
      <c r="AJR225" s="2464"/>
      <c r="AJS225" s="2464"/>
      <c r="AJT225" s="2464"/>
      <c r="AJU225" s="2464"/>
      <c r="AJV225" s="2464"/>
      <c r="AJW225" s="2464"/>
      <c r="AJX225" s="2464"/>
      <c r="AJY225" s="2464"/>
      <c r="AJZ225" s="2464"/>
      <c r="AKA225" s="2464"/>
      <c r="AKB225" s="2464"/>
      <c r="AKC225" s="2464"/>
      <c r="AKD225" s="2464"/>
      <c r="AKE225" s="2464"/>
      <c r="AKF225" s="2464"/>
      <c r="AKG225" s="2464"/>
      <c r="AKH225" s="2464"/>
      <c r="AKI225" s="2464"/>
      <c r="AKJ225" s="2464"/>
      <c r="AKK225" s="2464"/>
      <c r="AKL225" s="2464"/>
      <c r="AKM225" s="2464"/>
      <c r="AKN225" s="2464"/>
      <c r="AKO225" s="2464"/>
      <c r="AKP225" s="2464"/>
      <c r="AKQ225" s="2464"/>
      <c r="AKR225" s="2464"/>
      <c r="AKS225" s="2464"/>
      <c r="AKT225" s="2464"/>
      <c r="AKU225" s="2464"/>
      <c r="AKV225" s="2464"/>
      <c r="AKW225" s="2464"/>
      <c r="AKX225" s="2464"/>
      <c r="AKY225" s="2464"/>
      <c r="AKZ225" s="2464"/>
      <c r="ALA225" s="2464"/>
      <c r="ALB225" s="2464"/>
      <c r="ALC225" s="2464"/>
      <c r="ALD225" s="2464"/>
      <c r="ALE225" s="2464"/>
      <c r="ALF225" s="2464"/>
      <c r="ALG225" s="2464"/>
      <c r="ALH225" s="2464"/>
      <c r="ALI225" s="2464"/>
      <c r="ALJ225" s="2464"/>
      <c r="ALK225" s="2464"/>
      <c r="ALL225" s="2464"/>
      <c r="ALM225" s="2464"/>
      <c r="ALN225" s="2464"/>
      <c r="ALO225" s="2464"/>
      <c r="ALP225" s="2464"/>
      <c r="ALQ225" s="2464"/>
      <c r="ALR225" s="2464"/>
      <c r="ALS225" s="2464"/>
      <c r="ALT225" s="2464"/>
      <c r="ALU225" s="2464"/>
      <c r="ALV225" s="2464"/>
      <c r="ALW225" s="2464"/>
      <c r="ALX225" s="2464"/>
      <c r="ALY225" s="2464"/>
      <c r="ALZ225" s="2464"/>
      <c r="AMA225" s="2464"/>
      <c r="AMB225" s="2464"/>
      <c r="AMC225" s="2464"/>
      <c r="AMD225" s="2464"/>
      <c r="AME225" s="2464"/>
      <c r="AMF225" s="2464"/>
      <c r="AMG225" s="2464"/>
      <c r="AMH225" s="2464"/>
      <c r="AMI225" s="2464"/>
      <c r="AMJ225" s="2464"/>
      <c r="AMK225" s="2464"/>
      <c r="AML225" s="2464"/>
      <c r="AMM225" s="2464"/>
      <c r="AMN225" s="2464"/>
      <c r="AMO225" s="2464"/>
      <c r="AMP225" s="2464"/>
      <c r="AMQ225" s="2464"/>
      <c r="AMR225" s="2464"/>
      <c r="AMS225" s="2464"/>
      <c r="AMT225" s="2464"/>
      <c r="AMU225" s="2464"/>
      <c r="AMV225" s="2464"/>
      <c r="AMW225" s="2464"/>
      <c r="AMX225" s="2464"/>
      <c r="AMY225" s="2464"/>
      <c r="AMZ225" s="2464"/>
      <c r="ANA225" s="2464"/>
      <c r="ANB225" s="2464"/>
      <c r="ANC225" s="2464"/>
      <c r="AND225" s="2464"/>
      <c r="ANE225" s="2464"/>
      <c r="ANF225" s="2464"/>
      <c r="ANG225" s="2464"/>
      <c r="ANH225" s="2464"/>
      <c r="ANI225" s="2464"/>
      <c r="ANJ225" s="2464"/>
      <c r="ANK225" s="2464"/>
      <c r="ANL225" s="2464"/>
      <c r="ANM225" s="2464"/>
      <c r="ANN225" s="2464"/>
      <c r="ANO225" s="2464"/>
      <c r="ANP225" s="2464"/>
      <c r="ANQ225" s="2464"/>
      <c r="ANR225" s="2464"/>
      <c r="ANS225" s="2464"/>
      <c r="ANT225" s="2464"/>
      <c r="ANU225" s="2464"/>
      <c r="ANV225" s="2464"/>
      <c r="ANW225" s="2464"/>
      <c r="ANX225" s="2464"/>
      <c r="ANY225" s="2464"/>
      <c r="ANZ225" s="2464"/>
      <c r="AOA225" s="2464"/>
      <c r="AOB225" s="2464"/>
      <c r="AOC225" s="2464"/>
      <c r="AOD225" s="2464"/>
      <c r="AOE225" s="2464"/>
      <c r="AOF225" s="2464"/>
      <c r="AOG225" s="2464"/>
      <c r="AOH225" s="2464"/>
      <c r="AOI225" s="2464"/>
      <c r="AOJ225" s="2464"/>
      <c r="AOK225" s="2464"/>
      <c r="AOL225" s="2464"/>
      <c r="AOM225" s="2464"/>
      <c r="AON225" s="2464"/>
      <c r="AOO225" s="2464"/>
      <c r="AOP225" s="2464"/>
      <c r="AOQ225" s="2464"/>
      <c r="AOR225" s="2464"/>
      <c r="AOS225" s="2464"/>
      <c r="AOT225" s="2464"/>
      <c r="AOU225" s="2464"/>
      <c r="AOV225" s="2464"/>
      <c r="AOW225" s="2464"/>
      <c r="AOX225" s="2464"/>
      <c r="AOY225" s="2464"/>
      <c r="AOZ225" s="2464"/>
      <c r="APA225" s="2464"/>
      <c r="APB225" s="2464"/>
      <c r="APC225" s="2464"/>
      <c r="APD225" s="2464"/>
      <c r="APE225" s="2464"/>
      <c r="APF225" s="2464"/>
      <c r="APG225" s="2464"/>
      <c r="APH225" s="2464"/>
      <c r="API225" s="2464"/>
      <c r="APJ225" s="2464"/>
      <c r="APK225" s="2464"/>
      <c r="APL225" s="2464"/>
      <c r="APM225" s="2464"/>
      <c r="APN225" s="2464"/>
      <c r="APO225" s="2464"/>
      <c r="APP225" s="2464"/>
      <c r="APQ225" s="2464"/>
      <c r="APR225" s="2464"/>
      <c r="APS225" s="2464"/>
      <c r="APT225" s="2464"/>
      <c r="APU225" s="2464"/>
      <c r="APV225" s="2464"/>
      <c r="APW225" s="2464"/>
      <c r="APX225" s="2464"/>
      <c r="APY225" s="2464"/>
      <c r="APZ225" s="2464"/>
      <c r="AQA225" s="2464"/>
      <c r="AQB225" s="2464"/>
      <c r="AQC225" s="2464"/>
      <c r="AQD225" s="2464"/>
      <c r="AQE225" s="2464"/>
      <c r="AQF225" s="2464"/>
      <c r="AQG225" s="2464"/>
      <c r="AQH225" s="2464"/>
      <c r="AQI225" s="2464"/>
      <c r="AQJ225" s="2464"/>
      <c r="AQK225" s="2464"/>
      <c r="AQL225" s="2464"/>
      <c r="AQM225" s="2464"/>
      <c r="AQN225" s="2464"/>
      <c r="AQO225" s="2464"/>
      <c r="AQP225" s="2464"/>
      <c r="AQQ225" s="2464"/>
      <c r="AQR225" s="2464"/>
      <c r="AQS225" s="2464"/>
      <c r="AQT225" s="2464"/>
      <c r="AQU225" s="2464"/>
      <c r="AQV225" s="2464"/>
      <c r="AQW225" s="2464"/>
      <c r="AQX225" s="2464"/>
      <c r="AQY225" s="2464"/>
      <c r="AQZ225" s="2464"/>
      <c r="ARA225" s="2464"/>
      <c r="ARB225" s="2464"/>
      <c r="ARC225" s="2464"/>
      <c r="ARD225" s="2464"/>
      <c r="ARE225" s="2464"/>
      <c r="ARF225" s="2464"/>
      <c r="ARG225" s="2464"/>
      <c r="ARH225" s="2464"/>
      <c r="ARI225" s="2464"/>
      <c r="ARJ225" s="2464"/>
      <c r="ARK225" s="2464"/>
      <c r="ARL225" s="2464"/>
      <c r="ARM225" s="2464"/>
      <c r="ARN225" s="2464"/>
      <c r="ARO225" s="2464"/>
      <c r="ARP225" s="2464"/>
      <c r="ARQ225" s="2464"/>
      <c r="ARR225" s="2464"/>
      <c r="ARS225" s="2464"/>
      <c r="ART225" s="2464"/>
      <c r="ARU225" s="2464"/>
      <c r="ARV225" s="2464"/>
      <c r="ARW225" s="2464"/>
      <c r="ARX225" s="2464"/>
      <c r="ARY225" s="2464"/>
      <c r="ARZ225" s="2464"/>
      <c r="ASA225" s="2464"/>
      <c r="ASB225" s="2464"/>
      <c r="ASC225" s="2464"/>
      <c r="ASD225" s="2464"/>
      <c r="ASE225" s="2464"/>
      <c r="ASF225" s="2464"/>
      <c r="ASG225" s="2464"/>
      <c r="ASH225" s="2464"/>
      <c r="ASI225" s="2464"/>
      <c r="ASJ225" s="2464"/>
      <c r="ASK225" s="2464"/>
      <c r="ASL225" s="2464"/>
      <c r="ASM225" s="2464"/>
      <c r="ASN225" s="2464"/>
      <c r="ASO225" s="2464"/>
      <c r="ASP225" s="2464"/>
      <c r="ASQ225" s="2464"/>
      <c r="ASR225" s="2464"/>
      <c r="ASS225" s="2464"/>
      <c r="AST225" s="2464"/>
      <c r="ASU225" s="2464"/>
      <c r="ASV225" s="2464"/>
      <c r="ASW225" s="2464"/>
      <c r="ASX225" s="2464"/>
      <c r="ASY225" s="2464"/>
      <c r="ASZ225" s="2464"/>
      <c r="ATA225" s="2464"/>
      <c r="ATB225" s="2464"/>
      <c r="ATC225" s="2464"/>
      <c r="ATD225" s="2464"/>
      <c r="ATE225" s="2464"/>
      <c r="ATF225" s="2464"/>
      <c r="ATG225" s="2464"/>
      <c r="ATH225" s="2464"/>
      <c r="ATI225" s="2464"/>
      <c r="ATJ225" s="2464"/>
      <c r="ATK225" s="2464"/>
      <c r="ATL225" s="2464"/>
      <c r="ATM225" s="2464"/>
      <c r="ATN225" s="2464"/>
      <c r="ATO225" s="2464"/>
      <c r="ATP225" s="2464"/>
      <c r="ATQ225" s="2464"/>
      <c r="ATR225" s="2464"/>
      <c r="ATS225" s="2464"/>
      <c r="ATT225" s="2464"/>
      <c r="ATU225" s="2464"/>
      <c r="ATV225" s="2464"/>
      <c r="ATW225" s="2464"/>
      <c r="ATX225" s="2464"/>
      <c r="ATY225" s="2464"/>
      <c r="ATZ225" s="2464"/>
      <c r="AUA225" s="2464"/>
      <c r="AUB225" s="2464"/>
      <c r="AUC225" s="2464"/>
      <c r="AUD225" s="2464"/>
      <c r="AUE225" s="2464"/>
      <c r="AUF225" s="2464"/>
      <c r="AUG225" s="2464"/>
      <c r="AUH225" s="2464"/>
      <c r="AUI225" s="2464"/>
      <c r="AUJ225" s="2464"/>
      <c r="AUK225" s="2464"/>
      <c r="AUL225" s="2464"/>
      <c r="AUM225" s="2464"/>
      <c r="AUN225" s="2464"/>
      <c r="AUO225" s="2464"/>
      <c r="AUP225" s="2464"/>
      <c r="AUQ225" s="2464"/>
      <c r="AUR225" s="2464"/>
      <c r="AUS225" s="2464"/>
      <c r="AUT225" s="2464"/>
      <c r="AUU225" s="2464"/>
      <c r="AUV225" s="2464"/>
      <c r="AUW225" s="2464"/>
      <c r="AUX225" s="2464"/>
      <c r="AUY225" s="2464"/>
      <c r="AUZ225" s="2464"/>
      <c r="AVA225" s="2464"/>
      <c r="AVB225" s="2464"/>
      <c r="AVC225" s="2464"/>
      <c r="AVD225" s="2464"/>
      <c r="AVE225" s="2464"/>
      <c r="AVF225" s="2464"/>
      <c r="AVG225" s="2464"/>
      <c r="AVH225" s="2464"/>
      <c r="AVI225" s="2464"/>
      <c r="AVJ225" s="2464"/>
      <c r="AVK225" s="2464"/>
      <c r="AVL225" s="2464"/>
      <c r="AVM225" s="2464"/>
      <c r="AVN225" s="2464"/>
      <c r="AVO225" s="2464"/>
      <c r="AVP225" s="2464"/>
      <c r="AVQ225" s="2464"/>
      <c r="AVR225" s="2464"/>
      <c r="AVS225" s="2464"/>
      <c r="AVT225" s="2464"/>
      <c r="AVU225" s="2464"/>
      <c r="AVV225" s="2464"/>
      <c r="AVW225" s="2464"/>
      <c r="AVX225" s="2464"/>
      <c r="AVY225" s="2464"/>
      <c r="AVZ225" s="2464"/>
      <c r="AWA225" s="2464"/>
      <c r="AWB225" s="2464"/>
      <c r="AWC225" s="2464"/>
      <c r="AWD225" s="2464"/>
      <c r="AWE225" s="2464"/>
      <c r="AWF225" s="2464"/>
      <c r="AWG225" s="2464"/>
      <c r="AWH225" s="2464"/>
      <c r="AWI225" s="2464"/>
      <c r="AWJ225" s="2464"/>
      <c r="AWK225" s="2464"/>
      <c r="AWL225" s="2464"/>
      <c r="AWM225" s="2464"/>
      <c r="AWN225" s="2464"/>
      <c r="AWO225" s="2464"/>
      <c r="AWP225" s="2464"/>
      <c r="AWQ225" s="2464"/>
      <c r="AWR225" s="2464"/>
      <c r="AWS225" s="2464"/>
      <c r="AWT225" s="2464"/>
      <c r="AWU225" s="2464"/>
      <c r="AWV225" s="2464"/>
      <c r="AWW225" s="2464"/>
      <c r="AWX225" s="2464"/>
      <c r="AWY225" s="2464"/>
      <c r="AWZ225" s="2464"/>
      <c r="AXA225" s="2464"/>
      <c r="AXB225" s="2464"/>
      <c r="AXC225" s="2464"/>
      <c r="AXD225" s="2464"/>
      <c r="AXE225" s="2464"/>
      <c r="AXF225" s="2464"/>
      <c r="AXG225" s="2464"/>
      <c r="AXH225" s="2464"/>
      <c r="AXI225" s="2464"/>
      <c r="AXJ225" s="2464"/>
    </row>
    <row r="226" spans="1:1310" s="2465" customFormat="1" ht="23.25" customHeight="1">
      <c r="A226" s="2466"/>
      <c r="B226" s="2469" t="s">
        <v>2043</v>
      </c>
      <c r="C226" s="2469"/>
      <c r="D226" s="2469"/>
      <c r="E226" s="2469"/>
      <c r="F226" s="2471"/>
      <c r="G226" s="2469" t="s">
        <v>2044</v>
      </c>
      <c r="H226" s="2469"/>
      <c r="I226" s="2469"/>
      <c r="J226" s="2471"/>
      <c r="K226" s="2469" t="s">
        <v>2045</v>
      </c>
      <c r="L226" s="2469"/>
      <c r="M226" s="2469"/>
      <c r="N226" s="2471"/>
      <c r="O226" s="2469" t="s">
        <v>2046</v>
      </c>
      <c r="P226" s="2469"/>
      <c r="Q226" s="2471"/>
      <c r="R226" s="2462"/>
      <c r="S226" s="2462"/>
      <c r="T226" s="2462"/>
      <c r="U226" s="2462"/>
      <c r="V226" s="2462"/>
      <c r="W226" s="2462"/>
      <c r="X226" s="2462"/>
      <c r="Y226" s="2462"/>
      <c r="Z226" s="2462"/>
      <c r="AA226" s="2462"/>
      <c r="AB226" s="2462"/>
      <c r="AC226" s="2462"/>
      <c r="AD226" s="2463"/>
      <c r="AE226" s="2463"/>
      <c r="AF226" s="2463"/>
      <c r="AG226" s="2463"/>
      <c r="AH226" s="2463"/>
      <c r="AI226" s="2463"/>
      <c r="AJ226" s="2463"/>
      <c r="AK226" s="2463"/>
      <c r="AL226" s="2463"/>
      <c r="AM226" s="2463"/>
      <c r="AN226" s="2463"/>
      <c r="AO226" s="2463"/>
      <c r="AP226" s="2463"/>
      <c r="AQ226" s="2463"/>
      <c r="AR226" s="2463"/>
      <c r="AS226" s="2463"/>
      <c r="AT226" s="2463"/>
      <c r="AU226" s="2463"/>
      <c r="AV226" s="2464"/>
      <c r="AW226" s="2464"/>
      <c r="AX226" s="2464"/>
      <c r="AY226" s="2464"/>
      <c r="AZ226" s="2464"/>
      <c r="BA226" s="2464"/>
      <c r="BB226" s="2464"/>
      <c r="BC226" s="2464"/>
      <c r="BD226" s="2464"/>
      <c r="BE226" s="2464"/>
      <c r="BF226" s="2464"/>
      <c r="BG226" s="2464"/>
      <c r="BH226" s="2464"/>
      <c r="BI226" s="2464"/>
      <c r="BJ226" s="2464"/>
      <c r="BK226" s="2464"/>
      <c r="BL226" s="2464"/>
      <c r="BM226" s="2464"/>
      <c r="BN226" s="2464"/>
      <c r="BO226" s="2464"/>
      <c r="BP226" s="2464"/>
      <c r="BQ226" s="2464"/>
      <c r="BR226" s="2464"/>
      <c r="BS226" s="2464"/>
      <c r="BT226" s="2464"/>
      <c r="BU226" s="2464"/>
      <c r="BV226" s="2464"/>
      <c r="BW226" s="2464"/>
      <c r="BX226" s="2464"/>
      <c r="BY226" s="2464"/>
      <c r="BZ226" s="2464"/>
      <c r="CA226" s="2464"/>
      <c r="CB226" s="2464"/>
      <c r="CC226" s="2464"/>
      <c r="CD226" s="2464"/>
      <c r="CE226" s="2464"/>
      <c r="CF226" s="2464"/>
      <c r="CG226" s="2464"/>
      <c r="CH226" s="2464"/>
      <c r="CI226" s="2464"/>
      <c r="CJ226" s="2464"/>
      <c r="CK226" s="2464"/>
      <c r="CL226" s="2464"/>
      <c r="CM226" s="2464"/>
      <c r="CN226" s="2464"/>
      <c r="CO226" s="2464"/>
      <c r="CP226" s="2464"/>
      <c r="CQ226" s="2464"/>
      <c r="CR226" s="2464"/>
      <c r="CS226" s="2464"/>
      <c r="CT226" s="2464"/>
      <c r="CU226" s="2464"/>
      <c r="CV226" s="2464"/>
      <c r="CW226" s="2464"/>
      <c r="CX226" s="2464"/>
      <c r="CY226" s="2464"/>
      <c r="CZ226" s="2464"/>
      <c r="DA226" s="2464"/>
      <c r="DB226" s="2464"/>
      <c r="DC226" s="2464"/>
      <c r="DD226" s="2464"/>
      <c r="DE226" s="2464"/>
      <c r="DF226" s="2464"/>
      <c r="DG226" s="2464"/>
      <c r="DH226" s="2464"/>
      <c r="DI226" s="2464"/>
      <c r="DJ226" s="2464"/>
      <c r="DK226" s="2464"/>
      <c r="DL226" s="2464"/>
      <c r="DM226" s="2464"/>
      <c r="DN226" s="2464"/>
      <c r="DO226" s="2464"/>
      <c r="DP226" s="2464"/>
      <c r="DQ226" s="2464"/>
      <c r="DR226" s="2464"/>
      <c r="DS226" s="2464"/>
      <c r="DT226" s="2464"/>
      <c r="DU226" s="2464"/>
      <c r="DV226" s="2464"/>
      <c r="DW226" s="2464"/>
      <c r="DX226" s="2464"/>
      <c r="DY226" s="2464"/>
      <c r="DZ226" s="2464"/>
      <c r="EA226" s="2464"/>
      <c r="EB226" s="2464"/>
      <c r="EC226" s="2464"/>
      <c r="ED226" s="2464"/>
      <c r="EE226" s="2464"/>
      <c r="EF226" s="2464"/>
      <c r="EG226" s="2464"/>
      <c r="EH226" s="2464"/>
      <c r="EI226" s="2464"/>
      <c r="EJ226" s="2464"/>
      <c r="EK226" s="2464"/>
      <c r="EL226" s="2464"/>
      <c r="EM226" s="2464"/>
      <c r="EN226" s="2464"/>
      <c r="EO226" s="2464"/>
      <c r="EP226" s="2464"/>
      <c r="EQ226" s="2464"/>
      <c r="ER226" s="2464"/>
      <c r="ES226" s="2464"/>
      <c r="ET226" s="2464"/>
      <c r="EU226" s="2464"/>
      <c r="EV226" s="2464"/>
      <c r="EW226" s="2464"/>
      <c r="EX226" s="2464"/>
      <c r="EY226" s="2464"/>
      <c r="EZ226" s="2464"/>
      <c r="FA226" s="2464"/>
      <c r="FB226" s="2464"/>
      <c r="FC226" s="2464"/>
      <c r="FD226" s="2464"/>
      <c r="FE226" s="2464"/>
      <c r="FF226" s="2464"/>
      <c r="FG226" s="2464"/>
      <c r="FH226" s="2464"/>
      <c r="FI226" s="2464"/>
      <c r="FJ226" s="2464"/>
      <c r="FK226" s="2464"/>
      <c r="FL226" s="2464"/>
      <c r="FM226" s="2464"/>
      <c r="FN226" s="2464"/>
      <c r="FO226" s="2464"/>
      <c r="FP226" s="2464"/>
      <c r="FQ226" s="2464"/>
      <c r="FR226" s="2464"/>
      <c r="FS226" s="2464"/>
      <c r="FT226" s="2464"/>
      <c r="FU226" s="2464"/>
      <c r="FV226" s="2464"/>
      <c r="FW226" s="2464"/>
      <c r="FX226" s="2464"/>
      <c r="FY226" s="2464"/>
      <c r="FZ226" s="2464"/>
      <c r="GA226" s="2464"/>
      <c r="GB226" s="2464"/>
      <c r="GC226" s="2464"/>
      <c r="GD226" s="2464"/>
      <c r="GE226" s="2464"/>
      <c r="GF226" s="2464"/>
      <c r="GG226" s="2464"/>
      <c r="GH226" s="2464"/>
      <c r="GI226" s="2464"/>
      <c r="GJ226" s="2464"/>
      <c r="GK226" s="2464"/>
      <c r="GL226" s="2464"/>
      <c r="GM226" s="2464"/>
      <c r="GN226" s="2464"/>
      <c r="GO226" s="2464"/>
      <c r="GP226" s="2464"/>
      <c r="GQ226" s="2464"/>
      <c r="GR226" s="2464"/>
      <c r="GS226" s="2464"/>
      <c r="GT226" s="2464"/>
      <c r="GU226" s="2464"/>
      <c r="GV226" s="2464"/>
      <c r="GW226" s="2464"/>
      <c r="GX226" s="2464"/>
      <c r="GY226" s="2464"/>
      <c r="GZ226" s="2464"/>
      <c r="HA226" s="2464"/>
      <c r="HB226" s="2464"/>
      <c r="HC226" s="2464"/>
      <c r="HD226" s="2464"/>
      <c r="HE226" s="2464"/>
      <c r="HF226" s="2464"/>
      <c r="HG226" s="2464"/>
      <c r="HH226" s="2464"/>
      <c r="HI226" s="2464"/>
      <c r="HJ226" s="2464"/>
      <c r="HK226" s="2464"/>
      <c r="HL226" s="2464"/>
      <c r="HM226" s="2464"/>
      <c r="HN226" s="2464"/>
      <c r="HO226" s="2464"/>
      <c r="HP226" s="2464"/>
      <c r="HQ226" s="2464"/>
      <c r="HR226" s="2464"/>
      <c r="HS226" s="2464"/>
      <c r="HT226" s="2464"/>
      <c r="HU226" s="2464"/>
      <c r="HV226" s="2464"/>
      <c r="HW226" s="2464"/>
      <c r="HX226" s="2464"/>
      <c r="HY226" s="2464"/>
      <c r="HZ226" s="2464"/>
      <c r="IA226" s="2464"/>
      <c r="IB226" s="2464"/>
      <c r="IC226" s="2464"/>
      <c r="ID226" s="2464"/>
      <c r="IE226" s="2464"/>
      <c r="IF226" s="2464"/>
      <c r="IG226" s="2464"/>
      <c r="IH226" s="2464"/>
      <c r="II226" s="2464"/>
      <c r="IJ226" s="2464"/>
      <c r="IK226" s="2464"/>
      <c r="IL226" s="2464"/>
      <c r="IM226" s="2464"/>
      <c r="IN226" s="2464"/>
      <c r="IO226" s="2464"/>
      <c r="IP226" s="2464"/>
      <c r="IQ226" s="2464"/>
      <c r="IR226" s="2464"/>
      <c r="IS226" s="2464"/>
      <c r="IT226" s="2464"/>
      <c r="IU226" s="2464"/>
      <c r="IV226" s="2464"/>
      <c r="IW226" s="2464"/>
      <c r="IX226" s="2464"/>
      <c r="IY226" s="2464"/>
      <c r="IZ226" s="2464"/>
      <c r="JA226" s="2464"/>
      <c r="JB226" s="2464"/>
      <c r="JC226" s="2464"/>
      <c r="JD226" s="2464"/>
      <c r="JE226" s="2464"/>
      <c r="JF226" s="2464"/>
      <c r="JG226" s="2464"/>
      <c r="JH226" s="2464"/>
      <c r="JI226" s="2464"/>
      <c r="JJ226" s="2464"/>
      <c r="JK226" s="2464"/>
      <c r="JL226" s="2464"/>
      <c r="JM226" s="2464"/>
      <c r="JN226" s="2464"/>
      <c r="JO226" s="2464"/>
      <c r="JP226" s="2464"/>
      <c r="JQ226" s="2464"/>
      <c r="JR226" s="2464"/>
      <c r="JS226" s="2464"/>
      <c r="JT226" s="2464"/>
      <c r="JU226" s="2464"/>
      <c r="JV226" s="2464"/>
      <c r="JW226" s="2464"/>
      <c r="JX226" s="2464"/>
      <c r="JY226" s="2464"/>
      <c r="JZ226" s="2464"/>
      <c r="KA226" s="2464"/>
      <c r="KB226" s="2464"/>
      <c r="KC226" s="2464"/>
      <c r="KD226" s="2464"/>
      <c r="KE226" s="2464"/>
      <c r="KF226" s="2464"/>
      <c r="KG226" s="2464"/>
      <c r="KH226" s="2464"/>
      <c r="KI226" s="2464"/>
      <c r="KJ226" s="2464"/>
      <c r="KK226" s="2464"/>
      <c r="KL226" s="2464"/>
      <c r="KM226" s="2464"/>
      <c r="KN226" s="2464"/>
      <c r="KO226" s="2464"/>
      <c r="KP226" s="2464"/>
      <c r="KQ226" s="2464"/>
      <c r="KR226" s="2464"/>
      <c r="KS226" s="2464"/>
      <c r="KT226" s="2464"/>
      <c r="KU226" s="2464"/>
      <c r="KV226" s="2464"/>
      <c r="KW226" s="2464"/>
      <c r="KX226" s="2464"/>
      <c r="KY226" s="2464"/>
      <c r="KZ226" s="2464"/>
      <c r="LA226" s="2464"/>
      <c r="LB226" s="2464"/>
      <c r="LC226" s="2464"/>
      <c r="LD226" s="2464"/>
      <c r="LE226" s="2464"/>
      <c r="LF226" s="2464"/>
      <c r="LG226" s="2464"/>
      <c r="LH226" s="2464"/>
      <c r="LI226" s="2464"/>
      <c r="LJ226" s="2464"/>
      <c r="LK226" s="2464"/>
      <c r="LL226" s="2464"/>
      <c r="LM226" s="2464"/>
      <c r="LN226" s="2464"/>
      <c r="LO226" s="2464"/>
      <c r="LP226" s="2464"/>
      <c r="LQ226" s="2464"/>
      <c r="LR226" s="2464"/>
      <c r="LS226" s="2464"/>
      <c r="LT226" s="2464"/>
      <c r="LU226" s="2464"/>
      <c r="LV226" s="2464"/>
      <c r="LW226" s="2464"/>
      <c r="LX226" s="2464"/>
      <c r="LY226" s="2464"/>
      <c r="LZ226" s="2464"/>
      <c r="MA226" s="2464"/>
      <c r="MB226" s="2464"/>
      <c r="MC226" s="2464"/>
      <c r="MD226" s="2464"/>
      <c r="ME226" s="2464"/>
      <c r="MF226" s="2464"/>
      <c r="MG226" s="2464"/>
      <c r="MH226" s="2464"/>
      <c r="MI226" s="2464"/>
      <c r="MJ226" s="2464"/>
      <c r="MK226" s="2464"/>
      <c r="ML226" s="2464"/>
      <c r="MM226" s="2464"/>
      <c r="MN226" s="2464"/>
      <c r="MO226" s="2464"/>
      <c r="MP226" s="2464"/>
      <c r="MQ226" s="2464"/>
      <c r="MR226" s="2464"/>
      <c r="MS226" s="2464"/>
      <c r="MT226" s="2464"/>
      <c r="MU226" s="2464"/>
      <c r="MV226" s="2464"/>
      <c r="MW226" s="2464"/>
      <c r="MX226" s="2464"/>
      <c r="MY226" s="2464"/>
      <c r="MZ226" s="2464"/>
      <c r="NA226" s="2464"/>
      <c r="NB226" s="2464"/>
      <c r="NC226" s="2464"/>
      <c r="ND226" s="2464"/>
      <c r="NE226" s="2464"/>
      <c r="NF226" s="2464"/>
      <c r="NG226" s="2464"/>
      <c r="NH226" s="2464"/>
      <c r="NI226" s="2464"/>
      <c r="NJ226" s="2464"/>
      <c r="NK226" s="2464"/>
      <c r="NL226" s="2464"/>
      <c r="NM226" s="2464"/>
      <c r="NN226" s="2464"/>
      <c r="NO226" s="2464"/>
      <c r="NP226" s="2464"/>
      <c r="NQ226" s="2464"/>
      <c r="NR226" s="2464"/>
      <c r="NS226" s="2464"/>
      <c r="NT226" s="2464"/>
      <c r="NU226" s="2464"/>
      <c r="NV226" s="2464"/>
      <c r="NW226" s="2464"/>
      <c r="NX226" s="2464"/>
      <c r="NY226" s="2464"/>
      <c r="NZ226" s="2464"/>
      <c r="OA226" s="2464"/>
      <c r="OB226" s="2464"/>
      <c r="OC226" s="2464"/>
      <c r="OD226" s="2464"/>
      <c r="OE226" s="2464"/>
      <c r="OF226" s="2464"/>
      <c r="OG226" s="2464"/>
      <c r="OH226" s="2464"/>
      <c r="OI226" s="2464"/>
      <c r="OJ226" s="2464"/>
      <c r="OK226" s="2464"/>
      <c r="OL226" s="2464"/>
      <c r="OM226" s="2464"/>
      <c r="ON226" s="2464"/>
      <c r="OO226" s="2464"/>
      <c r="OP226" s="2464"/>
      <c r="OQ226" s="2464"/>
      <c r="OR226" s="2464"/>
      <c r="OS226" s="2464"/>
      <c r="OT226" s="2464"/>
      <c r="OU226" s="2464"/>
      <c r="OV226" s="2464"/>
      <c r="OW226" s="2464"/>
      <c r="OX226" s="2464"/>
      <c r="OY226" s="2464"/>
      <c r="OZ226" s="2464"/>
      <c r="PA226" s="2464"/>
      <c r="PB226" s="2464"/>
      <c r="PC226" s="2464"/>
      <c r="PD226" s="2464"/>
      <c r="PE226" s="2464"/>
      <c r="PF226" s="2464"/>
      <c r="PG226" s="2464"/>
      <c r="PH226" s="2464"/>
      <c r="PI226" s="2464"/>
      <c r="PJ226" s="2464"/>
      <c r="PK226" s="2464"/>
      <c r="PL226" s="2464"/>
      <c r="PM226" s="2464"/>
      <c r="PN226" s="2464"/>
      <c r="PO226" s="2464"/>
      <c r="PP226" s="2464"/>
      <c r="PQ226" s="2464"/>
      <c r="PR226" s="2464"/>
      <c r="PS226" s="2464"/>
      <c r="PT226" s="2464"/>
      <c r="PU226" s="2464"/>
      <c r="PV226" s="2464"/>
      <c r="PW226" s="2464"/>
      <c r="PX226" s="2464"/>
      <c r="PY226" s="2464"/>
      <c r="PZ226" s="2464"/>
      <c r="QA226" s="2464"/>
      <c r="QB226" s="2464"/>
      <c r="QC226" s="2464"/>
      <c r="QD226" s="2464"/>
      <c r="QE226" s="2464"/>
      <c r="QF226" s="2464"/>
      <c r="QG226" s="2464"/>
      <c r="QH226" s="2464"/>
      <c r="QI226" s="2464"/>
      <c r="QJ226" s="2464"/>
      <c r="QK226" s="2464"/>
      <c r="QL226" s="2464"/>
      <c r="QM226" s="2464"/>
      <c r="QN226" s="2464"/>
      <c r="QO226" s="2464"/>
      <c r="QP226" s="2464"/>
      <c r="QQ226" s="2464"/>
      <c r="QR226" s="2464"/>
      <c r="QS226" s="2464"/>
      <c r="QT226" s="2464"/>
      <c r="QU226" s="2464"/>
      <c r="QV226" s="2464"/>
      <c r="QW226" s="2464"/>
      <c r="QX226" s="2464"/>
      <c r="QY226" s="2464"/>
      <c r="QZ226" s="2464"/>
      <c r="RA226" s="2464"/>
      <c r="RB226" s="2464"/>
      <c r="RC226" s="2464"/>
      <c r="RD226" s="2464"/>
      <c r="RE226" s="2464"/>
      <c r="RF226" s="2464"/>
      <c r="RG226" s="2464"/>
      <c r="RH226" s="2464"/>
      <c r="RI226" s="2464"/>
      <c r="RJ226" s="2464"/>
      <c r="RK226" s="2464"/>
      <c r="RL226" s="2464"/>
      <c r="RM226" s="2464"/>
      <c r="RN226" s="2464"/>
      <c r="RO226" s="2464"/>
      <c r="RP226" s="2464"/>
      <c r="RQ226" s="2464"/>
      <c r="RR226" s="2464"/>
      <c r="RS226" s="2464"/>
      <c r="RT226" s="2464"/>
      <c r="RU226" s="2464"/>
      <c r="RV226" s="2464"/>
      <c r="RW226" s="2464"/>
      <c r="RX226" s="2464"/>
      <c r="RY226" s="2464"/>
      <c r="RZ226" s="2464"/>
      <c r="SA226" s="2464"/>
      <c r="SB226" s="2464"/>
      <c r="SC226" s="2464"/>
      <c r="SD226" s="2464"/>
      <c r="SE226" s="2464"/>
      <c r="SF226" s="2464"/>
      <c r="SG226" s="2464"/>
      <c r="SH226" s="2464"/>
      <c r="SI226" s="2464"/>
      <c r="SJ226" s="2464"/>
      <c r="SK226" s="2464"/>
      <c r="SL226" s="2464"/>
      <c r="SM226" s="2464"/>
      <c r="SN226" s="2464"/>
      <c r="SO226" s="2464"/>
      <c r="SP226" s="2464"/>
      <c r="SQ226" s="2464"/>
      <c r="SR226" s="2464"/>
      <c r="SS226" s="2464"/>
      <c r="ST226" s="2464"/>
      <c r="SU226" s="2464"/>
      <c r="SV226" s="2464"/>
      <c r="SW226" s="2464"/>
      <c r="SX226" s="2464"/>
      <c r="SY226" s="2464"/>
      <c r="SZ226" s="2464"/>
      <c r="TA226" s="2464"/>
      <c r="TB226" s="2464"/>
      <c r="TC226" s="2464"/>
      <c r="TD226" s="2464"/>
      <c r="TE226" s="2464"/>
      <c r="TF226" s="2464"/>
      <c r="TG226" s="2464"/>
      <c r="TH226" s="2464"/>
      <c r="TI226" s="2464"/>
      <c r="TJ226" s="2464"/>
      <c r="TK226" s="2464"/>
      <c r="TL226" s="2464"/>
      <c r="TM226" s="2464"/>
      <c r="TN226" s="2464"/>
      <c r="TO226" s="2464"/>
      <c r="TP226" s="2464"/>
      <c r="TQ226" s="2464"/>
      <c r="TR226" s="2464"/>
      <c r="TS226" s="2464"/>
      <c r="TT226" s="2464"/>
      <c r="TU226" s="2464"/>
      <c r="TV226" s="2464"/>
      <c r="TW226" s="2464"/>
      <c r="TX226" s="2464"/>
      <c r="TY226" s="2464"/>
      <c r="TZ226" s="2464"/>
      <c r="UA226" s="2464"/>
      <c r="UB226" s="2464"/>
      <c r="UC226" s="2464"/>
      <c r="UD226" s="2464"/>
      <c r="UE226" s="2464"/>
      <c r="UF226" s="2464"/>
      <c r="UG226" s="2464"/>
      <c r="UH226" s="2464"/>
      <c r="UI226" s="2464"/>
      <c r="UJ226" s="2464"/>
      <c r="UK226" s="2464"/>
      <c r="UL226" s="2464"/>
      <c r="UM226" s="2464"/>
      <c r="UN226" s="2464"/>
      <c r="UO226" s="2464"/>
      <c r="UP226" s="2464"/>
      <c r="UQ226" s="2464"/>
      <c r="UR226" s="2464"/>
      <c r="US226" s="2464"/>
      <c r="UT226" s="2464"/>
      <c r="UU226" s="2464"/>
      <c r="UV226" s="2464"/>
      <c r="UW226" s="2464"/>
      <c r="UX226" s="2464"/>
      <c r="UY226" s="2464"/>
      <c r="UZ226" s="2464"/>
      <c r="VA226" s="2464"/>
      <c r="VB226" s="2464"/>
      <c r="VC226" s="2464"/>
      <c r="VD226" s="2464"/>
      <c r="VE226" s="2464"/>
      <c r="VF226" s="2464"/>
      <c r="VG226" s="2464"/>
      <c r="VH226" s="2464"/>
      <c r="VI226" s="2464"/>
      <c r="VJ226" s="2464"/>
      <c r="VK226" s="2464"/>
      <c r="VL226" s="2464"/>
      <c r="VM226" s="2464"/>
      <c r="VN226" s="2464"/>
      <c r="VO226" s="2464"/>
      <c r="VP226" s="2464"/>
      <c r="VQ226" s="2464"/>
      <c r="VR226" s="2464"/>
      <c r="VS226" s="2464"/>
      <c r="VT226" s="2464"/>
      <c r="VU226" s="2464"/>
      <c r="VV226" s="2464"/>
      <c r="VW226" s="2464"/>
      <c r="VX226" s="2464"/>
      <c r="VY226" s="2464"/>
      <c r="VZ226" s="2464"/>
      <c r="WA226" s="2464"/>
      <c r="WB226" s="2464"/>
      <c r="WC226" s="2464"/>
      <c r="WD226" s="2464"/>
      <c r="WE226" s="2464"/>
      <c r="WF226" s="2464"/>
      <c r="WG226" s="2464"/>
      <c r="WH226" s="2464"/>
      <c r="WI226" s="2464"/>
      <c r="WJ226" s="2464"/>
      <c r="WK226" s="2464"/>
      <c r="WL226" s="2464"/>
      <c r="WM226" s="2464"/>
      <c r="WN226" s="2464"/>
      <c r="WO226" s="2464"/>
      <c r="WP226" s="2464"/>
      <c r="WQ226" s="2464"/>
      <c r="WR226" s="2464"/>
      <c r="WS226" s="2464"/>
      <c r="WT226" s="2464"/>
      <c r="WU226" s="2464"/>
      <c r="WV226" s="2464"/>
      <c r="WW226" s="2464"/>
      <c r="WX226" s="2464"/>
      <c r="WY226" s="2464"/>
      <c r="WZ226" s="2464"/>
      <c r="XA226" s="2464"/>
      <c r="XB226" s="2464"/>
      <c r="XC226" s="2464"/>
      <c r="XD226" s="2464"/>
      <c r="XE226" s="2464"/>
      <c r="XF226" s="2464"/>
      <c r="XG226" s="2464"/>
      <c r="XH226" s="2464"/>
      <c r="XI226" s="2464"/>
      <c r="XJ226" s="2464"/>
      <c r="XK226" s="2464"/>
      <c r="XL226" s="2464"/>
      <c r="XM226" s="2464"/>
      <c r="XN226" s="2464"/>
      <c r="XO226" s="2464"/>
      <c r="XP226" s="2464"/>
      <c r="XQ226" s="2464"/>
      <c r="XR226" s="2464"/>
      <c r="XS226" s="2464"/>
      <c r="XT226" s="2464"/>
      <c r="XU226" s="2464"/>
      <c r="XV226" s="2464"/>
      <c r="XW226" s="2464"/>
      <c r="XX226" s="2464"/>
      <c r="XY226" s="2464"/>
      <c r="XZ226" s="2464"/>
      <c r="YA226" s="2464"/>
      <c r="YB226" s="2464"/>
      <c r="YC226" s="2464"/>
      <c r="YD226" s="2464"/>
      <c r="YE226" s="2464"/>
      <c r="YF226" s="2464"/>
      <c r="YG226" s="2464"/>
      <c r="YH226" s="2464"/>
      <c r="YI226" s="2464"/>
      <c r="YJ226" s="2464"/>
      <c r="YK226" s="2464"/>
      <c r="YL226" s="2464"/>
      <c r="YM226" s="2464"/>
      <c r="YN226" s="2464"/>
      <c r="YO226" s="2464"/>
      <c r="YP226" s="2464"/>
      <c r="YQ226" s="2464"/>
      <c r="YR226" s="2464"/>
      <c r="YS226" s="2464"/>
      <c r="YT226" s="2464"/>
      <c r="YU226" s="2464"/>
      <c r="YV226" s="2464"/>
      <c r="YW226" s="2464"/>
      <c r="YX226" s="2464"/>
      <c r="YY226" s="2464"/>
      <c r="YZ226" s="2464"/>
      <c r="ZA226" s="2464"/>
      <c r="ZB226" s="2464"/>
      <c r="ZC226" s="2464"/>
      <c r="ZD226" s="2464"/>
      <c r="ZE226" s="2464"/>
      <c r="ZF226" s="2464"/>
      <c r="ZG226" s="2464"/>
      <c r="ZH226" s="2464"/>
      <c r="ZI226" s="2464"/>
      <c r="ZJ226" s="2464"/>
      <c r="ZK226" s="2464"/>
      <c r="ZL226" s="2464"/>
      <c r="ZM226" s="2464"/>
      <c r="ZN226" s="2464"/>
      <c r="ZO226" s="2464"/>
      <c r="ZP226" s="2464"/>
      <c r="ZQ226" s="2464"/>
      <c r="ZR226" s="2464"/>
      <c r="ZS226" s="2464"/>
      <c r="ZT226" s="2464"/>
      <c r="ZU226" s="2464"/>
      <c r="ZV226" s="2464"/>
      <c r="ZW226" s="2464"/>
      <c r="ZX226" s="2464"/>
      <c r="ZY226" s="2464"/>
      <c r="ZZ226" s="2464"/>
      <c r="AAA226" s="2464"/>
      <c r="AAB226" s="2464"/>
      <c r="AAC226" s="2464"/>
      <c r="AAD226" s="2464"/>
      <c r="AAE226" s="2464"/>
      <c r="AAF226" s="2464"/>
      <c r="AAG226" s="2464"/>
      <c r="AAH226" s="2464"/>
      <c r="AAI226" s="2464"/>
      <c r="AAJ226" s="2464"/>
      <c r="AAK226" s="2464"/>
      <c r="AAL226" s="2464"/>
      <c r="AAM226" s="2464"/>
      <c r="AAN226" s="2464"/>
      <c r="AAO226" s="2464"/>
      <c r="AAP226" s="2464"/>
      <c r="AAQ226" s="2464"/>
      <c r="AAR226" s="2464"/>
      <c r="AAS226" s="2464"/>
      <c r="AAT226" s="2464"/>
      <c r="AAU226" s="2464"/>
      <c r="AAV226" s="2464"/>
      <c r="AAW226" s="2464"/>
      <c r="AAX226" s="2464"/>
      <c r="AAY226" s="2464"/>
      <c r="AAZ226" s="2464"/>
      <c r="ABA226" s="2464"/>
      <c r="ABB226" s="2464"/>
      <c r="ABC226" s="2464"/>
      <c r="ABD226" s="2464"/>
      <c r="ABE226" s="2464"/>
      <c r="ABF226" s="2464"/>
      <c r="ABG226" s="2464"/>
      <c r="ABH226" s="2464"/>
      <c r="ABI226" s="2464"/>
      <c r="ABJ226" s="2464"/>
      <c r="ABK226" s="2464"/>
      <c r="ABL226" s="2464"/>
      <c r="ABM226" s="2464"/>
      <c r="ABN226" s="2464"/>
      <c r="ABO226" s="2464"/>
      <c r="ABP226" s="2464"/>
      <c r="ABQ226" s="2464"/>
      <c r="ABR226" s="2464"/>
      <c r="ABS226" s="2464"/>
      <c r="ABT226" s="2464"/>
      <c r="ABU226" s="2464"/>
      <c r="ABV226" s="2464"/>
      <c r="ABW226" s="2464"/>
      <c r="ABX226" s="2464"/>
      <c r="ABY226" s="2464"/>
      <c r="ABZ226" s="2464"/>
      <c r="ACA226" s="2464"/>
      <c r="ACB226" s="2464"/>
      <c r="ACC226" s="2464"/>
      <c r="ACD226" s="2464"/>
      <c r="ACE226" s="2464"/>
      <c r="ACF226" s="2464"/>
      <c r="ACG226" s="2464"/>
      <c r="ACH226" s="2464"/>
      <c r="ACI226" s="2464"/>
      <c r="ACJ226" s="2464"/>
      <c r="ACK226" s="2464"/>
      <c r="ACL226" s="2464"/>
      <c r="ACM226" s="2464"/>
      <c r="ACN226" s="2464"/>
      <c r="ACO226" s="2464"/>
      <c r="ACP226" s="2464"/>
      <c r="ACQ226" s="2464"/>
      <c r="ACR226" s="2464"/>
      <c r="ACS226" s="2464"/>
      <c r="ACT226" s="2464"/>
      <c r="ACU226" s="2464"/>
      <c r="ACV226" s="2464"/>
      <c r="ACW226" s="2464"/>
      <c r="ACX226" s="2464"/>
      <c r="ACY226" s="2464"/>
      <c r="ACZ226" s="2464"/>
      <c r="ADA226" s="2464"/>
      <c r="ADB226" s="2464"/>
      <c r="ADC226" s="2464"/>
      <c r="ADD226" s="2464"/>
      <c r="ADE226" s="2464"/>
      <c r="ADF226" s="2464"/>
      <c r="ADG226" s="2464"/>
      <c r="ADH226" s="2464"/>
      <c r="ADI226" s="2464"/>
      <c r="ADJ226" s="2464"/>
      <c r="ADK226" s="2464"/>
      <c r="ADL226" s="2464"/>
      <c r="ADM226" s="2464"/>
      <c r="ADN226" s="2464"/>
      <c r="ADO226" s="2464"/>
      <c r="ADP226" s="2464"/>
      <c r="ADQ226" s="2464"/>
      <c r="ADR226" s="2464"/>
      <c r="ADS226" s="2464"/>
      <c r="ADT226" s="2464"/>
      <c r="ADU226" s="2464"/>
      <c r="ADV226" s="2464"/>
      <c r="ADW226" s="2464"/>
      <c r="ADX226" s="2464"/>
      <c r="ADY226" s="2464"/>
      <c r="ADZ226" s="2464"/>
      <c r="AEA226" s="2464"/>
      <c r="AEB226" s="2464"/>
      <c r="AEC226" s="2464"/>
      <c r="AED226" s="2464"/>
      <c r="AEE226" s="2464"/>
      <c r="AEF226" s="2464"/>
      <c r="AEG226" s="2464"/>
      <c r="AEH226" s="2464"/>
      <c r="AEI226" s="2464"/>
      <c r="AEJ226" s="2464"/>
      <c r="AEK226" s="2464"/>
      <c r="AEL226" s="2464"/>
      <c r="AEM226" s="2464"/>
      <c r="AEN226" s="2464"/>
      <c r="AEO226" s="2464"/>
      <c r="AEP226" s="2464"/>
      <c r="AEQ226" s="2464"/>
      <c r="AER226" s="2464"/>
      <c r="AES226" s="2464"/>
      <c r="AET226" s="2464"/>
      <c r="AEU226" s="2464"/>
      <c r="AEV226" s="2464"/>
      <c r="AEW226" s="2464"/>
      <c r="AEX226" s="2464"/>
      <c r="AEY226" s="2464"/>
      <c r="AEZ226" s="2464"/>
      <c r="AFA226" s="2464"/>
      <c r="AFB226" s="2464"/>
      <c r="AFC226" s="2464"/>
      <c r="AFD226" s="2464"/>
      <c r="AFE226" s="2464"/>
      <c r="AFF226" s="2464"/>
      <c r="AFG226" s="2464"/>
      <c r="AFH226" s="2464"/>
      <c r="AFI226" s="2464"/>
      <c r="AFJ226" s="2464"/>
      <c r="AFK226" s="2464"/>
      <c r="AFL226" s="2464"/>
      <c r="AFM226" s="2464"/>
      <c r="AFN226" s="2464"/>
      <c r="AFO226" s="2464"/>
      <c r="AFP226" s="2464"/>
      <c r="AFQ226" s="2464"/>
      <c r="AFR226" s="2464"/>
      <c r="AFS226" s="2464"/>
      <c r="AFT226" s="2464"/>
      <c r="AFU226" s="2464"/>
      <c r="AFV226" s="2464"/>
      <c r="AFW226" s="2464"/>
      <c r="AFX226" s="2464"/>
      <c r="AFY226" s="2464"/>
      <c r="AFZ226" s="2464"/>
      <c r="AGA226" s="2464"/>
      <c r="AGB226" s="2464"/>
      <c r="AGC226" s="2464"/>
      <c r="AGD226" s="2464"/>
      <c r="AGE226" s="2464"/>
      <c r="AGF226" s="2464"/>
      <c r="AGG226" s="2464"/>
      <c r="AGH226" s="2464"/>
      <c r="AGI226" s="2464"/>
      <c r="AGJ226" s="2464"/>
      <c r="AGK226" s="2464"/>
      <c r="AGL226" s="2464"/>
      <c r="AGM226" s="2464"/>
      <c r="AGN226" s="2464"/>
      <c r="AGO226" s="2464"/>
      <c r="AGP226" s="2464"/>
      <c r="AGQ226" s="2464"/>
      <c r="AGR226" s="2464"/>
      <c r="AGS226" s="2464"/>
      <c r="AGT226" s="2464"/>
      <c r="AGU226" s="2464"/>
      <c r="AGV226" s="2464"/>
      <c r="AGW226" s="2464"/>
      <c r="AGX226" s="2464"/>
      <c r="AGY226" s="2464"/>
      <c r="AGZ226" s="2464"/>
      <c r="AHA226" s="2464"/>
      <c r="AHB226" s="2464"/>
      <c r="AHC226" s="2464"/>
      <c r="AHD226" s="2464"/>
      <c r="AHE226" s="2464"/>
      <c r="AHF226" s="2464"/>
      <c r="AHG226" s="2464"/>
      <c r="AHH226" s="2464"/>
      <c r="AHI226" s="2464"/>
      <c r="AHJ226" s="2464"/>
      <c r="AHK226" s="2464"/>
      <c r="AHL226" s="2464"/>
      <c r="AHM226" s="2464"/>
      <c r="AHN226" s="2464"/>
      <c r="AHO226" s="2464"/>
      <c r="AHP226" s="2464"/>
      <c r="AHQ226" s="2464"/>
      <c r="AHR226" s="2464"/>
      <c r="AHS226" s="2464"/>
      <c r="AHT226" s="2464"/>
      <c r="AHU226" s="2464"/>
      <c r="AHV226" s="2464"/>
      <c r="AHW226" s="2464"/>
      <c r="AHX226" s="2464"/>
      <c r="AHY226" s="2464"/>
      <c r="AHZ226" s="2464"/>
      <c r="AIA226" s="2464"/>
      <c r="AIB226" s="2464"/>
      <c r="AIC226" s="2464"/>
      <c r="AID226" s="2464"/>
      <c r="AIE226" s="2464"/>
      <c r="AIF226" s="2464"/>
      <c r="AIG226" s="2464"/>
      <c r="AIH226" s="2464"/>
      <c r="AII226" s="2464"/>
      <c r="AIJ226" s="2464"/>
      <c r="AIK226" s="2464"/>
      <c r="AIL226" s="2464"/>
      <c r="AIM226" s="2464"/>
      <c r="AIN226" s="2464"/>
      <c r="AIO226" s="2464"/>
      <c r="AIP226" s="2464"/>
      <c r="AIQ226" s="2464"/>
      <c r="AIR226" s="2464"/>
      <c r="AIS226" s="2464"/>
      <c r="AIT226" s="2464"/>
      <c r="AIU226" s="2464"/>
      <c r="AIV226" s="2464"/>
      <c r="AIW226" s="2464"/>
      <c r="AIX226" s="2464"/>
      <c r="AIY226" s="2464"/>
      <c r="AIZ226" s="2464"/>
      <c r="AJA226" s="2464"/>
      <c r="AJB226" s="2464"/>
      <c r="AJC226" s="2464"/>
      <c r="AJD226" s="2464"/>
      <c r="AJE226" s="2464"/>
      <c r="AJF226" s="2464"/>
      <c r="AJG226" s="2464"/>
      <c r="AJH226" s="2464"/>
      <c r="AJI226" s="2464"/>
      <c r="AJJ226" s="2464"/>
      <c r="AJK226" s="2464"/>
      <c r="AJL226" s="2464"/>
      <c r="AJM226" s="2464"/>
      <c r="AJN226" s="2464"/>
      <c r="AJO226" s="2464"/>
      <c r="AJP226" s="2464"/>
      <c r="AJQ226" s="2464"/>
      <c r="AJR226" s="2464"/>
      <c r="AJS226" s="2464"/>
      <c r="AJT226" s="2464"/>
      <c r="AJU226" s="2464"/>
      <c r="AJV226" s="2464"/>
      <c r="AJW226" s="2464"/>
      <c r="AJX226" s="2464"/>
      <c r="AJY226" s="2464"/>
      <c r="AJZ226" s="2464"/>
      <c r="AKA226" s="2464"/>
      <c r="AKB226" s="2464"/>
      <c r="AKC226" s="2464"/>
      <c r="AKD226" s="2464"/>
      <c r="AKE226" s="2464"/>
      <c r="AKF226" s="2464"/>
      <c r="AKG226" s="2464"/>
      <c r="AKH226" s="2464"/>
      <c r="AKI226" s="2464"/>
      <c r="AKJ226" s="2464"/>
      <c r="AKK226" s="2464"/>
      <c r="AKL226" s="2464"/>
      <c r="AKM226" s="2464"/>
      <c r="AKN226" s="2464"/>
      <c r="AKO226" s="2464"/>
      <c r="AKP226" s="2464"/>
      <c r="AKQ226" s="2464"/>
      <c r="AKR226" s="2464"/>
      <c r="AKS226" s="2464"/>
      <c r="AKT226" s="2464"/>
      <c r="AKU226" s="2464"/>
      <c r="AKV226" s="2464"/>
      <c r="AKW226" s="2464"/>
      <c r="AKX226" s="2464"/>
      <c r="AKY226" s="2464"/>
      <c r="AKZ226" s="2464"/>
      <c r="ALA226" s="2464"/>
      <c r="ALB226" s="2464"/>
      <c r="ALC226" s="2464"/>
      <c r="ALD226" s="2464"/>
      <c r="ALE226" s="2464"/>
      <c r="ALF226" s="2464"/>
      <c r="ALG226" s="2464"/>
      <c r="ALH226" s="2464"/>
      <c r="ALI226" s="2464"/>
      <c r="ALJ226" s="2464"/>
      <c r="ALK226" s="2464"/>
      <c r="ALL226" s="2464"/>
      <c r="ALM226" s="2464"/>
      <c r="ALN226" s="2464"/>
      <c r="ALO226" s="2464"/>
      <c r="ALP226" s="2464"/>
      <c r="ALQ226" s="2464"/>
      <c r="ALR226" s="2464"/>
      <c r="ALS226" s="2464"/>
      <c r="ALT226" s="2464"/>
      <c r="ALU226" s="2464"/>
      <c r="ALV226" s="2464"/>
      <c r="ALW226" s="2464"/>
      <c r="ALX226" s="2464"/>
      <c r="ALY226" s="2464"/>
      <c r="ALZ226" s="2464"/>
      <c r="AMA226" s="2464"/>
      <c r="AMB226" s="2464"/>
      <c r="AMC226" s="2464"/>
      <c r="AMD226" s="2464"/>
      <c r="AME226" s="2464"/>
      <c r="AMF226" s="2464"/>
      <c r="AMG226" s="2464"/>
      <c r="AMH226" s="2464"/>
      <c r="AMI226" s="2464"/>
      <c r="AMJ226" s="2464"/>
      <c r="AMK226" s="2464"/>
      <c r="AML226" s="2464"/>
      <c r="AMM226" s="2464"/>
      <c r="AMN226" s="2464"/>
      <c r="AMO226" s="2464"/>
      <c r="AMP226" s="2464"/>
      <c r="AMQ226" s="2464"/>
      <c r="AMR226" s="2464"/>
      <c r="AMS226" s="2464"/>
      <c r="AMT226" s="2464"/>
      <c r="AMU226" s="2464"/>
      <c r="AMV226" s="2464"/>
      <c r="AMW226" s="2464"/>
      <c r="AMX226" s="2464"/>
      <c r="AMY226" s="2464"/>
      <c r="AMZ226" s="2464"/>
      <c r="ANA226" s="2464"/>
      <c r="ANB226" s="2464"/>
      <c r="ANC226" s="2464"/>
      <c r="AND226" s="2464"/>
      <c r="ANE226" s="2464"/>
      <c r="ANF226" s="2464"/>
      <c r="ANG226" s="2464"/>
      <c r="ANH226" s="2464"/>
      <c r="ANI226" s="2464"/>
      <c r="ANJ226" s="2464"/>
      <c r="ANK226" s="2464"/>
      <c r="ANL226" s="2464"/>
      <c r="ANM226" s="2464"/>
      <c r="ANN226" s="2464"/>
      <c r="ANO226" s="2464"/>
      <c r="ANP226" s="2464"/>
      <c r="ANQ226" s="2464"/>
      <c r="ANR226" s="2464"/>
      <c r="ANS226" s="2464"/>
      <c r="ANT226" s="2464"/>
      <c r="ANU226" s="2464"/>
      <c r="ANV226" s="2464"/>
      <c r="ANW226" s="2464"/>
      <c r="ANX226" s="2464"/>
      <c r="ANY226" s="2464"/>
      <c r="ANZ226" s="2464"/>
      <c r="AOA226" s="2464"/>
      <c r="AOB226" s="2464"/>
      <c r="AOC226" s="2464"/>
      <c r="AOD226" s="2464"/>
      <c r="AOE226" s="2464"/>
      <c r="AOF226" s="2464"/>
      <c r="AOG226" s="2464"/>
      <c r="AOH226" s="2464"/>
      <c r="AOI226" s="2464"/>
      <c r="AOJ226" s="2464"/>
      <c r="AOK226" s="2464"/>
      <c r="AOL226" s="2464"/>
      <c r="AOM226" s="2464"/>
      <c r="AON226" s="2464"/>
      <c r="AOO226" s="2464"/>
      <c r="AOP226" s="2464"/>
      <c r="AOQ226" s="2464"/>
      <c r="AOR226" s="2464"/>
      <c r="AOS226" s="2464"/>
      <c r="AOT226" s="2464"/>
      <c r="AOU226" s="2464"/>
      <c r="AOV226" s="2464"/>
      <c r="AOW226" s="2464"/>
      <c r="AOX226" s="2464"/>
      <c r="AOY226" s="2464"/>
      <c r="AOZ226" s="2464"/>
      <c r="APA226" s="2464"/>
      <c r="APB226" s="2464"/>
      <c r="APC226" s="2464"/>
      <c r="APD226" s="2464"/>
      <c r="APE226" s="2464"/>
      <c r="APF226" s="2464"/>
      <c r="APG226" s="2464"/>
      <c r="APH226" s="2464"/>
      <c r="API226" s="2464"/>
      <c r="APJ226" s="2464"/>
      <c r="APK226" s="2464"/>
      <c r="APL226" s="2464"/>
      <c r="APM226" s="2464"/>
      <c r="APN226" s="2464"/>
      <c r="APO226" s="2464"/>
      <c r="APP226" s="2464"/>
      <c r="APQ226" s="2464"/>
      <c r="APR226" s="2464"/>
      <c r="APS226" s="2464"/>
      <c r="APT226" s="2464"/>
      <c r="APU226" s="2464"/>
      <c r="APV226" s="2464"/>
      <c r="APW226" s="2464"/>
      <c r="APX226" s="2464"/>
      <c r="APY226" s="2464"/>
      <c r="APZ226" s="2464"/>
      <c r="AQA226" s="2464"/>
      <c r="AQB226" s="2464"/>
      <c r="AQC226" s="2464"/>
      <c r="AQD226" s="2464"/>
      <c r="AQE226" s="2464"/>
      <c r="AQF226" s="2464"/>
      <c r="AQG226" s="2464"/>
      <c r="AQH226" s="2464"/>
      <c r="AQI226" s="2464"/>
      <c r="AQJ226" s="2464"/>
      <c r="AQK226" s="2464"/>
      <c r="AQL226" s="2464"/>
      <c r="AQM226" s="2464"/>
      <c r="AQN226" s="2464"/>
      <c r="AQO226" s="2464"/>
      <c r="AQP226" s="2464"/>
      <c r="AQQ226" s="2464"/>
      <c r="AQR226" s="2464"/>
      <c r="AQS226" s="2464"/>
      <c r="AQT226" s="2464"/>
      <c r="AQU226" s="2464"/>
      <c r="AQV226" s="2464"/>
      <c r="AQW226" s="2464"/>
      <c r="AQX226" s="2464"/>
      <c r="AQY226" s="2464"/>
      <c r="AQZ226" s="2464"/>
      <c r="ARA226" s="2464"/>
      <c r="ARB226" s="2464"/>
      <c r="ARC226" s="2464"/>
      <c r="ARD226" s="2464"/>
      <c r="ARE226" s="2464"/>
      <c r="ARF226" s="2464"/>
      <c r="ARG226" s="2464"/>
      <c r="ARH226" s="2464"/>
      <c r="ARI226" s="2464"/>
      <c r="ARJ226" s="2464"/>
      <c r="ARK226" s="2464"/>
      <c r="ARL226" s="2464"/>
      <c r="ARM226" s="2464"/>
      <c r="ARN226" s="2464"/>
      <c r="ARO226" s="2464"/>
      <c r="ARP226" s="2464"/>
      <c r="ARQ226" s="2464"/>
      <c r="ARR226" s="2464"/>
      <c r="ARS226" s="2464"/>
      <c r="ART226" s="2464"/>
      <c r="ARU226" s="2464"/>
      <c r="ARV226" s="2464"/>
      <c r="ARW226" s="2464"/>
      <c r="ARX226" s="2464"/>
      <c r="ARY226" s="2464"/>
      <c r="ARZ226" s="2464"/>
      <c r="ASA226" s="2464"/>
      <c r="ASB226" s="2464"/>
      <c r="ASC226" s="2464"/>
      <c r="ASD226" s="2464"/>
      <c r="ASE226" s="2464"/>
      <c r="ASF226" s="2464"/>
      <c r="ASG226" s="2464"/>
      <c r="ASH226" s="2464"/>
      <c r="ASI226" s="2464"/>
      <c r="ASJ226" s="2464"/>
      <c r="ASK226" s="2464"/>
      <c r="ASL226" s="2464"/>
      <c r="ASM226" s="2464"/>
      <c r="ASN226" s="2464"/>
      <c r="ASO226" s="2464"/>
      <c r="ASP226" s="2464"/>
      <c r="ASQ226" s="2464"/>
      <c r="ASR226" s="2464"/>
      <c r="ASS226" s="2464"/>
      <c r="AST226" s="2464"/>
      <c r="ASU226" s="2464"/>
      <c r="ASV226" s="2464"/>
      <c r="ASW226" s="2464"/>
      <c r="ASX226" s="2464"/>
      <c r="ASY226" s="2464"/>
      <c r="ASZ226" s="2464"/>
      <c r="ATA226" s="2464"/>
      <c r="ATB226" s="2464"/>
      <c r="ATC226" s="2464"/>
      <c r="ATD226" s="2464"/>
      <c r="ATE226" s="2464"/>
      <c r="ATF226" s="2464"/>
      <c r="ATG226" s="2464"/>
      <c r="ATH226" s="2464"/>
      <c r="ATI226" s="2464"/>
      <c r="ATJ226" s="2464"/>
      <c r="ATK226" s="2464"/>
      <c r="ATL226" s="2464"/>
      <c r="ATM226" s="2464"/>
      <c r="ATN226" s="2464"/>
      <c r="ATO226" s="2464"/>
      <c r="ATP226" s="2464"/>
      <c r="ATQ226" s="2464"/>
      <c r="ATR226" s="2464"/>
      <c r="ATS226" s="2464"/>
      <c r="ATT226" s="2464"/>
      <c r="ATU226" s="2464"/>
      <c r="ATV226" s="2464"/>
      <c r="ATW226" s="2464"/>
      <c r="ATX226" s="2464"/>
      <c r="ATY226" s="2464"/>
      <c r="ATZ226" s="2464"/>
      <c r="AUA226" s="2464"/>
      <c r="AUB226" s="2464"/>
      <c r="AUC226" s="2464"/>
      <c r="AUD226" s="2464"/>
      <c r="AUE226" s="2464"/>
      <c r="AUF226" s="2464"/>
      <c r="AUG226" s="2464"/>
      <c r="AUH226" s="2464"/>
      <c r="AUI226" s="2464"/>
      <c r="AUJ226" s="2464"/>
      <c r="AUK226" s="2464"/>
      <c r="AUL226" s="2464"/>
      <c r="AUM226" s="2464"/>
      <c r="AUN226" s="2464"/>
      <c r="AUO226" s="2464"/>
      <c r="AUP226" s="2464"/>
      <c r="AUQ226" s="2464"/>
      <c r="AUR226" s="2464"/>
      <c r="AUS226" s="2464"/>
      <c r="AUT226" s="2464"/>
      <c r="AUU226" s="2464"/>
      <c r="AUV226" s="2464"/>
      <c r="AUW226" s="2464"/>
      <c r="AUX226" s="2464"/>
      <c r="AUY226" s="2464"/>
      <c r="AUZ226" s="2464"/>
      <c r="AVA226" s="2464"/>
      <c r="AVB226" s="2464"/>
      <c r="AVC226" s="2464"/>
      <c r="AVD226" s="2464"/>
      <c r="AVE226" s="2464"/>
      <c r="AVF226" s="2464"/>
      <c r="AVG226" s="2464"/>
      <c r="AVH226" s="2464"/>
      <c r="AVI226" s="2464"/>
      <c r="AVJ226" s="2464"/>
      <c r="AVK226" s="2464"/>
      <c r="AVL226" s="2464"/>
      <c r="AVM226" s="2464"/>
      <c r="AVN226" s="2464"/>
      <c r="AVO226" s="2464"/>
      <c r="AVP226" s="2464"/>
      <c r="AVQ226" s="2464"/>
      <c r="AVR226" s="2464"/>
      <c r="AVS226" s="2464"/>
      <c r="AVT226" s="2464"/>
      <c r="AVU226" s="2464"/>
      <c r="AVV226" s="2464"/>
      <c r="AVW226" s="2464"/>
      <c r="AVX226" s="2464"/>
      <c r="AVY226" s="2464"/>
      <c r="AVZ226" s="2464"/>
      <c r="AWA226" s="2464"/>
      <c r="AWB226" s="2464"/>
      <c r="AWC226" s="2464"/>
      <c r="AWD226" s="2464"/>
      <c r="AWE226" s="2464"/>
      <c r="AWF226" s="2464"/>
      <c r="AWG226" s="2464"/>
      <c r="AWH226" s="2464"/>
      <c r="AWI226" s="2464"/>
      <c r="AWJ226" s="2464"/>
      <c r="AWK226" s="2464"/>
      <c r="AWL226" s="2464"/>
      <c r="AWM226" s="2464"/>
      <c r="AWN226" s="2464"/>
      <c r="AWO226" s="2464"/>
      <c r="AWP226" s="2464"/>
      <c r="AWQ226" s="2464"/>
      <c r="AWR226" s="2464"/>
      <c r="AWS226" s="2464"/>
      <c r="AWT226" s="2464"/>
      <c r="AWU226" s="2464"/>
      <c r="AWV226" s="2464"/>
      <c r="AWW226" s="2464"/>
      <c r="AWX226" s="2464"/>
      <c r="AWY226" s="2464"/>
      <c r="AWZ226" s="2464"/>
      <c r="AXA226" s="2464"/>
      <c r="AXB226" s="2464"/>
      <c r="AXC226" s="2464"/>
      <c r="AXD226" s="2464"/>
      <c r="AXE226" s="2464"/>
      <c r="AXF226" s="2464"/>
      <c r="AXG226" s="2464"/>
      <c r="AXH226" s="2464"/>
      <c r="AXI226" s="2464"/>
      <c r="AXJ226" s="2464"/>
    </row>
    <row r="227" spans="1:1310" s="2465" customFormat="1" ht="23.25" customHeight="1">
      <c r="A227" s="2466"/>
      <c r="B227" s="2469" t="s">
        <v>2047</v>
      </c>
      <c r="C227" s="2469"/>
      <c r="D227" s="2469"/>
      <c r="E227" s="2469"/>
      <c r="F227" s="2471"/>
      <c r="G227" s="2469" t="s">
        <v>2048</v>
      </c>
      <c r="H227" s="2469"/>
      <c r="I227" s="2469"/>
      <c r="J227" s="2471"/>
      <c r="K227" s="2469" t="s">
        <v>2049</v>
      </c>
      <c r="L227" s="2469"/>
      <c r="M227" s="2469"/>
      <c r="N227" s="2471"/>
      <c r="O227" s="2469" t="s">
        <v>2050</v>
      </c>
      <c r="P227" s="2469"/>
      <c r="Q227" s="2471"/>
      <c r="R227" s="2462"/>
      <c r="S227" s="2462"/>
      <c r="T227" s="2462"/>
      <c r="U227" s="2462"/>
      <c r="V227" s="2462"/>
      <c r="W227" s="2462"/>
      <c r="X227" s="2462"/>
      <c r="Y227" s="2462"/>
      <c r="Z227" s="2462"/>
      <c r="AA227" s="2462"/>
      <c r="AB227" s="2462"/>
      <c r="AC227" s="2462"/>
      <c r="AD227" s="2463"/>
      <c r="AE227" s="2463"/>
      <c r="AF227" s="2463"/>
      <c r="AG227" s="2463"/>
      <c r="AH227" s="2463"/>
      <c r="AI227" s="2463"/>
      <c r="AJ227" s="2463"/>
      <c r="AK227" s="2463"/>
      <c r="AL227" s="2463"/>
      <c r="AM227" s="2463"/>
      <c r="AN227" s="2463"/>
      <c r="AO227" s="2463"/>
      <c r="AP227" s="2463"/>
      <c r="AQ227" s="2463"/>
      <c r="AR227" s="2463"/>
      <c r="AS227" s="2463"/>
      <c r="AT227" s="2463"/>
      <c r="AU227" s="2463"/>
      <c r="AV227" s="2464"/>
      <c r="AW227" s="2464"/>
      <c r="AX227" s="2464"/>
      <c r="AY227" s="2464"/>
      <c r="AZ227" s="2464"/>
      <c r="BA227" s="2464"/>
      <c r="BB227" s="2464"/>
      <c r="BC227" s="2464"/>
      <c r="BD227" s="2464"/>
      <c r="BE227" s="2464"/>
      <c r="BF227" s="2464"/>
      <c r="BG227" s="2464"/>
      <c r="BH227" s="2464"/>
      <c r="BI227" s="2464"/>
      <c r="BJ227" s="2464"/>
      <c r="BK227" s="2464"/>
      <c r="BL227" s="2464"/>
      <c r="BM227" s="2464"/>
      <c r="BN227" s="2464"/>
      <c r="BO227" s="2464"/>
      <c r="BP227" s="2464"/>
      <c r="BQ227" s="2464"/>
      <c r="BR227" s="2464"/>
      <c r="BS227" s="2464"/>
      <c r="BT227" s="2464"/>
      <c r="BU227" s="2464"/>
      <c r="BV227" s="2464"/>
      <c r="BW227" s="2464"/>
      <c r="BX227" s="2464"/>
      <c r="BY227" s="2464"/>
      <c r="BZ227" s="2464"/>
      <c r="CA227" s="2464"/>
      <c r="CB227" s="2464"/>
      <c r="CC227" s="2464"/>
      <c r="CD227" s="2464"/>
      <c r="CE227" s="2464"/>
      <c r="CF227" s="2464"/>
      <c r="CG227" s="2464"/>
      <c r="CH227" s="2464"/>
      <c r="CI227" s="2464"/>
      <c r="CJ227" s="2464"/>
      <c r="CK227" s="2464"/>
      <c r="CL227" s="2464"/>
      <c r="CM227" s="2464"/>
      <c r="CN227" s="2464"/>
      <c r="CO227" s="2464"/>
      <c r="CP227" s="2464"/>
      <c r="CQ227" s="2464"/>
      <c r="CR227" s="2464"/>
      <c r="CS227" s="2464"/>
      <c r="CT227" s="2464"/>
      <c r="CU227" s="2464"/>
      <c r="CV227" s="2464"/>
      <c r="CW227" s="2464"/>
      <c r="CX227" s="2464"/>
      <c r="CY227" s="2464"/>
      <c r="CZ227" s="2464"/>
      <c r="DA227" s="2464"/>
      <c r="DB227" s="2464"/>
      <c r="DC227" s="2464"/>
      <c r="DD227" s="2464"/>
      <c r="DE227" s="2464"/>
      <c r="DF227" s="2464"/>
      <c r="DG227" s="2464"/>
      <c r="DH227" s="2464"/>
      <c r="DI227" s="2464"/>
      <c r="DJ227" s="2464"/>
      <c r="DK227" s="2464"/>
      <c r="DL227" s="2464"/>
      <c r="DM227" s="2464"/>
      <c r="DN227" s="2464"/>
      <c r="DO227" s="2464"/>
      <c r="DP227" s="2464"/>
      <c r="DQ227" s="2464"/>
      <c r="DR227" s="2464"/>
      <c r="DS227" s="2464"/>
      <c r="DT227" s="2464"/>
      <c r="DU227" s="2464"/>
      <c r="DV227" s="2464"/>
      <c r="DW227" s="2464"/>
      <c r="DX227" s="2464"/>
      <c r="DY227" s="2464"/>
      <c r="DZ227" s="2464"/>
      <c r="EA227" s="2464"/>
      <c r="EB227" s="2464"/>
      <c r="EC227" s="2464"/>
      <c r="ED227" s="2464"/>
      <c r="EE227" s="2464"/>
      <c r="EF227" s="2464"/>
      <c r="EG227" s="2464"/>
      <c r="EH227" s="2464"/>
      <c r="EI227" s="2464"/>
      <c r="EJ227" s="2464"/>
      <c r="EK227" s="2464"/>
      <c r="EL227" s="2464"/>
      <c r="EM227" s="2464"/>
      <c r="EN227" s="2464"/>
      <c r="EO227" s="2464"/>
      <c r="EP227" s="2464"/>
      <c r="EQ227" s="2464"/>
      <c r="ER227" s="2464"/>
      <c r="ES227" s="2464"/>
      <c r="ET227" s="2464"/>
      <c r="EU227" s="2464"/>
      <c r="EV227" s="2464"/>
      <c r="EW227" s="2464"/>
      <c r="EX227" s="2464"/>
      <c r="EY227" s="2464"/>
      <c r="EZ227" s="2464"/>
      <c r="FA227" s="2464"/>
      <c r="FB227" s="2464"/>
      <c r="FC227" s="2464"/>
      <c r="FD227" s="2464"/>
      <c r="FE227" s="2464"/>
      <c r="FF227" s="2464"/>
      <c r="FG227" s="2464"/>
      <c r="FH227" s="2464"/>
      <c r="FI227" s="2464"/>
      <c r="FJ227" s="2464"/>
      <c r="FK227" s="2464"/>
      <c r="FL227" s="2464"/>
      <c r="FM227" s="2464"/>
      <c r="FN227" s="2464"/>
      <c r="FO227" s="2464"/>
      <c r="FP227" s="2464"/>
      <c r="FQ227" s="2464"/>
      <c r="FR227" s="2464"/>
      <c r="FS227" s="2464"/>
      <c r="FT227" s="2464"/>
      <c r="FU227" s="2464"/>
      <c r="FV227" s="2464"/>
      <c r="FW227" s="2464"/>
      <c r="FX227" s="2464"/>
      <c r="FY227" s="2464"/>
      <c r="FZ227" s="2464"/>
      <c r="GA227" s="2464"/>
      <c r="GB227" s="2464"/>
      <c r="GC227" s="2464"/>
      <c r="GD227" s="2464"/>
      <c r="GE227" s="2464"/>
      <c r="GF227" s="2464"/>
      <c r="GG227" s="2464"/>
      <c r="GH227" s="2464"/>
      <c r="GI227" s="2464"/>
      <c r="GJ227" s="2464"/>
      <c r="GK227" s="2464"/>
      <c r="GL227" s="2464"/>
      <c r="GM227" s="2464"/>
      <c r="GN227" s="2464"/>
      <c r="GO227" s="2464"/>
      <c r="GP227" s="2464"/>
      <c r="GQ227" s="2464"/>
      <c r="GR227" s="2464"/>
      <c r="GS227" s="2464"/>
      <c r="GT227" s="2464"/>
      <c r="GU227" s="2464"/>
      <c r="GV227" s="2464"/>
      <c r="GW227" s="2464"/>
      <c r="GX227" s="2464"/>
      <c r="GY227" s="2464"/>
      <c r="GZ227" s="2464"/>
      <c r="HA227" s="2464"/>
      <c r="HB227" s="2464"/>
      <c r="HC227" s="2464"/>
      <c r="HD227" s="2464"/>
      <c r="HE227" s="2464"/>
      <c r="HF227" s="2464"/>
      <c r="HG227" s="2464"/>
      <c r="HH227" s="2464"/>
      <c r="HI227" s="2464"/>
      <c r="HJ227" s="2464"/>
      <c r="HK227" s="2464"/>
      <c r="HL227" s="2464"/>
      <c r="HM227" s="2464"/>
      <c r="HN227" s="2464"/>
      <c r="HO227" s="2464"/>
      <c r="HP227" s="2464"/>
      <c r="HQ227" s="2464"/>
      <c r="HR227" s="2464"/>
      <c r="HS227" s="2464"/>
      <c r="HT227" s="2464"/>
      <c r="HU227" s="2464"/>
      <c r="HV227" s="2464"/>
      <c r="HW227" s="2464"/>
      <c r="HX227" s="2464"/>
      <c r="HY227" s="2464"/>
      <c r="HZ227" s="2464"/>
      <c r="IA227" s="2464"/>
      <c r="IB227" s="2464"/>
      <c r="IC227" s="2464"/>
      <c r="ID227" s="2464"/>
      <c r="IE227" s="2464"/>
      <c r="IF227" s="2464"/>
      <c r="IG227" s="2464"/>
      <c r="IH227" s="2464"/>
      <c r="II227" s="2464"/>
      <c r="IJ227" s="2464"/>
      <c r="IK227" s="2464"/>
      <c r="IL227" s="2464"/>
      <c r="IM227" s="2464"/>
      <c r="IN227" s="2464"/>
      <c r="IO227" s="2464"/>
      <c r="IP227" s="2464"/>
      <c r="IQ227" s="2464"/>
      <c r="IR227" s="2464"/>
      <c r="IS227" s="2464"/>
      <c r="IT227" s="2464"/>
      <c r="IU227" s="2464"/>
      <c r="IV227" s="2464"/>
      <c r="IW227" s="2464"/>
      <c r="IX227" s="2464"/>
      <c r="IY227" s="2464"/>
      <c r="IZ227" s="2464"/>
      <c r="JA227" s="2464"/>
      <c r="JB227" s="2464"/>
      <c r="JC227" s="2464"/>
      <c r="JD227" s="2464"/>
      <c r="JE227" s="2464"/>
      <c r="JF227" s="2464"/>
      <c r="JG227" s="2464"/>
      <c r="JH227" s="2464"/>
      <c r="JI227" s="2464"/>
      <c r="JJ227" s="2464"/>
      <c r="JK227" s="2464"/>
      <c r="JL227" s="2464"/>
      <c r="JM227" s="2464"/>
      <c r="JN227" s="2464"/>
      <c r="JO227" s="2464"/>
      <c r="JP227" s="2464"/>
      <c r="JQ227" s="2464"/>
      <c r="JR227" s="2464"/>
      <c r="JS227" s="2464"/>
      <c r="JT227" s="2464"/>
      <c r="JU227" s="2464"/>
      <c r="JV227" s="2464"/>
      <c r="JW227" s="2464"/>
      <c r="JX227" s="2464"/>
      <c r="JY227" s="2464"/>
      <c r="JZ227" s="2464"/>
      <c r="KA227" s="2464"/>
      <c r="KB227" s="2464"/>
      <c r="KC227" s="2464"/>
      <c r="KD227" s="2464"/>
      <c r="KE227" s="2464"/>
      <c r="KF227" s="2464"/>
      <c r="KG227" s="2464"/>
      <c r="KH227" s="2464"/>
      <c r="KI227" s="2464"/>
      <c r="KJ227" s="2464"/>
      <c r="KK227" s="2464"/>
      <c r="KL227" s="2464"/>
      <c r="KM227" s="2464"/>
      <c r="KN227" s="2464"/>
      <c r="KO227" s="2464"/>
      <c r="KP227" s="2464"/>
      <c r="KQ227" s="2464"/>
      <c r="KR227" s="2464"/>
      <c r="KS227" s="2464"/>
      <c r="KT227" s="2464"/>
      <c r="KU227" s="2464"/>
      <c r="KV227" s="2464"/>
      <c r="KW227" s="2464"/>
      <c r="KX227" s="2464"/>
      <c r="KY227" s="2464"/>
      <c r="KZ227" s="2464"/>
      <c r="LA227" s="2464"/>
      <c r="LB227" s="2464"/>
      <c r="LC227" s="2464"/>
      <c r="LD227" s="2464"/>
      <c r="LE227" s="2464"/>
      <c r="LF227" s="2464"/>
      <c r="LG227" s="2464"/>
      <c r="LH227" s="2464"/>
      <c r="LI227" s="2464"/>
      <c r="LJ227" s="2464"/>
      <c r="LK227" s="2464"/>
      <c r="LL227" s="2464"/>
      <c r="LM227" s="2464"/>
      <c r="LN227" s="2464"/>
      <c r="LO227" s="2464"/>
      <c r="LP227" s="2464"/>
      <c r="LQ227" s="2464"/>
      <c r="LR227" s="2464"/>
      <c r="LS227" s="2464"/>
      <c r="LT227" s="2464"/>
      <c r="LU227" s="2464"/>
      <c r="LV227" s="2464"/>
      <c r="LW227" s="2464"/>
      <c r="LX227" s="2464"/>
      <c r="LY227" s="2464"/>
      <c r="LZ227" s="2464"/>
      <c r="MA227" s="2464"/>
      <c r="MB227" s="2464"/>
      <c r="MC227" s="2464"/>
      <c r="MD227" s="2464"/>
      <c r="ME227" s="2464"/>
      <c r="MF227" s="2464"/>
      <c r="MG227" s="2464"/>
      <c r="MH227" s="2464"/>
      <c r="MI227" s="2464"/>
      <c r="MJ227" s="2464"/>
      <c r="MK227" s="2464"/>
      <c r="ML227" s="2464"/>
      <c r="MM227" s="2464"/>
      <c r="MN227" s="2464"/>
      <c r="MO227" s="2464"/>
      <c r="MP227" s="2464"/>
      <c r="MQ227" s="2464"/>
      <c r="MR227" s="2464"/>
      <c r="MS227" s="2464"/>
      <c r="MT227" s="2464"/>
      <c r="MU227" s="2464"/>
      <c r="MV227" s="2464"/>
      <c r="MW227" s="2464"/>
      <c r="MX227" s="2464"/>
      <c r="MY227" s="2464"/>
      <c r="MZ227" s="2464"/>
      <c r="NA227" s="2464"/>
      <c r="NB227" s="2464"/>
      <c r="NC227" s="2464"/>
      <c r="ND227" s="2464"/>
      <c r="NE227" s="2464"/>
      <c r="NF227" s="2464"/>
      <c r="NG227" s="2464"/>
      <c r="NH227" s="2464"/>
      <c r="NI227" s="2464"/>
      <c r="NJ227" s="2464"/>
      <c r="NK227" s="2464"/>
      <c r="NL227" s="2464"/>
      <c r="NM227" s="2464"/>
      <c r="NN227" s="2464"/>
      <c r="NO227" s="2464"/>
      <c r="NP227" s="2464"/>
      <c r="NQ227" s="2464"/>
      <c r="NR227" s="2464"/>
      <c r="NS227" s="2464"/>
      <c r="NT227" s="2464"/>
      <c r="NU227" s="2464"/>
      <c r="NV227" s="2464"/>
      <c r="NW227" s="2464"/>
      <c r="NX227" s="2464"/>
      <c r="NY227" s="2464"/>
      <c r="NZ227" s="2464"/>
      <c r="OA227" s="2464"/>
      <c r="OB227" s="2464"/>
      <c r="OC227" s="2464"/>
      <c r="OD227" s="2464"/>
      <c r="OE227" s="2464"/>
      <c r="OF227" s="2464"/>
      <c r="OG227" s="2464"/>
      <c r="OH227" s="2464"/>
      <c r="OI227" s="2464"/>
      <c r="OJ227" s="2464"/>
      <c r="OK227" s="2464"/>
      <c r="OL227" s="2464"/>
      <c r="OM227" s="2464"/>
      <c r="ON227" s="2464"/>
      <c r="OO227" s="2464"/>
      <c r="OP227" s="2464"/>
      <c r="OQ227" s="2464"/>
      <c r="OR227" s="2464"/>
      <c r="OS227" s="2464"/>
      <c r="OT227" s="2464"/>
      <c r="OU227" s="2464"/>
      <c r="OV227" s="2464"/>
      <c r="OW227" s="2464"/>
      <c r="OX227" s="2464"/>
      <c r="OY227" s="2464"/>
      <c r="OZ227" s="2464"/>
      <c r="PA227" s="2464"/>
      <c r="PB227" s="2464"/>
      <c r="PC227" s="2464"/>
      <c r="PD227" s="2464"/>
      <c r="PE227" s="2464"/>
      <c r="PF227" s="2464"/>
      <c r="PG227" s="2464"/>
      <c r="PH227" s="2464"/>
      <c r="PI227" s="2464"/>
      <c r="PJ227" s="2464"/>
      <c r="PK227" s="2464"/>
      <c r="PL227" s="2464"/>
      <c r="PM227" s="2464"/>
      <c r="PN227" s="2464"/>
      <c r="PO227" s="2464"/>
      <c r="PP227" s="2464"/>
      <c r="PQ227" s="2464"/>
      <c r="PR227" s="2464"/>
      <c r="PS227" s="2464"/>
      <c r="PT227" s="2464"/>
      <c r="PU227" s="2464"/>
      <c r="PV227" s="2464"/>
      <c r="PW227" s="2464"/>
      <c r="PX227" s="2464"/>
      <c r="PY227" s="2464"/>
      <c r="PZ227" s="2464"/>
      <c r="QA227" s="2464"/>
      <c r="QB227" s="2464"/>
      <c r="QC227" s="2464"/>
      <c r="QD227" s="2464"/>
      <c r="QE227" s="2464"/>
      <c r="QF227" s="2464"/>
      <c r="QG227" s="2464"/>
      <c r="QH227" s="2464"/>
      <c r="QI227" s="2464"/>
      <c r="QJ227" s="2464"/>
      <c r="QK227" s="2464"/>
      <c r="QL227" s="2464"/>
      <c r="QM227" s="2464"/>
      <c r="QN227" s="2464"/>
      <c r="QO227" s="2464"/>
      <c r="QP227" s="2464"/>
      <c r="QQ227" s="2464"/>
      <c r="QR227" s="2464"/>
      <c r="QS227" s="2464"/>
      <c r="QT227" s="2464"/>
      <c r="QU227" s="2464"/>
      <c r="QV227" s="2464"/>
      <c r="QW227" s="2464"/>
      <c r="QX227" s="2464"/>
      <c r="QY227" s="2464"/>
      <c r="QZ227" s="2464"/>
      <c r="RA227" s="2464"/>
      <c r="RB227" s="2464"/>
      <c r="RC227" s="2464"/>
      <c r="RD227" s="2464"/>
      <c r="RE227" s="2464"/>
      <c r="RF227" s="2464"/>
      <c r="RG227" s="2464"/>
      <c r="RH227" s="2464"/>
      <c r="RI227" s="2464"/>
      <c r="RJ227" s="2464"/>
      <c r="RK227" s="2464"/>
      <c r="RL227" s="2464"/>
      <c r="RM227" s="2464"/>
      <c r="RN227" s="2464"/>
      <c r="RO227" s="2464"/>
      <c r="RP227" s="2464"/>
      <c r="RQ227" s="2464"/>
      <c r="RR227" s="2464"/>
      <c r="RS227" s="2464"/>
      <c r="RT227" s="2464"/>
      <c r="RU227" s="2464"/>
      <c r="RV227" s="2464"/>
      <c r="RW227" s="2464"/>
      <c r="RX227" s="2464"/>
      <c r="RY227" s="2464"/>
      <c r="RZ227" s="2464"/>
      <c r="SA227" s="2464"/>
      <c r="SB227" s="2464"/>
      <c r="SC227" s="2464"/>
      <c r="SD227" s="2464"/>
      <c r="SE227" s="2464"/>
      <c r="SF227" s="2464"/>
      <c r="SG227" s="2464"/>
      <c r="SH227" s="2464"/>
      <c r="SI227" s="2464"/>
      <c r="SJ227" s="2464"/>
      <c r="SK227" s="2464"/>
      <c r="SL227" s="2464"/>
      <c r="SM227" s="2464"/>
      <c r="SN227" s="2464"/>
      <c r="SO227" s="2464"/>
      <c r="SP227" s="2464"/>
      <c r="SQ227" s="2464"/>
      <c r="SR227" s="2464"/>
      <c r="SS227" s="2464"/>
      <c r="ST227" s="2464"/>
      <c r="SU227" s="2464"/>
      <c r="SV227" s="2464"/>
      <c r="SW227" s="2464"/>
      <c r="SX227" s="2464"/>
      <c r="SY227" s="2464"/>
      <c r="SZ227" s="2464"/>
      <c r="TA227" s="2464"/>
      <c r="TB227" s="2464"/>
      <c r="TC227" s="2464"/>
      <c r="TD227" s="2464"/>
      <c r="TE227" s="2464"/>
      <c r="TF227" s="2464"/>
      <c r="TG227" s="2464"/>
      <c r="TH227" s="2464"/>
      <c r="TI227" s="2464"/>
      <c r="TJ227" s="2464"/>
      <c r="TK227" s="2464"/>
      <c r="TL227" s="2464"/>
      <c r="TM227" s="2464"/>
      <c r="TN227" s="2464"/>
      <c r="TO227" s="2464"/>
      <c r="TP227" s="2464"/>
      <c r="TQ227" s="2464"/>
      <c r="TR227" s="2464"/>
      <c r="TS227" s="2464"/>
      <c r="TT227" s="2464"/>
      <c r="TU227" s="2464"/>
      <c r="TV227" s="2464"/>
      <c r="TW227" s="2464"/>
      <c r="TX227" s="2464"/>
      <c r="TY227" s="2464"/>
      <c r="TZ227" s="2464"/>
      <c r="UA227" s="2464"/>
      <c r="UB227" s="2464"/>
      <c r="UC227" s="2464"/>
      <c r="UD227" s="2464"/>
      <c r="UE227" s="2464"/>
      <c r="UF227" s="2464"/>
      <c r="UG227" s="2464"/>
      <c r="UH227" s="2464"/>
      <c r="UI227" s="2464"/>
      <c r="UJ227" s="2464"/>
      <c r="UK227" s="2464"/>
      <c r="UL227" s="2464"/>
      <c r="UM227" s="2464"/>
      <c r="UN227" s="2464"/>
      <c r="UO227" s="2464"/>
      <c r="UP227" s="2464"/>
      <c r="UQ227" s="2464"/>
      <c r="UR227" s="2464"/>
      <c r="US227" s="2464"/>
      <c r="UT227" s="2464"/>
      <c r="UU227" s="2464"/>
      <c r="UV227" s="2464"/>
      <c r="UW227" s="2464"/>
      <c r="UX227" s="2464"/>
      <c r="UY227" s="2464"/>
      <c r="UZ227" s="2464"/>
      <c r="VA227" s="2464"/>
      <c r="VB227" s="2464"/>
      <c r="VC227" s="2464"/>
      <c r="VD227" s="2464"/>
      <c r="VE227" s="2464"/>
      <c r="VF227" s="2464"/>
      <c r="VG227" s="2464"/>
      <c r="VH227" s="2464"/>
      <c r="VI227" s="2464"/>
      <c r="VJ227" s="2464"/>
      <c r="VK227" s="2464"/>
      <c r="VL227" s="2464"/>
      <c r="VM227" s="2464"/>
      <c r="VN227" s="2464"/>
      <c r="VO227" s="2464"/>
      <c r="VP227" s="2464"/>
      <c r="VQ227" s="2464"/>
      <c r="VR227" s="2464"/>
      <c r="VS227" s="2464"/>
      <c r="VT227" s="2464"/>
      <c r="VU227" s="2464"/>
      <c r="VV227" s="2464"/>
      <c r="VW227" s="2464"/>
      <c r="VX227" s="2464"/>
      <c r="VY227" s="2464"/>
      <c r="VZ227" s="2464"/>
      <c r="WA227" s="2464"/>
      <c r="WB227" s="2464"/>
      <c r="WC227" s="2464"/>
      <c r="WD227" s="2464"/>
      <c r="WE227" s="2464"/>
      <c r="WF227" s="2464"/>
      <c r="WG227" s="2464"/>
      <c r="WH227" s="2464"/>
      <c r="WI227" s="2464"/>
      <c r="WJ227" s="2464"/>
      <c r="WK227" s="2464"/>
      <c r="WL227" s="2464"/>
      <c r="WM227" s="2464"/>
      <c r="WN227" s="2464"/>
      <c r="WO227" s="2464"/>
      <c r="WP227" s="2464"/>
      <c r="WQ227" s="2464"/>
      <c r="WR227" s="2464"/>
      <c r="WS227" s="2464"/>
      <c r="WT227" s="2464"/>
      <c r="WU227" s="2464"/>
      <c r="WV227" s="2464"/>
      <c r="WW227" s="2464"/>
      <c r="WX227" s="2464"/>
      <c r="WY227" s="2464"/>
      <c r="WZ227" s="2464"/>
      <c r="XA227" s="2464"/>
      <c r="XB227" s="2464"/>
      <c r="XC227" s="2464"/>
      <c r="XD227" s="2464"/>
      <c r="XE227" s="2464"/>
      <c r="XF227" s="2464"/>
      <c r="XG227" s="2464"/>
      <c r="XH227" s="2464"/>
      <c r="XI227" s="2464"/>
      <c r="XJ227" s="2464"/>
      <c r="XK227" s="2464"/>
      <c r="XL227" s="2464"/>
      <c r="XM227" s="2464"/>
      <c r="XN227" s="2464"/>
      <c r="XO227" s="2464"/>
      <c r="XP227" s="2464"/>
      <c r="XQ227" s="2464"/>
      <c r="XR227" s="2464"/>
      <c r="XS227" s="2464"/>
      <c r="XT227" s="2464"/>
      <c r="XU227" s="2464"/>
      <c r="XV227" s="2464"/>
      <c r="XW227" s="2464"/>
      <c r="XX227" s="2464"/>
      <c r="XY227" s="2464"/>
      <c r="XZ227" s="2464"/>
      <c r="YA227" s="2464"/>
      <c r="YB227" s="2464"/>
      <c r="YC227" s="2464"/>
      <c r="YD227" s="2464"/>
      <c r="YE227" s="2464"/>
      <c r="YF227" s="2464"/>
      <c r="YG227" s="2464"/>
      <c r="YH227" s="2464"/>
      <c r="YI227" s="2464"/>
      <c r="YJ227" s="2464"/>
      <c r="YK227" s="2464"/>
      <c r="YL227" s="2464"/>
      <c r="YM227" s="2464"/>
      <c r="YN227" s="2464"/>
      <c r="YO227" s="2464"/>
      <c r="YP227" s="2464"/>
      <c r="YQ227" s="2464"/>
      <c r="YR227" s="2464"/>
      <c r="YS227" s="2464"/>
      <c r="YT227" s="2464"/>
      <c r="YU227" s="2464"/>
      <c r="YV227" s="2464"/>
      <c r="YW227" s="2464"/>
      <c r="YX227" s="2464"/>
      <c r="YY227" s="2464"/>
      <c r="YZ227" s="2464"/>
      <c r="ZA227" s="2464"/>
      <c r="ZB227" s="2464"/>
      <c r="ZC227" s="2464"/>
      <c r="ZD227" s="2464"/>
      <c r="ZE227" s="2464"/>
      <c r="ZF227" s="2464"/>
      <c r="ZG227" s="2464"/>
      <c r="ZH227" s="2464"/>
      <c r="ZI227" s="2464"/>
      <c r="ZJ227" s="2464"/>
      <c r="ZK227" s="2464"/>
      <c r="ZL227" s="2464"/>
      <c r="ZM227" s="2464"/>
      <c r="ZN227" s="2464"/>
      <c r="ZO227" s="2464"/>
      <c r="ZP227" s="2464"/>
      <c r="ZQ227" s="2464"/>
      <c r="ZR227" s="2464"/>
      <c r="ZS227" s="2464"/>
      <c r="ZT227" s="2464"/>
      <c r="ZU227" s="2464"/>
      <c r="ZV227" s="2464"/>
      <c r="ZW227" s="2464"/>
      <c r="ZX227" s="2464"/>
      <c r="ZY227" s="2464"/>
      <c r="ZZ227" s="2464"/>
      <c r="AAA227" s="2464"/>
      <c r="AAB227" s="2464"/>
      <c r="AAC227" s="2464"/>
      <c r="AAD227" s="2464"/>
      <c r="AAE227" s="2464"/>
      <c r="AAF227" s="2464"/>
      <c r="AAG227" s="2464"/>
      <c r="AAH227" s="2464"/>
      <c r="AAI227" s="2464"/>
      <c r="AAJ227" s="2464"/>
      <c r="AAK227" s="2464"/>
      <c r="AAL227" s="2464"/>
      <c r="AAM227" s="2464"/>
      <c r="AAN227" s="2464"/>
      <c r="AAO227" s="2464"/>
      <c r="AAP227" s="2464"/>
      <c r="AAQ227" s="2464"/>
      <c r="AAR227" s="2464"/>
      <c r="AAS227" s="2464"/>
      <c r="AAT227" s="2464"/>
      <c r="AAU227" s="2464"/>
      <c r="AAV227" s="2464"/>
      <c r="AAW227" s="2464"/>
      <c r="AAX227" s="2464"/>
      <c r="AAY227" s="2464"/>
      <c r="AAZ227" s="2464"/>
      <c r="ABA227" s="2464"/>
      <c r="ABB227" s="2464"/>
      <c r="ABC227" s="2464"/>
      <c r="ABD227" s="2464"/>
      <c r="ABE227" s="2464"/>
      <c r="ABF227" s="2464"/>
      <c r="ABG227" s="2464"/>
      <c r="ABH227" s="2464"/>
      <c r="ABI227" s="2464"/>
      <c r="ABJ227" s="2464"/>
      <c r="ABK227" s="2464"/>
      <c r="ABL227" s="2464"/>
      <c r="ABM227" s="2464"/>
      <c r="ABN227" s="2464"/>
      <c r="ABO227" s="2464"/>
      <c r="ABP227" s="2464"/>
      <c r="ABQ227" s="2464"/>
      <c r="ABR227" s="2464"/>
      <c r="ABS227" s="2464"/>
      <c r="ABT227" s="2464"/>
      <c r="ABU227" s="2464"/>
      <c r="ABV227" s="2464"/>
      <c r="ABW227" s="2464"/>
      <c r="ABX227" s="2464"/>
      <c r="ABY227" s="2464"/>
      <c r="ABZ227" s="2464"/>
      <c r="ACA227" s="2464"/>
      <c r="ACB227" s="2464"/>
      <c r="ACC227" s="2464"/>
      <c r="ACD227" s="2464"/>
      <c r="ACE227" s="2464"/>
      <c r="ACF227" s="2464"/>
      <c r="ACG227" s="2464"/>
      <c r="ACH227" s="2464"/>
      <c r="ACI227" s="2464"/>
      <c r="ACJ227" s="2464"/>
      <c r="ACK227" s="2464"/>
      <c r="ACL227" s="2464"/>
      <c r="ACM227" s="2464"/>
      <c r="ACN227" s="2464"/>
      <c r="ACO227" s="2464"/>
      <c r="ACP227" s="2464"/>
      <c r="ACQ227" s="2464"/>
      <c r="ACR227" s="2464"/>
      <c r="ACS227" s="2464"/>
      <c r="ACT227" s="2464"/>
      <c r="ACU227" s="2464"/>
      <c r="ACV227" s="2464"/>
      <c r="ACW227" s="2464"/>
      <c r="ACX227" s="2464"/>
      <c r="ACY227" s="2464"/>
      <c r="ACZ227" s="2464"/>
      <c r="ADA227" s="2464"/>
      <c r="ADB227" s="2464"/>
      <c r="ADC227" s="2464"/>
      <c r="ADD227" s="2464"/>
      <c r="ADE227" s="2464"/>
      <c r="ADF227" s="2464"/>
      <c r="ADG227" s="2464"/>
      <c r="ADH227" s="2464"/>
      <c r="ADI227" s="2464"/>
      <c r="ADJ227" s="2464"/>
      <c r="ADK227" s="2464"/>
      <c r="ADL227" s="2464"/>
      <c r="ADM227" s="2464"/>
      <c r="ADN227" s="2464"/>
      <c r="ADO227" s="2464"/>
      <c r="ADP227" s="2464"/>
      <c r="ADQ227" s="2464"/>
      <c r="ADR227" s="2464"/>
      <c r="ADS227" s="2464"/>
      <c r="ADT227" s="2464"/>
      <c r="ADU227" s="2464"/>
      <c r="ADV227" s="2464"/>
      <c r="ADW227" s="2464"/>
      <c r="ADX227" s="2464"/>
      <c r="ADY227" s="2464"/>
      <c r="ADZ227" s="2464"/>
      <c r="AEA227" s="2464"/>
      <c r="AEB227" s="2464"/>
      <c r="AEC227" s="2464"/>
      <c r="AED227" s="2464"/>
      <c r="AEE227" s="2464"/>
      <c r="AEF227" s="2464"/>
      <c r="AEG227" s="2464"/>
      <c r="AEH227" s="2464"/>
      <c r="AEI227" s="2464"/>
      <c r="AEJ227" s="2464"/>
      <c r="AEK227" s="2464"/>
      <c r="AEL227" s="2464"/>
      <c r="AEM227" s="2464"/>
      <c r="AEN227" s="2464"/>
      <c r="AEO227" s="2464"/>
      <c r="AEP227" s="2464"/>
      <c r="AEQ227" s="2464"/>
      <c r="AER227" s="2464"/>
      <c r="AES227" s="2464"/>
      <c r="AET227" s="2464"/>
      <c r="AEU227" s="2464"/>
      <c r="AEV227" s="2464"/>
      <c r="AEW227" s="2464"/>
      <c r="AEX227" s="2464"/>
      <c r="AEY227" s="2464"/>
      <c r="AEZ227" s="2464"/>
      <c r="AFA227" s="2464"/>
      <c r="AFB227" s="2464"/>
      <c r="AFC227" s="2464"/>
      <c r="AFD227" s="2464"/>
      <c r="AFE227" s="2464"/>
      <c r="AFF227" s="2464"/>
      <c r="AFG227" s="2464"/>
      <c r="AFH227" s="2464"/>
      <c r="AFI227" s="2464"/>
      <c r="AFJ227" s="2464"/>
      <c r="AFK227" s="2464"/>
      <c r="AFL227" s="2464"/>
      <c r="AFM227" s="2464"/>
      <c r="AFN227" s="2464"/>
      <c r="AFO227" s="2464"/>
      <c r="AFP227" s="2464"/>
      <c r="AFQ227" s="2464"/>
      <c r="AFR227" s="2464"/>
      <c r="AFS227" s="2464"/>
      <c r="AFT227" s="2464"/>
      <c r="AFU227" s="2464"/>
      <c r="AFV227" s="2464"/>
      <c r="AFW227" s="2464"/>
      <c r="AFX227" s="2464"/>
      <c r="AFY227" s="2464"/>
      <c r="AFZ227" s="2464"/>
      <c r="AGA227" s="2464"/>
      <c r="AGB227" s="2464"/>
      <c r="AGC227" s="2464"/>
      <c r="AGD227" s="2464"/>
      <c r="AGE227" s="2464"/>
      <c r="AGF227" s="2464"/>
      <c r="AGG227" s="2464"/>
      <c r="AGH227" s="2464"/>
      <c r="AGI227" s="2464"/>
      <c r="AGJ227" s="2464"/>
      <c r="AGK227" s="2464"/>
      <c r="AGL227" s="2464"/>
      <c r="AGM227" s="2464"/>
      <c r="AGN227" s="2464"/>
      <c r="AGO227" s="2464"/>
      <c r="AGP227" s="2464"/>
      <c r="AGQ227" s="2464"/>
      <c r="AGR227" s="2464"/>
      <c r="AGS227" s="2464"/>
      <c r="AGT227" s="2464"/>
      <c r="AGU227" s="2464"/>
      <c r="AGV227" s="2464"/>
      <c r="AGW227" s="2464"/>
      <c r="AGX227" s="2464"/>
      <c r="AGY227" s="2464"/>
      <c r="AGZ227" s="2464"/>
      <c r="AHA227" s="2464"/>
      <c r="AHB227" s="2464"/>
      <c r="AHC227" s="2464"/>
      <c r="AHD227" s="2464"/>
      <c r="AHE227" s="2464"/>
      <c r="AHF227" s="2464"/>
      <c r="AHG227" s="2464"/>
      <c r="AHH227" s="2464"/>
      <c r="AHI227" s="2464"/>
      <c r="AHJ227" s="2464"/>
      <c r="AHK227" s="2464"/>
      <c r="AHL227" s="2464"/>
      <c r="AHM227" s="2464"/>
      <c r="AHN227" s="2464"/>
      <c r="AHO227" s="2464"/>
      <c r="AHP227" s="2464"/>
      <c r="AHQ227" s="2464"/>
      <c r="AHR227" s="2464"/>
      <c r="AHS227" s="2464"/>
      <c r="AHT227" s="2464"/>
      <c r="AHU227" s="2464"/>
      <c r="AHV227" s="2464"/>
      <c r="AHW227" s="2464"/>
      <c r="AHX227" s="2464"/>
      <c r="AHY227" s="2464"/>
      <c r="AHZ227" s="2464"/>
      <c r="AIA227" s="2464"/>
      <c r="AIB227" s="2464"/>
      <c r="AIC227" s="2464"/>
      <c r="AID227" s="2464"/>
      <c r="AIE227" s="2464"/>
      <c r="AIF227" s="2464"/>
      <c r="AIG227" s="2464"/>
      <c r="AIH227" s="2464"/>
      <c r="AII227" s="2464"/>
      <c r="AIJ227" s="2464"/>
      <c r="AIK227" s="2464"/>
      <c r="AIL227" s="2464"/>
      <c r="AIM227" s="2464"/>
      <c r="AIN227" s="2464"/>
      <c r="AIO227" s="2464"/>
      <c r="AIP227" s="2464"/>
      <c r="AIQ227" s="2464"/>
      <c r="AIR227" s="2464"/>
      <c r="AIS227" s="2464"/>
      <c r="AIT227" s="2464"/>
      <c r="AIU227" s="2464"/>
      <c r="AIV227" s="2464"/>
      <c r="AIW227" s="2464"/>
      <c r="AIX227" s="2464"/>
      <c r="AIY227" s="2464"/>
      <c r="AIZ227" s="2464"/>
      <c r="AJA227" s="2464"/>
      <c r="AJB227" s="2464"/>
      <c r="AJC227" s="2464"/>
      <c r="AJD227" s="2464"/>
      <c r="AJE227" s="2464"/>
      <c r="AJF227" s="2464"/>
      <c r="AJG227" s="2464"/>
      <c r="AJH227" s="2464"/>
      <c r="AJI227" s="2464"/>
      <c r="AJJ227" s="2464"/>
      <c r="AJK227" s="2464"/>
      <c r="AJL227" s="2464"/>
      <c r="AJM227" s="2464"/>
      <c r="AJN227" s="2464"/>
      <c r="AJO227" s="2464"/>
      <c r="AJP227" s="2464"/>
      <c r="AJQ227" s="2464"/>
      <c r="AJR227" s="2464"/>
      <c r="AJS227" s="2464"/>
      <c r="AJT227" s="2464"/>
      <c r="AJU227" s="2464"/>
      <c r="AJV227" s="2464"/>
      <c r="AJW227" s="2464"/>
      <c r="AJX227" s="2464"/>
      <c r="AJY227" s="2464"/>
      <c r="AJZ227" s="2464"/>
      <c r="AKA227" s="2464"/>
      <c r="AKB227" s="2464"/>
      <c r="AKC227" s="2464"/>
      <c r="AKD227" s="2464"/>
      <c r="AKE227" s="2464"/>
      <c r="AKF227" s="2464"/>
      <c r="AKG227" s="2464"/>
      <c r="AKH227" s="2464"/>
      <c r="AKI227" s="2464"/>
      <c r="AKJ227" s="2464"/>
      <c r="AKK227" s="2464"/>
      <c r="AKL227" s="2464"/>
      <c r="AKM227" s="2464"/>
      <c r="AKN227" s="2464"/>
      <c r="AKO227" s="2464"/>
      <c r="AKP227" s="2464"/>
      <c r="AKQ227" s="2464"/>
      <c r="AKR227" s="2464"/>
      <c r="AKS227" s="2464"/>
      <c r="AKT227" s="2464"/>
      <c r="AKU227" s="2464"/>
      <c r="AKV227" s="2464"/>
      <c r="AKW227" s="2464"/>
      <c r="AKX227" s="2464"/>
      <c r="AKY227" s="2464"/>
      <c r="AKZ227" s="2464"/>
      <c r="ALA227" s="2464"/>
      <c r="ALB227" s="2464"/>
      <c r="ALC227" s="2464"/>
      <c r="ALD227" s="2464"/>
      <c r="ALE227" s="2464"/>
      <c r="ALF227" s="2464"/>
      <c r="ALG227" s="2464"/>
      <c r="ALH227" s="2464"/>
      <c r="ALI227" s="2464"/>
      <c r="ALJ227" s="2464"/>
      <c r="ALK227" s="2464"/>
      <c r="ALL227" s="2464"/>
      <c r="ALM227" s="2464"/>
      <c r="ALN227" s="2464"/>
      <c r="ALO227" s="2464"/>
      <c r="ALP227" s="2464"/>
      <c r="ALQ227" s="2464"/>
      <c r="ALR227" s="2464"/>
      <c r="ALS227" s="2464"/>
      <c r="ALT227" s="2464"/>
      <c r="ALU227" s="2464"/>
      <c r="ALV227" s="2464"/>
      <c r="ALW227" s="2464"/>
      <c r="ALX227" s="2464"/>
      <c r="ALY227" s="2464"/>
      <c r="ALZ227" s="2464"/>
      <c r="AMA227" s="2464"/>
      <c r="AMB227" s="2464"/>
      <c r="AMC227" s="2464"/>
      <c r="AMD227" s="2464"/>
      <c r="AME227" s="2464"/>
      <c r="AMF227" s="2464"/>
      <c r="AMG227" s="2464"/>
      <c r="AMH227" s="2464"/>
      <c r="AMI227" s="2464"/>
      <c r="AMJ227" s="2464"/>
      <c r="AMK227" s="2464"/>
      <c r="AML227" s="2464"/>
      <c r="AMM227" s="2464"/>
      <c r="AMN227" s="2464"/>
      <c r="AMO227" s="2464"/>
      <c r="AMP227" s="2464"/>
      <c r="AMQ227" s="2464"/>
      <c r="AMR227" s="2464"/>
      <c r="AMS227" s="2464"/>
      <c r="AMT227" s="2464"/>
      <c r="AMU227" s="2464"/>
      <c r="AMV227" s="2464"/>
      <c r="AMW227" s="2464"/>
      <c r="AMX227" s="2464"/>
      <c r="AMY227" s="2464"/>
      <c r="AMZ227" s="2464"/>
      <c r="ANA227" s="2464"/>
      <c r="ANB227" s="2464"/>
      <c r="ANC227" s="2464"/>
      <c r="AND227" s="2464"/>
      <c r="ANE227" s="2464"/>
      <c r="ANF227" s="2464"/>
      <c r="ANG227" s="2464"/>
      <c r="ANH227" s="2464"/>
      <c r="ANI227" s="2464"/>
      <c r="ANJ227" s="2464"/>
      <c r="ANK227" s="2464"/>
      <c r="ANL227" s="2464"/>
      <c r="ANM227" s="2464"/>
      <c r="ANN227" s="2464"/>
      <c r="ANO227" s="2464"/>
      <c r="ANP227" s="2464"/>
      <c r="ANQ227" s="2464"/>
      <c r="ANR227" s="2464"/>
      <c r="ANS227" s="2464"/>
      <c r="ANT227" s="2464"/>
      <c r="ANU227" s="2464"/>
      <c r="ANV227" s="2464"/>
      <c r="ANW227" s="2464"/>
      <c r="ANX227" s="2464"/>
      <c r="ANY227" s="2464"/>
      <c r="ANZ227" s="2464"/>
      <c r="AOA227" s="2464"/>
      <c r="AOB227" s="2464"/>
      <c r="AOC227" s="2464"/>
      <c r="AOD227" s="2464"/>
      <c r="AOE227" s="2464"/>
      <c r="AOF227" s="2464"/>
      <c r="AOG227" s="2464"/>
      <c r="AOH227" s="2464"/>
      <c r="AOI227" s="2464"/>
      <c r="AOJ227" s="2464"/>
      <c r="AOK227" s="2464"/>
      <c r="AOL227" s="2464"/>
      <c r="AOM227" s="2464"/>
      <c r="AON227" s="2464"/>
      <c r="AOO227" s="2464"/>
      <c r="AOP227" s="2464"/>
      <c r="AOQ227" s="2464"/>
      <c r="AOR227" s="2464"/>
      <c r="AOS227" s="2464"/>
      <c r="AOT227" s="2464"/>
      <c r="AOU227" s="2464"/>
      <c r="AOV227" s="2464"/>
      <c r="AOW227" s="2464"/>
      <c r="AOX227" s="2464"/>
      <c r="AOY227" s="2464"/>
      <c r="AOZ227" s="2464"/>
      <c r="APA227" s="2464"/>
      <c r="APB227" s="2464"/>
      <c r="APC227" s="2464"/>
      <c r="APD227" s="2464"/>
      <c r="APE227" s="2464"/>
      <c r="APF227" s="2464"/>
      <c r="APG227" s="2464"/>
      <c r="APH227" s="2464"/>
      <c r="API227" s="2464"/>
      <c r="APJ227" s="2464"/>
      <c r="APK227" s="2464"/>
      <c r="APL227" s="2464"/>
      <c r="APM227" s="2464"/>
      <c r="APN227" s="2464"/>
      <c r="APO227" s="2464"/>
      <c r="APP227" s="2464"/>
      <c r="APQ227" s="2464"/>
      <c r="APR227" s="2464"/>
      <c r="APS227" s="2464"/>
      <c r="APT227" s="2464"/>
      <c r="APU227" s="2464"/>
      <c r="APV227" s="2464"/>
      <c r="APW227" s="2464"/>
      <c r="APX227" s="2464"/>
      <c r="APY227" s="2464"/>
      <c r="APZ227" s="2464"/>
      <c r="AQA227" s="2464"/>
      <c r="AQB227" s="2464"/>
      <c r="AQC227" s="2464"/>
      <c r="AQD227" s="2464"/>
      <c r="AQE227" s="2464"/>
      <c r="AQF227" s="2464"/>
      <c r="AQG227" s="2464"/>
      <c r="AQH227" s="2464"/>
      <c r="AQI227" s="2464"/>
      <c r="AQJ227" s="2464"/>
      <c r="AQK227" s="2464"/>
      <c r="AQL227" s="2464"/>
      <c r="AQM227" s="2464"/>
      <c r="AQN227" s="2464"/>
      <c r="AQO227" s="2464"/>
      <c r="AQP227" s="2464"/>
      <c r="AQQ227" s="2464"/>
      <c r="AQR227" s="2464"/>
      <c r="AQS227" s="2464"/>
      <c r="AQT227" s="2464"/>
      <c r="AQU227" s="2464"/>
      <c r="AQV227" s="2464"/>
      <c r="AQW227" s="2464"/>
      <c r="AQX227" s="2464"/>
      <c r="AQY227" s="2464"/>
      <c r="AQZ227" s="2464"/>
      <c r="ARA227" s="2464"/>
      <c r="ARB227" s="2464"/>
      <c r="ARC227" s="2464"/>
      <c r="ARD227" s="2464"/>
      <c r="ARE227" s="2464"/>
      <c r="ARF227" s="2464"/>
      <c r="ARG227" s="2464"/>
      <c r="ARH227" s="2464"/>
      <c r="ARI227" s="2464"/>
      <c r="ARJ227" s="2464"/>
      <c r="ARK227" s="2464"/>
      <c r="ARL227" s="2464"/>
      <c r="ARM227" s="2464"/>
      <c r="ARN227" s="2464"/>
      <c r="ARO227" s="2464"/>
      <c r="ARP227" s="2464"/>
      <c r="ARQ227" s="2464"/>
      <c r="ARR227" s="2464"/>
      <c r="ARS227" s="2464"/>
      <c r="ART227" s="2464"/>
      <c r="ARU227" s="2464"/>
      <c r="ARV227" s="2464"/>
      <c r="ARW227" s="2464"/>
      <c r="ARX227" s="2464"/>
      <c r="ARY227" s="2464"/>
      <c r="ARZ227" s="2464"/>
      <c r="ASA227" s="2464"/>
      <c r="ASB227" s="2464"/>
      <c r="ASC227" s="2464"/>
      <c r="ASD227" s="2464"/>
      <c r="ASE227" s="2464"/>
      <c r="ASF227" s="2464"/>
      <c r="ASG227" s="2464"/>
      <c r="ASH227" s="2464"/>
      <c r="ASI227" s="2464"/>
      <c r="ASJ227" s="2464"/>
      <c r="ASK227" s="2464"/>
      <c r="ASL227" s="2464"/>
      <c r="ASM227" s="2464"/>
      <c r="ASN227" s="2464"/>
      <c r="ASO227" s="2464"/>
      <c r="ASP227" s="2464"/>
      <c r="ASQ227" s="2464"/>
      <c r="ASR227" s="2464"/>
      <c r="ASS227" s="2464"/>
      <c r="AST227" s="2464"/>
      <c r="ASU227" s="2464"/>
      <c r="ASV227" s="2464"/>
      <c r="ASW227" s="2464"/>
      <c r="ASX227" s="2464"/>
      <c r="ASY227" s="2464"/>
      <c r="ASZ227" s="2464"/>
      <c r="ATA227" s="2464"/>
      <c r="ATB227" s="2464"/>
      <c r="ATC227" s="2464"/>
      <c r="ATD227" s="2464"/>
      <c r="ATE227" s="2464"/>
      <c r="ATF227" s="2464"/>
      <c r="ATG227" s="2464"/>
      <c r="ATH227" s="2464"/>
      <c r="ATI227" s="2464"/>
      <c r="ATJ227" s="2464"/>
      <c r="ATK227" s="2464"/>
      <c r="ATL227" s="2464"/>
      <c r="ATM227" s="2464"/>
      <c r="ATN227" s="2464"/>
      <c r="ATO227" s="2464"/>
      <c r="ATP227" s="2464"/>
      <c r="ATQ227" s="2464"/>
      <c r="ATR227" s="2464"/>
      <c r="ATS227" s="2464"/>
      <c r="ATT227" s="2464"/>
      <c r="ATU227" s="2464"/>
      <c r="ATV227" s="2464"/>
      <c r="ATW227" s="2464"/>
      <c r="ATX227" s="2464"/>
      <c r="ATY227" s="2464"/>
      <c r="ATZ227" s="2464"/>
      <c r="AUA227" s="2464"/>
      <c r="AUB227" s="2464"/>
      <c r="AUC227" s="2464"/>
      <c r="AUD227" s="2464"/>
      <c r="AUE227" s="2464"/>
      <c r="AUF227" s="2464"/>
      <c r="AUG227" s="2464"/>
      <c r="AUH227" s="2464"/>
      <c r="AUI227" s="2464"/>
      <c r="AUJ227" s="2464"/>
      <c r="AUK227" s="2464"/>
      <c r="AUL227" s="2464"/>
      <c r="AUM227" s="2464"/>
      <c r="AUN227" s="2464"/>
      <c r="AUO227" s="2464"/>
      <c r="AUP227" s="2464"/>
      <c r="AUQ227" s="2464"/>
      <c r="AUR227" s="2464"/>
      <c r="AUS227" s="2464"/>
      <c r="AUT227" s="2464"/>
      <c r="AUU227" s="2464"/>
      <c r="AUV227" s="2464"/>
      <c r="AUW227" s="2464"/>
      <c r="AUX227" s="2464"/>
      <c r="AUY227" s="2464"/>
      <c r="AUZ227" s="2464"/>
      <c r="AVA227" s="2464"/>
      <c r="AVB227" s="2464"/>
      <c r="AVC227" s="2464"/>
      <c r="AVD227" s="2464"/>
      <c r="AVE227" s="2464"/>
      <c r="AVF227" s="2464"/>
      <c r="AVG227" s="2464"/>
      <c r="AVH227" s="2464"/>
      <c r="AVI227" s="2464"/>
      <c r="AVJ227" s="2464"/>
      <c r="AVK227" s="2464"/>
      <c r="AVL227" s="2464"/>
      <c r="AVM227" s="2464"/>
      <c r="AVN227" s="2464"/>
      <c r="AVO227" s="2464"/>
      <c r="AVP227" s="2464"/>
      <c r="AVQ227" s="2464"/>
      <c r="AVR227" s="2464"/>
      <c r="AVS227" s="2464"/>
      <c r="AVT227" s="2464"/>
      <c r="AVU227" s="2464"/>
      <c r="AVV227" s="2464"/>
      <c r="AVW227" s="2464"/>
      <c r="AVX227" s="2464"/>
      <c r="AVY227" s="2464"/>
      <c r="AVZ227" s="2464"/>
      <c r="AWA227" s="2464"/>
      <c r="AWB227" s="2464"/>
      <c r="AWC227" s="2464"/>
      <c r="AWD227" s="2464"/>
      <c r="AWE227" s="2464"/>
      <c r="AWF227" s="2464"/>
      <c r="AWG227" s="2464"/>
      <c r="AWH227" s="2464"/>
      <c r="AWI227" s="2464"/>
      <c r="AWJ227" s="2464"/>
      <c r="AWK227" s="2464"/>
      <c r="AWL227" s="2464"/>
      <c r="AWM227" s="2464"/>
      <c r="AWN227" s="2464"/>
      <c r="AWO227" s="2464"/>
      <c r="AWP227" s="2464"/>
      <c r="AWQ227" s="2464"/>
      <c r="AWR227" s="2464"/>
      <c r="AWS227" s="2464"/>
      <c r="AWT227" s="2464"/>
      <c r="AWU227" s="2464"/>
      <c r="AWV227" s="2464"/>
      <c r="AWW227" s="2464"/>
      <c r="AWX227" s="2464"/>
      <c r="AWY227" s="2464"/>
      <c r="AWZ227" s="2464"/>
      <c r="AXA227" s="2464"/>
      <c r="AXB227" s="2464"/>
      <c r="AXC227" s="2464"/>
      <c r="AXD227" s="2464"/>
      <c r="AXE227" s="2464"/>
      <c r="AXF227" s="2464"/>
      <c r="AXG227" s="2464"/>
      <c r="AXH227" s="2464"/>
      <c r="AXI227" s="2464"/>
      <c r="AXJ227" s="2464"/>
    </row>
    <row r="228" spans="1:1310" s="2465" customFormat="1" ht="23.25" customHeight="1">
      <c r="A228" s="2466"/>
      <c r="B228" s="2469" t="s">
        <v>2051</v>
      </c>
      <c r="C228" s="2469"/>
      <c r="D228" s="2469"/>
      <c r="E228" s="2469"/>
      <c r="F228" s="2471"/>
      <c r="G228" s="2469" t="s">
        <v>2052</v>
      </c>
      <c r="H228" s="2469"/>
      <c r="I228" s="2469"/>
      <c r="J228" s="2471"/>
      <c r="K228" s="2472" t="s">
        <v>2053</v>
      </c>
      <c r="L228" s="2472"/>
      <c r="M228" s="2472"/>
      <c r="N228" s="2471"/>
      <c r="O228" s="2469" t="s">
        <v>2054</v>
      </c>
      <c r="P228" s="2469"/>
      <c r="Q228" s="2471"/>
      <c r="R228" s="2462"/>
      <c r="S228" s="2462"/>
      <c r="T228" s="2462"/>
      <c r="U228" s="2462"/>
      <c r="V228" s="2462"/>
      <c r="W228" s="2462"/>
      <c r="X228" s="2462"/>
      <c r="Y228" s="2462"/>
      <c r="Z228" s="2462"/>
      <c r="AA228" s="2462"/>
      <c r="AB228" s="2462"/>
      <c r="AC228" s="2462"/>
      <c r="AD228" s="2463"/>
      <c r="AE228" s="2463"/>
      <c r="AF228" s="2463"/>
      <c r="AG228" s="2463"/>
      <c r="AH228" s="2463"/>
      <c r="AI228" s="2463"/>
      <c r="AJ228" s="2463"/>
      <c r="AK228" s="2463"/>
      <c r="AL228" s="2463"/>
      <c r="AM228" s="2463"/>
      <c r="AN228" s="2463"/>
      <c r="AO228" s="2463"/>
      <c r="AP228" s="2463"/>
      <c r="AQ228" s="2463"/>
      <c r="AR228" s="2463"/>
      <c r="AS228" s="2463"/>
      <c r="AT228" s="2463"/>
      <c r="AU228" s="2463"/>
      <c r="AV228" s="2464"/>
      <c r="AW228" s="2464"/>
      <c r="AX228" s="2464"/>
      <c r="AY228" s="2464"/>
      <c r="AZ228" s="2464"/>
      <c r="BA228" s="2464"/>
      <c r="BB228" s="2464"/>
      <c r="BC228" s="2464"/>
      <c r="BD228" s="2464"/>
      <c r="BE228" s="2464"/>
      <c r="BF228" s="2464"/>
      <c r="BG228" s="2464"/>
      <c r="BH228" s="2464"/>
      <c r="BI228" s="2464"/>
      <c r="BJ228" s="2464"/>
      <c r="BK228" s="2464"/>
      <c r="BL228" s="2464"/>
      <c r="BM228" s="2464"/>
      <c r="BN228" s="2464"/>
      <c r="BO228" s="2464"/>
      <c r="BP228" s="2464"/>
      <c r="BQ228" s="2464"/>
      <c r="BR228" s="2464"/>
      <c r="BS228" s="2464"/>
      <c r="BT228" s="2464"/>
      <c r="BU228" s="2464"/>
      <c r="BV228" s="2464"/>
      <c r="BW228" s="2464"/>
      <c r="BX228" s="2464"/>
      <c r="BY228" s="2464"/>
      <c r="BZ228" s="2464"/>
      <c r="CA228" s="2464"/>
      <c r="CB228" s="2464"/>
      <c r="CC228" s="2464"/>
      <c r="CD228" s="2464"/>
      <c r="CE228" s="2464"/>
      <c r="CF228" s="2464"/>
      <c r="CG228" s="2464"/>
      <c r="CH228" s="2464"/>
      <c r="CI228" s="2464"/>
      <c r="CJ228" s="2464"/>
      <c r="CK228" s="2464"/>
      <c r="CL228" s="2464"/>
      <c r="CM228" s="2464"/>
      <c r="CN228" s="2464"/>
      <c r="CO228" s="2464"/>
      <c r="CP228" s="2464"/>
      <c r="CQ228" s="2464"/>
      <c r="CR228" s="2464"/>
      <c r="CS228" s="2464"/>
      <c r="CT228" s="2464"/>
      <c r="CU228" s="2464"/>
      <c r="CV228" s="2464"/>
      <c r="CW228" s="2464"/>
      <c r="CX228" s="2464"/>
      <c r="CY228" s="2464"/>
      <c r="CZ228" s="2464"/>
      <c r="DA228" s="2464"/>
      <c r="DB228" s="2464"/>
      <c r="DC228" s="2464"/>
      <c r="DD228" s="2464"/>
      <c r="DE228" s="2464"/>
      <c r="DF228" s="2464"/>
      <c r="DG228" s="2464"/>
      <c r="DH228" s="2464"/>
      <c r="DI228" s="2464"/>
      <c r="DJ228" s="2464"/>
      <c r="DK228" s="2464"/>
      <c r="DL228" s="2464"/>
      <c r="DM228" s="2464"/>
      <c r="DN228" s="2464"/>
      <c r="DO228" s="2464"/>
      <c r="DP228" s="2464"/>
      <c r="DQ228" s="2464"/>
      <c r="DR228" s="2464"/>
      <c r="DS228" s="2464"/>
      <c r="DT228" s="2464"/>
      <c r="DU228" s="2464"/>
      <c r="DV228" s="2464"/>
      <c r="DW228" s="2464"/>
      <c r="DX228" s="2464"/>
      <c r="DY228" s="2464"/>
      <c r="DZ228" s="2464"/>
      <c r="EA228" s="2464"/>
      <c r="EB228" s="2464"/>
      <c r="EC228" s="2464"/>
      <c r="ED228" s="2464"/>
      <c r="EE228" s="2464"/>
      <c r="EF228" s="2464"/>
      <c r="EG228" s="2464"/>
      <c r="EH228" s="2464"/>
      <c r="EI228" s="2464"/>
      <c r="EJ228" s="2464"/>
      <c r="EK228" s="2464"/>
      <c r="EL228" s="2464"/>
      <c r="EM228" s="2464"/>
      <c r="EN228" s="2464"/>
      <c r="EO228" s="2464"/>
      <c r="EP228" s="2464"/>
      <c r="EQ228" s="2464"/>
      <c r="ER228" s="2464"/>
      <c r="ES228" s="2464"/>
      <c r="ET228" s="2464"/>
      <c r="EU228" s="2464"/>
      <c r="EV228" s="2464"/>
      <c r="EW228" s="2464"/>
      <c r="EX228" s="2464"/>
      <c r="EY228" s="2464"/>
      <c r="EZ228" s="2464"/>
      <c r="FA228" s="2464"/>
      <c r="FB228" s="2464"/>
      <c r="FC228" s="2464"/>
      <c r="FD228" s="2464"/>
      <c r="FE228" s="2464"/>
      <c r="FF228" s="2464"/>
      <c r="FG228" s="2464"/>
      <c r="FH228" s="2464"/>
      <c r="FI228" s="2464"/>
      <c r="FJ228" s="2464"/>
      <c r="FK228" s="2464"/>
      <c r="FL228" s="2464"/>
      <c r="FM228" s="2464"/>
      <c r="FN228" s="2464"/>
      <c r="FO228" s="2464"/>
      <c r="FP228" s="2464"/>
      <c r="FQ228" s="2464"/>
      <c r="FR228" s="2464"/>
      <c r="FS228" s="2464"/>
      <c r="FT228" s="2464"/>
      <c r="FU228" s="2464"/>
      <c r="FV228" s="2464"/>
      <c r="FW228" s="2464"/>
      <c r="FX228" s="2464"/>
      <c r="FY228" s="2464"/>
      <c r="FZ228" s="2464"/>
      <c r="GA228" s="2464"/>
      <c r="GB228" s="2464"/>
      <c r="GC228" s="2464"/>
      <c r="GD228" s="2464"/>
      <c r="GE228" s="2464"/>
      <c r="GF228" s="2464"/>
      <c r="GG228" s="2464"/>
      <c r="GH228" s="2464"/>
      <c r="GI228" s="2464"/>
      <c r="GJ228" s="2464"/>
      <c r="GK228" s="2464"/>
      <c r="GL228" s="2464"/>
      <c r="GM228" s="2464"/>
      <c r="GN228" s="2464"/>
      <c r="GO228" s="2464"/>
      <c r="GP228" s="2464"/>
      <c r="GQ228" s="2464"/>
      <c r="GR228" s="2464"/>
      <c r="GS228" s="2464"/>
      <c r="GT228" s="2464"/>
      <c r="GU228" s="2464"/>
      <c r="GV228" s="2464"/>
      <c r="GW228" s="2464"/>
      <c r="GX228" s="2464"/>
      <c r="GY228" s="2464"/>
      <c r="GZ228" s="2464"/>
      <c r="HA228" s="2464"/>
      <c r="HB228" s="2464"/>
      <c r="HC228" s="2464"/>
      <c r="HD228" s="2464"/>
      <c r="HE228" s="2464"/>
      <c r="HF228" s="2464"/>
      <c r="HG228" s="2464"/>
      <c r="HH228" s="2464"/>
      <c r="HI228" s="2464"/>
      <c r="HJ228" s="2464"/>
      <c r="HK228" s="2464"/>
      <c r="HL228" s="2464"/>
      <c r="HM228" s="2464"/>
      <c r="HN228" s="2464"/>
      <c r="HO228" s="2464"/>
      <c r="HP228" s="2464"/>
      <c r="HQ228" s="2464"/>
      <c r="HR228" s="2464"/>
      <c r="HS228" s="2464"/>
      <c r="HT228" s="2464"/>
      <c r="HU228" s="2464"/>
      <c r="HV228" s="2464"/>
      <c r="HW228" s="2464"/>
      <c r="HX228" s="2464"/>
      <c r="HY228" s="2464"/>
      <c r="HZ228" s="2464"/>
      <c r="IA228" s="2464"/>
      <c r="IB228" s="2464"/>
      <c r="IC228" s="2464"/>
      <c r="ID228" s="2464"/>
      <c r="IE228" s="2464"/>
      <c r="IF228" s="2464"/>
      <c r="IG228" s="2464"/>
      <c r="IH228" s="2464"/>
      <c r="II228" s="2464"/>
      <c r="IJ228" s="2464"/>
      <c r="IK228" s="2464"/>
      <c r="IL228" s="2464"/>
      <c r="IM228" s="2464"/>
      <c r="IN228" s="2464"/>
      <c r="IO228" s="2464"/>
      <c r="IP228" s="2464"/>
      <c r="IQ228" s="2464"/>
      <c r="IR228" s="2464"/>
      <c r="IS228" s="2464"/>
      <c r="IT228" s="2464"/>
      <c r="IU228" s="2464"/>
      <c r="IV228" s="2464"/>
      <c r="IW228" s="2464"/>
      <c r="IX228" s="2464"/>
      <c r="IY228" s="2464"/>
      <c r="IZ228" s="2464"/>
      <c r="JA228" s="2464"/>
      <c r="JB228" s="2464"/>
      <c r="JC228" s="2464"/>
      <c r="JD228" s="2464"/>
      <c r="JE228" s="2464"/>
      <c r="JF228" s="2464"/>
      <c r="JG228" s="2464"/>
      <c r="JH228" s="2464"/>
      <c r="JI228" s="2464"/>
      <c r="JJ228" s="2464"/>
      <c r="JK228" s="2464"/>
      <c r="JL228" s="2464"/>
      <c r="JM228" s="2464"/>
      <c r="JN228" s="2464"/>
      <c r="JO228" s="2464"/>
      <c r="JP228" s="2464"/>
      <c r="JQ228" s="2464"/>
      <c r="JR228" s="2464"/>
      <c r="JS228" s="2464"/>
      <c r="JT228" s="2464"/>
      <c r="JU228" s="2464"/>
      <c r="JV228" s="2464"/>
      <c r="JW228" s="2464"/>
      <c r="JX228" s="2464"/>
      <c r="JY228" s="2464"/>
      <c r="JZ228" s="2464"/>
      <c r="KA228" s="2464"/>
      <c r="KB228" s="2464"/>
      <c r="KC228" s="2464"/>
      <c r="KD228" s="2464"/>
      <c r="KE228" s="2464"/>
      <c r="KF228" s="2464"/>
      <c r="KG228" s="2464"/>
      <c r="KH228" s="2464"/>
      <c r="KI228" s="2464"/>
      <c r="KJ228" s="2464"/>
      <c r="KK228" s="2464"/>
      <c r="KL228" s="2464"/>
      <c r="KM228" s="2464"/>
      <c r="KN228" s="2464"/>
      <c r="KO228" s="2464"/>
      <c r="KP228" s="2464"/>
      <c r="KQ228" s="2464"/>
      <c r="KR228" s="2464"/>
      <c r="KS228" s="2464"/>
      <c r="KT228" s="2464"/>
      <c r="KU228" s="2464"/>
      <c r="KV228" s="2464"/>
      <c r="KW228" s="2464"/>
      <c r="KX228" s="2464"/>
      <c r="KY228" s="2464"/>
      <c r="KZ228" s="2464"/>
      <c r="LA228" s="2464"/>
      <c r="LB228" s="2464"/>
      <c r="LC228" s="2464"/>
      <c r="LD228" s="2464"/>
      <c r="LE228" s="2464"/>
      <c r="LF228" s="2464"/>
      <c r="LG228" s="2464"/>
      <c r="LH228" s="2464"/>
      <c r="LI228" s="2464"/>
      <c r="LJ228" s="2464"/>
      <c r="LK228" s="2464"/>
      <c r="LL228" s="2464"/>
      <c r="LM228" s="2464"/>
      <c r="LN228" s="2464"/>
      <c r="LO228" s="2464"/>
      <c r="LP228" s="2464"/>
      <c r="LQ228" s="2464"/>
      <c r="LR228" s="2464"/>
      <c r="LS228" s="2464"/>
      <c r="LT228" s="2464"/>
      <c r="LU228" s="2464"/>
      <c r="LV228" s="2464"/>
      <c r="LW228" s="2464"/>
      <c r="LX228" s="2464"/>
      <c r="LY228" s="2464"/>
      <c r="LZ228" s="2464"/>
      <c r="MA228" s="2464"/>
      <c r="MB228" s="2464"/>
      <c r="MC228" s="2464"/>
      <c r="MD228" s="2464"/>
      <c r="ME228" s="2464"/>
      <c r="MF228" s="2464"/>
      <c r="MG228" s="2464"/>
      <c r="MH228" s="2464"/>
      <c r="MI228" s="2464"/>
      <c r="MJ228" s="2464"/>
      <c r="MK228" s="2464"/>
      <c r="ML228" s="2464"/>
      <c r="MM228" s="2464"/>
      <c r="MN228" s="2464"/>
      <c r="MO228" s="2464"/>
      <c r="MP228" s="2464"/>
      <c r="MQ228" s="2464"/>
      <c r="MR228" s="2464"/>
      <c r="MS228" s="2464"/>
      <c r="MT228" s="2464"/>
      <c r="MU228" s="2464"/>
      <c r="MV228" s="2464"/>
      <c r="MW228" s="2464"/>
      <c r="MX228" s="2464"/>
      <c r="MY228" s="2464"/>
      <c r="MZ228" s="2464"/>
      <c r="NA228" s="2464"/>
      <c r="NB228" s="2464"/>
      <c r="NC228" s="2464"/>
      <c r="ND228" s="2464"/>
      <c r="NE228" s="2464"/>
      <c r="NF228" s="2464"/>
      <c r="NG228" s="2464"/>
      <c r="NH228" s="2464"/>
      <c r="NI228" s="2464"/>
      <c r="NJ228" s="2464"/>
      <c r="NK228" s="2464"/>
      <c r="NL228" s="2464"/>
      <c r="NM228" s="2464"/>
      <c r="NN228" s="2464"/>
      <c r="NO228" s="2464"/>
      <c r="NP228" s="2464"/>
      <c r="NQ228" s="2464"/>
      <c r="NR228" s="2464"/>
      <c r="NS228" s="2464"/>
      <c r="NT228" s="2464"/>
      <c r="NU228" s="2464"/>
      <c r="NV228" s="2464"/>
      <c r="NW228" s="2464"/>
      <c r="NX228" s="2464"/>
      <c r="NY228" s="2464"/>
      <c r="NZ228" s="2464"/>
      <c r="OA228" s="2464"/>
      <c r="OB228" s="2464"/>
      <c r="OC228" s="2464"/>
      <c r="OD228" s="2464"/>
      <c r="OE228" s="2464"/>
      <c r="OF228" s="2464"/>
      <c r="OG228" s="2464"/>
      <c r="OH228" s="2464"/>
      <c r="OI228" s="2464"/>
      <c r="OJ228" s="2464"/>
      <c r="OK228" s="2464"/>
      <c r="OL228" s="2464"/>
      <c r="OM228" s="2464"/>
      <c r="ON228" s="2464"/>
      <c r="OO228" s="2464"/>
      <c r="OP228" s="2464"/>
      <c r="OQ228" s="2464"/>
      <c r="OR228" s="2464"/>
      <c r="OS228" s="2464"/>
      <c r="OT228" s="2464"/>
      <c r="OU228" s="2464"/>
      <c r="OV228" s="2464"/>
      <c r="OW228" s="2464"/>
      <c r="OX228" s="2464"/>
      <c r="OY228" s="2464"/>
      <c r="OZ228" s="2464"/>
      <c r="PA228" s="2464"/>
      <c r="PB228" s="2464"/>
      <c r="PC228" s="2464"/>
      <c r="PD228" s="2464"/>
      <c r="PE228" s="2464"/>
      <c r="PF228" s="2464"/>
      <c r="PG228" s="2464"/>
      <c r="PH228" s="2464"/>
      <c r="PI228" s="2464"/>
      <c r="PJ228" s="2464"/>
      <c r="PK228" s="2464"/>
      <c r="PL228" s="2464"/>
      <c r="PM228" s="2464"/>
      <c r="PN228" s="2464"/>
      <c r="PO228" s="2464"/>
      <c r="PP228" s="2464"/>
      <c r="PQ228" s="2464"/>
      <c r="PR228" s="2464"/>
      <c r="PS228" s="2464"/>
      <c r="PT228" s="2464"/>
      <c r="PU228" s="2464"/>
      <c r="PV228" s="2464"/>
      <c r="PW228" s="2464"/>
      <c r="PX228" s="2464"/>
      <c r="PY228" s="2464"/>
      <c r="PZ228" s="2464"/>
      <c r="QA228" s="2464"/>
      <c r="QB228" s="2464"/>
      <c r="QC228" s="2464"/>
      <c r="QD228" s="2464"/>
      <c r="QE228" s="2464"/>
      <c r="QF228" s="2464"/>
      <c r="QG228" s="2464"/>
      <c r="QH228" s="2464"/>
      <c r="QI228" s="2464"/>
      <c r="QJ228" s="2464"/>
      <c r="QK228" s="2464"/>
      <c r="QL228" s="2464"/>
      <c r="QM228" s="2464"/>
      <c r="QN228" s="2464"/>
      <c r="QO228" s="2464"/>
      <c r="QP228" s="2464"/>
      <c r="QQ228" s="2464"/>
      <c r="QR228" s="2464"/>
      <c r="QS228" s="2464"/>
      <c r="QT228" s="2464"/>
      <c r="QU228" s="2464"/>
      <c r="QV228" s="2464"/>
      <c r="QW228" s="2464"/>
      <c r="QX228" s="2464"/>
      <c r="QY228" s="2464"/>
      <c r="QZ228" s="2464"/>
      <c r="RA228" s="2464"/>
      <c r="RB228" s="2464"/>
      <c r="RC228" s="2464"/>
      <c r="RD228" s="2464"/>
      <c r="RE228" s="2464"/>
      <c r="RF228" s="2464"/>
      <c r="RG228" s="2464"/>
      <c r="RH228" s="2464"/>
      <c r="RI228" s="2464"/>
      <c r="RJ228" s="2464"/>
      <c r="RK228" s="2464"/>
      <c r="RL228" s="2464"/>
      <c r="RM228" s="2464"/>
      <c r="RN228" s="2464"/>
      <c r="RO228" s="2464"/>
      <c r="RP228" s="2464"/>
      <c r="RQ228" s="2464"/>
      <c r="RR228" s="2464"/>
      <c r="RS228" s="2464"/>
      <c r="RT228" s="2464"/>
      <c r="RU228" s="2464"/>
      <c r="RV228" s="2464"/>
      <c r="RW228" s="2464"/>
      <c r="RX228" s="2464"/>
      <c r="RY228" s="2464"/>
      <c r="RZ228" s="2464"/>
      <c r="SA228" s="2464"/>
      <c r="SB228" s="2464"/>
      <c r="SC228" s="2464"/>
      <c r="SD228" s="2464"/>
      <c r="SE228" s="2464"/>
      <c r="SF228" s="2464"/>
      <c r="SG228" s="2464"/>
      <c r="SH228" s="2464"/>
      <c r="SI228" s="2464"/>
      <c r="SJ228" s="2464"/>
      <c r="SK228" s="2464"/>
      <c r="SL228" s="2464"/>
      <c r="SM228" s="2464"/>
      <c r="SN228" s="2464"/>
      <c r="SO228" s="2464"/>
      <c r="SP228" s="2464"/>
      <c r="SQ228" s="2464"/>
      <c r="SR228" s="2464"/>
      <c r="SS228" s="2464"/>
      <c r="ST228" s="2464"/>
      <c r="SU228" s="2464"/>
      <c r="SV228" s="2464"/>
      <c r="SW228" s="2464"/>
      <c r="SX228" s="2464"/>
      <c r="SY228" s="2464"/>
      <c r="SZ228" s="2464"/>
      <c r="TA228" s="2464"/>
      <c r="TB228" s="2464"/>
      <c r="TC228" s="2464"/>
      <c r="TD228" s="2464"/>
      <c r="TE228" s="2464"/>
      <c r="TF228" s="2464"/>
      <c r="TG228" s="2464"/>
      <c r="TH228" s="2464"/>
      <c r="TI228" s="2464"/>
      <c r="TJ228" s="2464"/>
      <c r="TK228" s="2464"/>
      <c r="TL228" s="2464"/>
      <c r="TM228" s="2464"/>
      <c r="TN228" s="2464"/>
      <c r="TO228" s="2464"/>
      <c r="TP228" s="2464"/>
      <c r="TQ228" s="2464"/>
      <c r="TR228" s="2464"/>
      <c r="TS228" s="2464"/>
      <c r="TT228" s="2464"/>
      <c r="TU228" s="2464"/>
      <c r="TV228" s="2464"/>
      <c r="TW228" s="2464"/>
      <c r="TX228" s="2464"/>
      <c r="TY228" s="2464"/>
      <c r="TZ228" s="2464"/>
      <c r="UA228" s="2464"/>
      <c r="UB228" s="2464"/>
      <c r="UC228" s="2464"/>
      <c r="UD228" s="2464"/>
      <c r="UE228" s="2464"/>
      <c r="UF228" s="2464"/>
      <c r="UG228" s="2464"/>
      <c r="UH228" s="2464"/>
      <c r="UI228" s="2464"/>
      <c r="UJ228" s="2464"/>
      <c r="UK228" s="2464"/>
      <c r="UL228" s="2464"/>
      <c r="UM228" s="2464"/>
      <c r="UN228" s="2464"/>
      <c r="UO228" s="2464"/>
      <c r="UP228" s="2464"/>
      <c r="UQ228" s="2464"/>
      <c r="UR228" s="2464"/>
      <c r="US228" s="2464"/>
      <c r="UT228" s="2464"/>
      <c r="UU228" s="2464"/>
      <c r="UV228" s="2464"/>
      <c r="UW228" s="2464"/>
      <c r="UX228" s="2464"/>
      <c r="UY228" s="2464"/>
      <c r="UZ228" s="2464"/>
      <c r="VA228" s="2464"/>
      <c r="VB228" s="2464"/>
      <c r="VC228" s="2464"/>
      <c r="VD228" s="2464"/>
      <c r="VE228" s="2464"/>
      <c r="VF228" s="2464"/>
      <c r="VG228" s="2464"/>
      <c r="VH228" s="2464"/>
      <c r="VI228" s="2464"/>
      <c r="VJ228" s="2464"/>
      <c r="VK228" s="2464"/>
      <c r="VL228" s="2464"/>
      <c r="VM228" s="2464"/>
      <c r="VN228" s="2464"/>
      <c r="VO228" s="2464"/>
      <c r="VP228" s="2464"/>
      <c r="VQ228" s="2464"/>
      <c r="VR228" s="2464"/>
      <c r="VS228" s="2464"/>
      <c r="VT228" s="2464"/>
      <c r="VU228" s="2464"/>
      <c r="VV228" s="2464"/>
      <c r="VW228" s="2464"/>
      <c r="VX228" s="2464"/>
      <c r="VY228" s="2464"/>
      <c r="VZ228" s="2464"/>
      <c r="WA228" s="2464"/>
      <c r="WB228" s="2464"/>
      <c r="WC228" s="2464"/>
      <c r="WD228" s="2464"/>
      <c r="WE228" s="2464"/>
      <c r="WF228" s="2464"/>
      <c r="WG228" s="2464"/>
      <c r="WH228" s="2464"/>
      <c r="WI228" s="2464"/>
      <c r="WJ228" s="2464"/>
      <c r="WK228" s="2464"/>
      <c r="WL228" s="2464"/>
      <c r="WM228" s="2464"/>
      <c r="WN228" s="2464"/>
      <c r="WO228" s="2464"/>
      <c r="WP228" s="2464"/>
      <c r="WQ228" s="2464"/>
      <c r="WR228" s="2464"/>
      <c r="WS228" s="2464"/>
      <c r="WT228" s="2464"/>
      <c r="WU228" s="2464"/>
      <c r="WV228" s="2464"/>
      <c r="WW228" s="2464"/>
      <c r="WX228" s="2464"/>
      <c r="WY228" s="2464"/>
      <c r="WZ228" s="2464"/>
      <c r="XA228" s="2464"/>
      <c r="XB228" s="2464"/>
      <c r="XC228" s="2464"/>
      <c r="XD228" s="2464"/>
      <c r="XE228" s="2464"/>
      <c r="XF228" s="2464"/>
      <c r="XG228" s="2464"/>
      <c r="XH228" s="2464"/>
      <c r="XI228" s="2464"/>
      <c r="XJ228" s="2464"/>
      <c r="XK228" s="2464"/>
      <c r="XL228" s="2464"/>
      <c r="XM228" s="2464"/>
      <c r="XN228" s="2464"/>
      <c r="XO228" s="2464"/>
      <c r="XP228" s="2464"/>
      <c r="XQ228" s="2464"/>
      <c r="XR228" s="2464"/>
      <c r="XS228" s="2464"/>
      <c r="XT228" s="2464"/>
      <c r="XU228" s="2464"/>
      <c r="XV228" s="2464"/>
      <c r="XW228" s="2464"/>
      <c r="XX228" s="2464"/>
      <c r="XY228" s="2464"/>
      <c r="XZ228" s="2464"/>
      <c r="YA228" s="2464"/>
      <c r="YB228" s="2464"/>
      <c r="YC228" s="2464"/>
      <c r="YD228" s="2464"/>
      <c r="YE228" s="2464"/>
      <c r="YF228" s="2464"/>
      <c r="YG228" s="2464"/>
      <c r="YH228" s="2464"/>
      <c r="YI228" s="2464"/>
      <c r="YJ228" s="2464"/>
      <c r="YK228" s="2464"/>
      <c r="YL228" s="2464"/>
      <c r="YM228" s="2464"/>
      <c r="YN228" s="2464"/>
      <c r="YO228" s="2464"/>
      <c r="YP228" s="2464"/>
      <c r="YQ228" s="2464"/>
      <c r="YR228" s="2464"/>
      <c r="YS228" s="2464"/>
      <c r="YT228" s="2464"/>
      <c r="YU228" s="2464"/>
      <c r="YV228" s="2464"/>
      <c r="YW228" s="2464"/>
      <c r="YX228" s="2464"/>
      <c r="YY228" s="2464"/>
      <c r="YZ228" s="2464"/>
      <c r="ZA228" s="2464"/>
      <c r="ZB228" s="2464"/>
      <c r="ZC228" s="2464"/>
      <c r="ZD228" s="2464"/>
      <c r="ZE228" s="2464"/>
      <c r="ZF228" s="2464"/>
      <c r="ZG228" s="2464"/>
      <c r="ZH228" s="2464"/>
      <c r="ZI228" s="2464"/>
      <c r="ZJ228" s="2464"/>
      <c r="ZK228" s="2464"/>
      <c r="ZL228" s="2464"/>
      <c r="ZM228" s="2464"/>
      <c r="ZN228" s="2464"/>
      <c r="ZO228" s="2464"/>
      <c r="ZP228" s="2464"/>
      <c r="ZQ228" s="2464"/>
      <c r="ZR228" s="2464"/>
      <c r="ZS228" s="2464"/>
      <c r="ZT228" s="2464"/>
      <c r="ZU228" s="2464"/>
      <c r="ZV228" s="2464"/>
      <c r="ZW228" s="2464"/>
      <c r="ZX228" s="2464"/>
      <c r="ZY228" s="2464"/>
      <c r="ZZ228" s="2464"/>
      <c r="AAA228" s="2464"/>
      <c r="AAB228" s="2464"/>
      <c r="AAC228" s="2464"/>
      <c r="AAD228" s="2464"/>
      <c r="AAE228" s="2464"/>
      <c r="AAF228" s="2464"/>
      <c r="AAG228" s="2464"/>
      <c r="AAH228" s="2464"/>
      <c r="AAI228" s="2464"/>
      <c r="AAJ228" s="2464"/>
      <c r="AAK228" s="2464"/>
      <c r="AAL228" s="2464"/>
      <c r="AAM228" s="2464"/>
      <c r="AAN228" s="2464"/>
      <c r="AAO228" s="2464"/>
      <c r="AAP228" s="2464"/>
      <c r="AAQ228" s="2464"/>
      <c r="AAR228" s="2464"/>
      <c r="AAS228" s="2464"/>
      <c r="AAT228" s="2464"/>
      <c r="AAU228" s="2464"/>
      <c r="AAV228" s="2464"/>
      <c r="AAW228" s="2464"/>
      <c r="AAX228" s="2464"/>
      <c r="AAY228" s="2464"/>
      <c r="AAZ228" s="2464"/>
      <c r="ABA228" s="2464"/>
      <c r="ABB228" s="2464"/>
      <c r="ABC228" s="2464"/>
      <c r="ABD228" s="2464"/>
      <c r="ABE228" s="2464"/>
      <c r="ABF228" s="2464"/>
      <c r="ABG228" s="2464"/>
      <c r="ABH228" s="2464"/>
      <c r="ABI228" s="2464"/>
      <c r="ABJ228" s="2464"/>
      <c r="ABK228" s="2464"/>
      <c r="ABL228" s="2464"/>
      <c r="ABM228" s="2464"/>
      <c r="ABN228" s="2464"/>
      <c r="ABO228" s="2464"/>
      <c r="ABP228" s="2464"/>
      <c r="ABQ228" s="2464"/>
      <c r="ABR228" s="2464"/>
      <c r="ABS228" s="2464"/>
      <c r="ABT228" s="2464"/>
      <c r="ABU228" s="2464"/>
      <c r="ABV228" s="2464"/>
      <c r="ABW228" s="2464"/>
      <c r="ABX228" s="2464"/>
      <c r="ABY228" s="2464"/>
      <c r="ABZ228" s="2464"/>
      <c r="ACA228" s="2464"/>
      <c r="ACB228" s="2464"/>
      <c r="ACC228" s="2464"/>
      <c r="ACD228" s="2464"/>
      <c r="ACE228" s="2464"/>
      <c r="ACF228" s="2464"/>
      <c r="ACG228" s="2464"/>
      <c r="ACH228" s="2464"/>
      <c r="ACI228" s="2464"/>
      <c r="ACJ228" s="2464"/>
      <c r="ACK228" s="2464"/>
      <c r="ACL228" s="2464"/>
      <c r="ACM228" s="2464"/>
      <c r="ACN228" s="2464"/>
      <c r="ACO228" s="2464"/>
      <c r="ACP228" s="2464"/>
      <c r="ACQ228" s="2464"/>
      <c r="ACR228" s="2464"/>
      <c r="ACS228" s="2464"/>
      <c r="ACT228" s="2464"/>
      <c r="ACU228" s="2464"/>
      <c r="ACV228" s="2464"/>
      <c r="ACW228" s="2464"/>
      <c r="ACX228" s="2464"/>
      <c r="ACY228" s="2464"/>
      <c r="ACZ228" s="2464"/>
      <c r="ADA228" s="2464"/>
      <c r="ADB228" s="2464"/>
      <c r="ADC228" s="2464"/>
      <c r="ADD228" s="2464"/>
      <c r="ADE228" s="2464"/>
      <c r="ADF228" s="2464"/>
      <c r="ADG228" s="2464"/>
      <c r="ADH228" s="2464"/>
      <c r="ADI228" s="2464"/>
      <c r="ADJ228" s="2464"/>
      <c r="ADK228" s="2464"/>
      <c r="ADL228" s="2464"/>
      <c r="ADM228" s="2464"/>
      <c r="ADN228" s="2464"/>
      <c r="ADO228" s="2464"/>
      <c r="ADP228" s="2464"/>
      <c r="ADQ228" s="2464"/>
      <c r="ADR228" s="2464"/>
      <c r="ADS228" s="2464"/>
      <c r="ADT228" s="2464"/>
      <c r="ADU228" s="2464"/>
      <c r="ADV228" s="2464"/>
      <c r="ADW228" s="2464"/>
      <c r="ADX228" s="2464"/>
      <c r="ADY228" s="2464"/>
      <c r="ADZ228" s="2464"/>
      <c r="AEA228" s="2464"/>
      <c r="AEB228" s="2464"/>
      <c r="AEC228" s="2464"/>
      <c r="AED228" s="2464"/>
      <c r="AEE228" s="2464"/>
      <c r="AEF228" s="2464"/>
      <c r="AEG228" s="2464"/>
      <c r="AEH228" s="2464"/>
      <c r="AEI228" s="2464"/>
      <c r="AEJ228" s="2464"/>
      <c r="AEK228" s="2464"/>
      <c r="AEL228" s="2464"/>
      <c r="AEM228" s="2464"/>
      <c r="AEN228" s="2464"/>
      <c r="AEO228" s="2464"/>
      <c r="AEP228" s="2464"/>
      <c r="AEQ228" s="2464"/>
      <c r="AER228" s="2464"/>
      <c r="AES228" s="2464"/>
      <c r="AET228" s="2464"/>
      <c r="AEU228" s="2464"/>
      <c r="AEV228" s="2464"/>
      <c r="AEW228" s="2464"/>
      <c r="AEX228" s="2464"/>
      <c r="AEY228" s="2464"/>
      <c r="AEZ228" s="2464"/>
      <c r="AFA228" s="2464"/>
      <c r="AFB228" s="2464"/>
      <c r="AFC228" s="2464"/>
      <c r="AFD228" s="2464"/>
      <c r="AFE228" s="2464"/>
      <c r="AFF228" s="2464"/>
      <c r="AFG228" s="2464"/>
      <c r="AFH228" s="2464"/>
      <c r="AFI228" s="2464"/>
      <c r="AFJ228" s="2464"/>
      <c r="AFK228" s="2464"/>
      <c r="AFL228" s="2464"/>
      <c r="AFM228" s="2464"/>
      <c r="AFN228" s="2464"/>
      <c r="AFO228" s="2464"/>
      <c r="AFP228" s="2464"/>
      <c r="AFQ228" s="2464"/>
      <c r="AFR228" s="2464"/>
      <c r="AFS228" s="2464"/>
      <c r="AFT228" s="2464"/>
      <c r="AFU228" s="2464"/>
      <c r="AFV228" s="2464"/>
      <c r="AFW228" s="2464"/>
      <c r="AFX228" s="2464"/>
      <c r="AFY228" s="2464"/>
      <c r="AFZ228" s="2464"/>
      <c r="AGA228" s="2464"/>
      <c r="AGB228" s="2464"/>
      <c r="AGC228" s="2464"/>
      <c r="AGD228" s="2464"/>
      <c r="AGE228" s="2464"/>
      <c r="AGF228" s="2464"/>
      <c r="AGG228" s="2464"/>
      <c r="AGH228" s="2464"/>
      <c r="AGI228" s="2464"/>
      <c r="AGJ228" s="2464"/>
      <c r="AGK228" s="2464"/>
      <c r="AGL228" s="2464"/>
      <c r="AGM228" s="2464"/>
      <c r="AGN228" s="2464"/>
      <c r="AGO228" s="2464"/>
      <c r="AGP228" s="2464"/>
      <c r="AGQ228" s="2464"/>
      <c r="AGR228" s="2464"/>
      <c r="AGS228" s="2464"/>
      <c r="AGT228" s="2464"/>
      <c r="AGU228" s="2464"/>
      <c r="AGV228" s="2464"/>
      <c r="AGW228" s="2464"/>
      <c r="AGX228" s="2464"/>
      <c r="AGY228" s="2464"/>
      <c r="AGZ228" s="2464"/>
      <c r="AHA228" s="2464"/>
      <c r="AHB228" s="2464"/>
      <c r="AHC228" s="2464"/>
      <c r="AHD228" s="2464"/>
      <c r="AHE228" s="2464"/>
      <c r="AHF228" s="2464"/>
      <c r="AHG228" s="2464"/>
      <c r="AHH228" s="2464"/>
      <c r="AHI228" s="2464"/>
      <c r="AHJ228" s="2464"/>
      <c r="AHK228" s="2464"/>
      <c r="AHL228" s="2464"/>
      <c r="AHM228" s="2464"/>
      <c r="AHN228" s="2464"/>
      <c r="AHO228" s="2464"/>
      <c r="AHP228" s="2464"/>
      <c r="AHQ228" s="2464"/>
      <c r="AHR228" s="2464"/>
      <c r="AHS228" s="2464"/>
      <c r="AHT228" s="2464"/>
      <c r="AHU228" s="2464"/>
      <c r="AHV228" s="2464"/>
      <c r="AHW228" s="2464"/>
      <c r="AHX228" s="2464"/>
      <c r="AHY228" s="2464"/>
      <c r="AHZ228" s="2464"/>
      <c r="AIA228" s="2464"/>
      <c r="AIB228" s="2464"/>
      <c r="AIC228" s="2464"/>
      <c r="AID228" s="2464"/>
      <c r="AIE228" s="2464"/>
      <c r="AIF228" s="2464"/>
      <c r="AIG228" s="2464"/>
      <c r="AIH228" s="2464"/>
      <c r="AII228" s="2464"/>
      <c r="AIJ228" s="2464"/>
      <c r="AIK228" s="2464"/>
      <c r="AIL228" s="2464"/>
      <c r="AIM228" s="2464"/>
      <c r="AIN228" s="2464"/>
      <c r="AIO228" s="2464"/>
      <c r="AIP228" s="2464"/>
      <c r="AIQ228" s="2464"/>
      <c r="AIR228" s="2464"/>
      <c r="AIS228" s="2464"/>
      <c r="AIT228" s="2464"/>
      <c r="AIU228" s="2464"/>
      <c r="AIV228" s="2464"/>
      <c r="AIW228" s="2464"/>
      <c r="AIX228" s="2464"/>
      <c r="AIY228" s="2464"/>
      <c r="AIZ228" s="2464"/>
      <c r="AJA228" s="2464"/>
      <c r="AJB228" s="2464"/>
      <c r="AJC228" s="2464"/>
      <c r="AJD228" s="2464"/>
      <c r="AJE228" s="2464"/>
      <c r="AJF228" s="2464"/>
      <c r="AJG228" s="2464"/>
      <c r="AJH228" s="2464"/>
      <c r="AJI228" s="2464"/>
      <c r="AJJ228" s="2464"/>
      <c r="AJK228" s="2464"/>
      <c r="AJL228" s="2464"/>
      <c r="AJM228" s="2464"/>
      <c r="AJN228" s="2464"/>
      <c r="AJO228" s="2464"/>
      <c r="AJP228" s="2464"/>
      <c r="AJQ228" s="2464"/>
      <c r="AJR228" s="2464"/>
      <c r="AJS228" s="2464"/>
      <c r="AJT228" s="2464"/>
      <c r="AJU228" s="2464"/>
      <c r="AJV228" s="2464"/>
      <c r="AJW228" s="2464"/>
      <c r="AJX228" s="2464"/>
      <c r="AJY228" s="2464"/>
      <c r="AJZ228" s="2464"/>
      <c r="AKA228" s="2464"/>
      <c r="AKB228" s="2464"/>
      <c r="AKC228" s="2464"/>
      <c r="AKD228" s="2464"/>
      <c r="AKE228" s="2464"/>
      <c r="AKF228" s="2464"/>
      <c r="AKG228" s="2464"/>
      <c r="AKH228" s="2464"/>
      <c r="AKI228" s="2464"/>
      <c r="AKJ228" s="2464"/>
      <c r="AKK228" s="2464"/>
      <c r="AKL228" s="2464"/>
      <c r="AKM228" s="2464"/>
      <c r="AKN228" s="2464"/>
      <c r="AKO228" s="2464"/>
      <c r="AKP228" s="2464"/>
      <c r="AKQ228" s="2464"/>
      <c r="AKR228" s="2464"/>
      <c r="AKS228" s="2464"/>
      <c r="AKT228" s="2464"/>
      <c r="AKU228" s="2464"/>
      <c r="AKV228" s="2464"/>
      <c r="AKW228" s="2464"/>
      <c r="AKX228" s="2464"/>
      <c r="AKY228" s="2464"/>
      <c r="AKZ228" s="2464"/>
      <c r="ALA228" s="2464"/>
      <c r="ALB228" s="2464"/>
      <c r="ALC228" s="2464"/>
      <c r="ALD228" s="2464"/>
      <c r="ALE228" s="2464"/>
      <c r="ALF228" s="2464"/>
      <c r="ALG228" s="2464"/>
      <c r="ALH228" s="2464"/>
      <c r="ALI228" s="2464"/>
      <c r="ALJ228" s="2464"/>
      <c r="ALK228" s="2464"/>
      <c r="ALL228" s="2464"/>
      <c r="ALM228" s="2464"/>
      <c r="ALN228" s="2464"/>
      <c r="ALO228" s="2464"/>
      <c r="ALP228" s="2464"/>
      <c r="ALQ228" s="2464"/>
      <c r="ALR228" s="2464"/>
      <c r="ALS228" s="2464"/>
      <c r="ALT228" s="2464"/>
      <c r="ALU228" s="2464"/>
      <c r="ALV228" s="2464"/>
      <c r="ALW228" s="2464"/>
      <c r="ALX228" s="2464"/>
      <c r="ALY228" s="2464"/>
      <c r="ALZ228" s="2464"/>
      <c r="AMA228" s="2464"/>
      <c r="AMB228" s="2464"/>
      <c r="AMC228" s="2464"/>
      <c r="AMD228" s="2464"/>
      <c r="AME228" s="2464"/>
      <c r="AMF228" s="2464"/>
      <c r="AMG228" s="2464"/>
      <c r="AMH228" s="2464"/>
      <c r="AMI228" s="2464"/>
      <c r="AMJ228" s="2464"/>
      <c r="AMK228" s="2464"/>
      <c r="AML228" s="2464"/>
      <c r="AMM228" s="2464"/>
      <c r="AMN228" s="2464"/>
      <c r="AMO228" s="2464"/>
      <c r="AMP228" s="2464"/>
      <c r="AMQ228" s="2464"/>
      <c r="AMR228" s="2464"/>
      <c r="AMS228" s="2464"/>
      <c r="AMT228" s="2464"/>
      <c r="AMU228" s="2464"/>
      <c r="AMV228" s="2464"/>
      <c r="AMW228" s="2464"/>
      <c r="AMX228" s="2464"/>
      <c r="AMY228" s="2464"/>
      <c r="AMZ228" s="2464"/>
      <c r="ANA228" s="2464"/>
      <c r="ANB228" s="2464"/>
      <c r="ANC228" s="2464"/>
      <c r="AND228" s="2464"/>
      <c r="ANE228" s="2464"/>
      <c r="ANF228" s="2464"/>
      <c r="ANG228" s="2464"/>
      <c r="ANH228" s="2464"/>
      <c r="ANI228" s="2464"/>
      <c r="ANJ228" s="2464"/>
      <c r="ANK228" s="2464"/>
      <c r="ANL228" s="2464"/>
      <c r="ANM228" s="2464"/>
      <c r="ANN228" s="2464"/>
      <c r="ANO228" s="2464"/>
      <c r="ANP228" s="2464"/>
      <c r="ANQ228" s="2464"/>
      <c r="ANR228" s="2464"/>
      <c r="ANS228" s="2464"/>
      <c r="ANT228" s="2464"/>
      <c r="ANU228" s="2464"/>
      <c r="ANV228" s="2464"/>
      <c r="ANW228" s="2464"/>
      <c r="ANX228" s="2464"/>
      <c r="ANY228" s="2464"/>
      <c r="ANZ228" s="2464"/>
      <c r="AOA228" s="2464"/>
      <c r="AOB228" s="2464"/>
      <c r="AOC228" s="2464"/>
      <c r="AOD228" s="2464"/>
      <c r="AOE228" s="2464"/>
      <c r="AOF228" s="2464"/>
      <c r="AOG228" s="2464"/>
      <c r="AOH228" s="2464"/>
      <c r="AOI228" s="2464"/>
      <c r="AOJ228" s="2464"/>
      <c r="AOK228" s="2464"/>
      <c r="AOL228" s="2464"/>
      <c r="AOM228" s="2464"/>
      <c r="AON228" s="2464"/>
      <c r="AOO228" s="2464"/>
      <c r="AOP228" s="2464"/>
      <c r="AOQ228" s="2464"/>
      <c r="AOR228" s="2464"/>
      <c r="AOS228" s="2464"/>
      <c r="AOT228" s="2464"/>
      <c r="AOU228" s="2464"/>
      <c r="AOV228" s="2464"/>
      <c r="AOW228" s="2464"/>
      <c r="AOX228" s="2464"/>
      <c r="AOY228" s="2464"/>
      <c r="AOZ228" s="2464"/>
      <c r="APA228" s="2464"/>
      <c r="APB228" s="2464"/>
      <c r="APC228" s="2464"/>
      <c r="APD228" s="2464"/>
      <c r="APE228" s="2464"/>
      <c r="APF228" s="2464"/>
      <c r="APG228" s="2464"/>
      <c r="APH228" s="2464"/>
      <c r="API228" s="2464"/>
      <c r="APJ228" s="2464"/>
      <c r="APK228" s="2464"/>
      <c r="APL228" s="2464"/>
      <c r="APM228" s="2464"/>
      <c r="APN228" s="2464"/>
      <c r="APO228" s="2464"/>
      <c r="APP228" s="2464"/>
      <c r="APQ228" s="2464"/>
      <c r="APR228" s="2464"/>
      <c r="APS228" s="2464"/>
      <c r="APT228" s="2464"/>
      <c r="APU228" s="2464"/>
      <c r="APV228" s="2464"/>
      <c r="APW228" s="2464"/>
      <c r="APX228" s="2464"/>
      <c r="APY228" s="2464"/>
      <c r="APZ228" s="2464"/>
      <c r="AQA228" s="2464"/>
      <c r="AQB228" s="2464"/>
      <c r="AQC228" s="2464"/>
      <c r="AQD228" s="2464"/>
      <c r="AQE228" s="2464"/>
      <c r="AQF228" s="2464"/>
      <c r="AQG228" s="2464"/>
      <c r="AQH228" s="2464"/>
      <c r="AQI228" s="2464"/>
      <c r="AQJ228" s="2464"/>
      <c r="AQK228" s="2464"/>
      <c r="AQL228" s="2464"/>
      <c r="AQM228" s="2464"/>
      <c r="AQN228" s="2464"/>
      <c r="AQO228" s="2464"/>
      <c r="AQP228" s="2464"/>
      <c r="AQQ228" s="2464"/>
      <c r="AQR228" s="2464"/>
      <c r="AQS228" s="2464"/>
      <c r="AQT228" s="2464"/>
      <c r="AQU228" s="2464"/>
      <c r="AQV228" s="2464"/>
      <c r="AQW228" s="2464"/>
      <c r="AQX228" s="2464"/>
      <c r="AQY228" s="2464"/>
      <c r="AQZ228" s="2464"/>
      <c r="ARA228" s="2464"/>
      <c r="ARB228" s="2464"/>
      <c r="ARC228" s="2464"/>
      <c r="ARD228" s="2464"/>
      <c r="ARE228" s="2464"/>
      <c r="ARF228" s="2464"/>
      <c r="ARG228" s="2464"/>
      <c r="ARH228" s="2464"/>
      <c r="ARI228" s="2464"/>
      <c r="ARJ228" s="2464"/>
      <c r="ARK228" s="2464"/>
      <c r="ARL228" s="2464"/>
      <c r="ARM228" s="2464"/>
      <c r="ARN228" s="2464"/>
      <c r="ARO228" s="2464"/>
      <c r="ARP228" s="2464"/>
      <c r="ARQ228" s="2464"/>
      <c r="ARR228" s="2464"/>
      <c r="ARS228" s="2464"/>
      <c r="ART228" s="2464"/>
      <c r="ARU228" s="2464"/>
      <c r="ARV228" s="2464"/>
      <c r="ARW228" s="2464"/>
      <c r="ARX228" s="2464"/>
      <c r="ARY228" s="2464"/>
      <c r="ARZ228" s="2464"/>
      <c r="ASA228" s="2464"/>
      <c r="ASB228" s="2464"/>
      <c r="ASC228" s="2464"/>
      <c r="ASD228" s="2464"/>
      <c r="ASE228" s="2464"/>
      <c r="ASF228" s="2464"/>
      <c r="ASG228" s="2464"/>
      <c r="ASH228" s="2464"/>
      <c r="ASI228" s="2464"/>
      <c r="ASJ228" s="2464"/>
      <c r="ASK228" s="2464"/>
      <c r="ASL228" s="2464"/>
      <c r="ASM228" s="2464"/>
      <c r="ASN228" s="2464"/>
      <c r="ASO228" s="2464"/>
      <c r="ASP228" s="2464"/>
      <c r="ASQ228" s="2464"/>
      <c r="ASR228" s="2464"/>
      <c r="ASS228" s="2464"/>
      <c r="AST228" s="2464"/>
      <c r="ASU228" s="2464"/>
      <c r="ASV228" s="2464"/>
      <c r="ASW228" s="2464"/>
      <c r="ASX228" s="2464"/>
      <c r="ASY228" s="2464"/>
      <c r="ASZ228" s="2464"/>
      <c r="ATA228" s="2464"/>
      <c r="ATB228" s="2464"/>
      <c r="ATC228" s="2464"/>
      <c r="ATD228" s="2464"/>
      <c r="ATE228" s="2464"/>
      <c r="ATF228" s="2464"/>
      <c r="ATG228" s="2464"/>
      <c r="ATH228" s="2464"/>
      <c r="ATI228" s="2464"/>
      <c r="ATJ228" s="2464"/>
      <c r="ATK228" s="2464"/>
      <c r="ATL228" s="2464"/>
      <c r="ATM228" s="2464"/>
      <c r="ATN228" s="2464"/>
      <c r="ATO228" s="2464"/>
      <c r="ATP228" s="2464"/>
      <c r="ATQ228" s="2464"/>
      <c r="ATR228" s="2464"/>
      <c r="ATS228" s="2464"/>
      <c r="ATT228" s="2464"/>
      <c r="ATU228" s="2464"/>
      <c r="ATV228" s="2464"/>
      <c r="ATW228" s="2464"/>
      <c r="ATX228" s="2464"/>
      <c r="ATY228" s="2464"/>
      <c r="ATZ228" s="2464"/>
      <c r="AUA228" s="2464"/>
      <c r="AUB228" s="2464"/>
      <c r="AUC228" s="2464"/>
      <c r="AUD228" s="2464"/>
      <c r="AUE228" s="2464"/>
      <c r="AUF228" s="2464"/>
      <c r="AUG228" s="2464"/>
      <c r="AUH228" s="2464"/>
      <c r="AUI228" s="2464"/>
      <c r="AUJ228" s="2464"/>
      <c r="AUK228" s="2464"/>
      <c r="AUL228" s="2464"/>
      <c r="AUM228" s="2464"/>
      <c r="AUN228" s="2464"/>
      <c r="AUO228" s="2464"/>
      <c r="AUP228" s="2464"/>
      <c r="AUQ228" s="2464"/>
      <c r="AUR228" s="2464"/>
      <c r="AUS228" s="2464"/>
      <c r="AUT228" s="2464"/>
      <c r="AUU228" s="2464"/>
      <c r="AUV228" s="2464"/>
      <c r="AUW228" s="2464"/>
      <c r="AUX228" s="2464"/>
      <c r="AUY228" s="2464"/>
      <c r="AUZ228" s="2464"/>
      <c r="AVA228" s="2464"/>
      <c r="AVB228" s="2464"/>
      <c r="AVC228" s="2464"/>
      <c r="AVD228" s="2464"/>
      <c r="AVE228" s="2464"/>
      <c r="AVF228" s="2464"/>
      <c r="AVG228" s="2464"/>
      <c r="AVH228" s="2464"/>
      <c r="AVI228" s="2464"/>
      <c r="AVJ228" s="2464"/>
      <c r="AVK228" s="2464"/>
      <c r="AVL228" s="2464"/>
      <c r="AVM228" s="2464"/>
      <c r="AVN228" s="2464"/>
      <c r="AVO228" s="2464"/>
      <c r="AVP228" s="2464"/>
      <c r="AVQ228" s="2464"/>
      <c r="AVR228" s="2464"/>
      <c r="AVS228" s="2464"/>
      <c r="AVT228" s="2464"/>
      <c r="AVU228" s="2464"/>
      <c r="AVV228" s="2464"/>
      <c r="AVW228" s="2464"/>
      <c r="AVX228" s="2464"/>
      <c r="AVY228" s="2464"/>
      <c r="AVZ228" s="2464"/>
      <c r="AWA228" s="2464"/>
      <c r="AWB228" s="2464"/>
      <c r="AWC228" s="2464"/>
      <c r="AWD228" s="2464"/>
      <c r="AWE228" s="2464"/>
      <c r="AWF228" s="2464"/>
      <c r="AWG228" s="2464"/>
      <c r="AWH228" s="2464"/>
      <c r="AWI228" s="2464"/>
      <c r="AWJ228" s="2464"/>
      <c r="AWK228" s="2464"/>
      <c r="AWL228" s="2464"/>
      <c r="AWM228" s="2464"/>
      <c r="AWN228" s="2464"/>
      <c r="AWO228" s="2464"/>
      <c r="AWP228" s="2464"/>
      <c r="AWQ228" s="2464"/>
      <c r="AWR228" s="2464"/>
      <c r="AWS228" s="2464"/>
      <c r="AWT228" s="2464"/>
      <c r="AWU228" s="2464"/>
      <c r="AWV228" s="2464"/>
      <c r="AWW228" s="2464"/>
      <c r="AWX228" s="2464"/>
      <c r="AWY228" s="2464"/>
      <c r="AWZ228" s="2464"/>
      <c r="AXA228" s="2464"/>
      <c r="AXB228" s="2464"/>
      <c r="AXC228" s="2464"/>
      <c r="AXD228" s="2464"/>
      <c r="AXE228" s="2464"/>
      <c r="AXF228" s="2464"/>
      <c r="AXG228" s="2464"/>
      <c r="AXH228" s="2464"/>
      <c r="AXI228" s="2464"/>
      <c r="AXJ228" s="2464"/>
    </row>
    <row r="229" spans="1:1310" s="2465" customFormat="1" ht="23.25" customHeight="1">
      <c r="A229" s="2466"/>
      <c r="B229" s="2469" t="s">
        <v>2055</v>
      </c>
      <c r="C229" s="2469"/>
      <c r="D229" s="2469"/>
      <c r="E229" s="2469"/>
      <c r="F229" s="2471"/>
      <c r="G229" s="2469" t="s">
        <v>2056</v>
      </c>
      <c r="H229" s="2469"/>
      <c r="I229" s="2469"/>
      <c r="J229" s="2471"/>
      <c r="K229" s="2472"/>
      <c r="L229" s="2472"/>
      <c r="M229" s="2472"/>
      <c r="N229" s="2471"/>
      <c r="O229" s="2469" t="s">
        <v>2057</v>
      </c>
      <c r="P229" s="2469"/>
      <c r="Q229" s="2471"/>
      <c r="R229" s="2462"/>
      <c r="S229" s="2462"/>
      <c r="T229" s="2462"/>
      <c r="U229" s="2462"/>
      <c r="V229" s="2462"/>
      <c r="W229" s="2462"/>
      <c r="X229" s="2462"/>
      <c r="Y229" s="2462"/>
      <c r="Z229" s="2462"/>
      <c r="AA229" s="2462"/>
      <c r="AB229" s="2462"/>
      <c r="AC229" s="2462"/>
      <c r="AD229" s="2463"/>
      <c r="AE229" s="2463"/>
      <c r="AF229" s="2463"/>
      <c r="AG229" s="2463"/>
      <c r="AH229" s="2463"/>
      <c r="AI229" s="2463"/>
      <c r="AJ229" s="2463"/>
      <c r="AK229" s="2463"/>
      <c r="AL229" s="2463"/>
      <c r="AM229" s="2463"/>
      <c r="AN229" s="2463"/>
      <c r="AO229" s="2463"/>
      <c r="AP229" s="2463"/>
      <c r="AQ229" s="2463"/>
      <c r="AR229" s="2463"/>
      <c r="AS229" s="2463"/>
      <c r="AT229" s="2463"/>
      <c r="AU229" s="2463"/>
      <c r="AV229" s="2464"/>
      <c r="AW229" s="2464"/>
      <c r="AX229" s="2464"/>
      <c r="AY229" s="2464"/>
      <c r="AZ229" s="2464"/>
      <c r="BA229" s="2464"/>
      <c r="BB229" s="2464"/>
      <c r="BC229" s="2464"/>
      <c r="BD229" s="2464"/>
      <c r="BE229" s="2464"/>
      <c r="BF229" s="2464"/>
      <c r="BG229" s="2464"/>
      <c r="BH229" s="2464"/>
      <c r="BI229" s="2464"/>
      <c r="BJ229" s="2464"/>
      <c r="BK229" s="2464"/>
      <c r="BL229" s="2464"/>
      <c r="BM229" s="2464"/>
      <c r="BN229" s="2464"/>
      <c r="BO229" s="2464"/>
      <c r="BP229" s="2464"/>
      <c r="BQ229" s="2464"/>
      <c r="BR229" s="2464"/>
      <c r="BS229" s="2464"/>
      <c r="BT229" s="2464"/>
      <c r="BU229" s="2464"/>
      <c r="BV229" s="2464"/>
      <c r="BW229" s="2464"/>
      <c r="BX229" s="2464"/>
      <c r="BY229" s="2464"/>
      <c r="BZ229" s="2464"/>
      <c r="CA229" s="2464"/>
      <c r="CB229" s="2464"/>
      <c r="CC229" s="2464"/>
      <c r="CD229" s="2464"/>
      <c r="CE229" s="2464"/>
      <c r="CF229" s="2464"/>
      <c r="CG229" s="2464"/>
      <c r="CH229" s="2464"/>
      <c r="CI229" s="2464"/>
      <c r="CJ229" s="2464"/>
      <c r="CK229" s="2464"/>
      <c r="CL229" s="2464"/>
      <c r="CM229" s="2464"/>
      <c r="CN229" s="2464"/>
      <c r="CO229" s="2464"/>
      <c r="CP229" s="2464"/>
      <c r="CQ229" s="2464"/>
      <c r="CR229" s="2464"/>
      <c r="CS229" s="2464"/>
      <c r="CT229" s="2464"/>
      <c r="CU229" s="2464"/>
      <c r="CV229" s="2464"/>
      <c r="CW229" s="2464"/>
      <c r="CX229" s="2464"/>
      <c r="CY229" s="2464"/>
      <c r="CZ229" s="2464"/>
      <c r="DA229" s="2464"/>
      <c r="DB229" s="2464"/>
      <c r="DC229" s="2464"/>
      <c r="DD229" s="2464"/>
      <c r="DE229" s="2464"/>
      <c r="DF229" s="2464"/>
      <c r="DG229" s="2464"/>
      <c r="DH229" s="2464"/>
      <c r="DI229" s="2464"/>
      <c r="DJ229" s="2464"/>
      <c r="DK229" s="2464"/>
      <c r="DL229" s="2464"/>
      <c r="DM229" s="2464"/>
      <c r="DN229" s="2464"/>
      <c r="DO229" s="2464"/>
      <c r="DP229" s="2464"/>
      <c r="DQ229" s="2464"/>
      <c r="DR229" s="2464"/>
      <c r="DS229" s="2464"/>
      <c r="DT229" s="2464"/>
      <c r="DU229" s="2464"/>
      <c r="DV229" s="2464"/>
      <c r="DW229" s="2464"/>
      <c r="DX229" s="2464"/>
      <c r="DY229" s="2464"/>
      <c r="DZ229" s="2464"/>
      <c r="EA229" s="2464"/>
      <c r="EB229" s="2464"/>
      <c r="EC229" s="2464"/>
      <c r="ED229" s="2464"/>
      <c r="EE229" s="2464"/>
      <c r="EF229" s="2464"/>
      <c r="EG229" s="2464"/>
      <c r="EH229" s="2464"/>
      <c r="EI229" s="2464"/>
      <c r="EJ229" s="2464"/>
      <c r="EK229" s="2464"/>
      <c r="EL229" s="2464"/>
      <c r="EM229" s="2464"/>
      <c r="EN229" s="2464"/>
      <c r="EO229" s="2464"/>
      <c r="EP229" s="2464"/>
      <c r="EQ229" s="2464"/>
      <c r="ER229" s="2464"/>
      <c r="ES229" s="2464"/>
      <c r="ET229" s="2464"/>
      <c r="EU229" s="2464"/>
      <c r="EV229" s="2464"/>
      <c r="EW229" s="2464"/>
      <c r="EX229" s="2464"/>
      <c r="EY229" s="2464"/>
      <c r="EZ229" s="2464"/>
      <c r="FA229" s="2464"/>
      <c r="FB229" s="2464"/>
      <c r="FC229" s="2464"/>
      <c r="FD229" s="2464"/>
      <c r="FE229" s="2464"/>
      <c r="FF229" s="2464"/>
      <c r="FG229" s="2464"/>
      <c r="FH229" s="2464"/>
      <c r="FI229" s="2464"/>
      <c r="FJ229" s="2464"/>
      <c r="FK229" s="2464"/>
      <c r="FL229" s="2464"/>
      <c r="FM229" s="2464"/>
      <c r="FN229" s="2464"/>
      <c r="FO229" s="2464"/>
      <c r="FP229" s="2464"/>
      <c r="FQ229" s="2464"/>
      <c r="FR229" s="2464"/>
      <c r="FS229" s="2464"/>
      <c r="FT229" s="2464"/>
      <c r="FU229" s="2464"/>
      <c r="FV229" s="2464"/>
      <c r="FW229" s="2464"/>
      <c r="FX229" s="2464"/>
      <c r="FY229" s="2464"/>
      <c r="FZ229" s="2464"/>
      <c r="GA229" s="2464"/>
      <c r="GB229" s="2464"/>
      <c r="GC229" s="2464"/>
      <c r="GD229" s="2464"/>
      <c r="GE229" s="2464"/>
      <c r="GF229" s="2464"/>
      <c r="GG229" s="2464"/>
      <c r="GH229" s="2464"/>
      <c r="GI229" s="2464"/>
      <c r="GJ229" s="2464"/>
      <c r="GK229" s="2464"/>
      <c r="GL229" s="2464"/>
      <c r="GM229" s="2464"/>
      <c r="GN229" s="2464"/>
      <c r="GO229" s="2464"/>
      <c r="GP229" s="2464"/>
      <c r="GQ229" s="2464"/>
      <c r="GR229" s="2464"/>
      <c r="GS229" s="2464"/>
      <c r="GT229" s="2464"/>
      <c r="GU229" s="2464"/>
      <c r="GV229" s="2464"/>
      <c r="GW229" s="2464"/>
      <c r="GX229" s="2464"/>
      <c r="GY229" s="2464"/>
      <c r="GZ229" s="2464"/>
      <c r="HA229" s="2464"/>
      <c r="HB229" s="2464"/>
      <c r="HC229" s="2464"/>
      <c r="HD229" s="2464"/>
      <c r="HE229" s="2464"/>
      <c r="HF229" s="2464"/>
      <c r="HG229" s="2464"/>
      <c r="HH229" s="2464"/>
      <c r="HI229" s="2464"/>
      <c r="HJ229" s="2464"/>
      <c r="HK229" s="2464"/>
      <c r="HL229" s="2464"/>
      <c r="HM229" s="2464"/>
      <c r="HN229" s="2464"/>
      <c r="HO229" s="2464"/>
      <c r="HP229" s="2464"/>
      <c r="HQ229" s="2464"/>
      <c r="HR229" s="2464"/>
      <c r="HS229" s="2464"/>
      <c r="HT229" s="2464"/>
      <c r="HU229" s="2464"/>
      <c r="HV229" s="2464"/>
      <c r="HW229" s="2464"/>
      <c r="HX229" s="2464"/>
      <c r="HY229" s="2464"/>
      <c r="HZ229" s="2464"/>
      <c r="IA229" s="2464"/>
      <c r="IB229" s="2464"/>
      <c r="IC229" s="2464"/>
      <c r="ID229" s="2464"/>
      <c r="IE229" s="2464"/>
      <c r="IF229" s="2464"/>
      <c r="IG229" s="2464"/>
      <c r="IH229" s="2464"/>
      <c r="II229" s="2464"/>
      <c r="IJ229" s="2464"/>
      <c r="IK229" s="2464"/>
      <c r="IL229" s="2464"/>
      <c r="IM229" s="2464"/>
      <c r="IN229" s="2464"/>
      <c r="IO229" s="2464"/>
      <c r="IP229" s="2464"/>
      <c r="IQ229" s="2464"/>
      <c r="IR229" s="2464"/>
      <c r="IS229" s="2464"/>
      <c r="IT229" s="2464"/>
      <c r="IU229" s="2464"/>
      <c r="IV229" s="2464"/>
      <c r="IW229" s="2464"/>
      <c r="IX229" s="2464"/>
      <c r="IY229" s="2464"/>
      <c r="IZ229" s="2464"/>
      <c r="JA229" s="2464"/>
      <c r="JB229" s="2464"/>
      <c r="JC229" s="2464"/>
      <c r="JD229" s="2464"/>
      <c r="JE229" s="2464"/>
      <c r="JF229" s="2464"/>
      <c r="JG229" s="2464"/>
      <c r="JH229" s="2464"/>
      <c r="JI229" s="2464"/>
      <c r="JJ229" s="2464"/>
      <c r="JK229" s="2464"/>
      <c r="JL229" s="2464"/>
      <c r="JM229" s="2464"/>
      <c r="JN229" s="2464"/>
      <c r="JO229" s="2464"/>
      <c r="JP229" s="2464"/>
      <c r="JQ229" s="2464"/>
      <c r="JR229" s="2464"/>
      <c r="JS229" s="2464"/>
      <c r="JT229" s="2464"/>
      <c r="JU229" s="2464"/>
      <c r="JV229" s="2464"/>
      <c r="JW229" s="2464"/>
      <c r="JX229" s="2464"/>
      <c r="JY229" s="2464"/>
      <c r="JZ229" s="2464"/>
      <c r="KA229" s="2464"/>
      <c r="KB229" s="2464"/>
      <c r="KC229" s="2464"/>
      <c r="KD229" s="2464"/>
      <c r="KE229" s="2464"/>
      <c r="KF229" s="2464"/>
      <c r="KG229" s="2464"/>
      <c r="KH229" s="2464"/>
      <c r="KI229" s="2464"/>
      <c r="KJ229" s="2464"/>
      <c r="KK229" s="2464"/>
      <c r="KL229" s="2464"/>
      <c r="KM229" s="2464"/>
      <c r="KN229" s="2464"/>
      <c r="KO229" s="2464"/>
      <c r="KP229" s="2464"/>
      <c r="KQ229" s="2464"/>
      <c r="KR229" s="2464"/>
      <c r="KS229" s="2464"/>
      <c r="KT229" s="2464"/>
      <c r="KU229" s="2464"/>
      <c r="KV229" s="2464"/>
      <c r="KW229" s="2464"/>
      <c r="KX229" s="2464"/>
      <c r="KY229" s="2464"/>
      <c r="KZ229" s="2464"/>
      <c r="LA229" s="2464"/>
      <c r="LB229" s="2464"/>
      <c r="LC229" s="2464"/>
      <c r="LD229" s="2464"/>
      <c r="LE229" s="2464"/>
      <c r="LF229" s="2464"/>
      <c r="LG229" s="2464"/>
      <c r="LH229" s="2464"/>
      <c r="LI229" s="2464"/>
      <c r="LJ229" s="2464"/>
      <c r="LK229" s="2464"/>
      <c r="LL229" s="2464"/>
      <c r="LM229" s="2464"/>
      <c r="LN229" s="2464"/>
      <c r="LO229" s="2464"/>
      <c r="LP229" s="2464"/>
      <c r="LQ229" s="2464"/>
      <c r="LR229" s="2464"/>
      <c r="LS229" s="2464"/>
      <c r="LT229" s="2464"/>
      <c r="LU229" s="2464"/>
      <c r="LV229" s="2464"/>
      <c r="LW229" s="2464"/>
      <c r="LX229" s="2464"/>
      <c r="LY229" s="2464"/>
      <c r="LZ229" s="2464"/>
      <c r="MA229" s="2464"/>
      <c r="MB229" s="2464"/>
      <c r="MC229" s="2464"/>
      <c r="MD229" s="2464"/>
      <c r="ME229" s="2464"/>
      <c r="MF229" s="2464"/>
      <c r="MG229" s="2464"/>
      <c r="MH229" s="2464"/>
      <c r="MI229" s="2464"/>
      <c r="MJ229" s="2464"/>
      <c r="MK229" s="2464"/>
      <c r="ML229" s="2464"/>
      <c r="MM229" s="2464"/>
      <c r="MN229" s="2464"/>
      <c r="MO229" s="2464"/>
      <c r="MP229" s="2464"/>
      <c r="MQ229" s="2464"/>
      <c r="MR229" s="2464"/>
      <c r="MS229" s="2464"/>
      <c r="MT229" s="2464"/>
      <c r="MU229" s="2464"/>
      <c r="MV229" s="2464"/>
      <c r="MW229" s="2464"/>
      <c r="MX229" s="2464"/>
      <c r="MY229" s="2464"/>
      <c r="MZ229" s="2464"/>
      <c r="NA229" s="2464"/>
      <c r="NB229" s="2464"/>
      <c r="NC229" s="2464"/>
      <c r="ND229" s="2464"/>
      <c r="NE229" s="2464"/>
      <c r="NF229" s="2464"/>
      <c r="NG229" s="2464"/>
      <c r="NH229" s="2464"/>
      <c r="NI229" s="2464"/>
      <c r="NJ229" s="2464"/>
      <c r="NK229" s="2464"/>
      <c r="NL229" s="2464"/>
      <c r="NM229" s="2464"/>
      <c r="NN229" s="2464"/>
      <c r="NO229" s="2464"/>
      <c r="NP229" s="2464"/>
      <c r="NQ229" s="2464"/>
      <c r="NR229" s="2464"/>
      <c r="NS229" s="2464"/>
      <c r="NT229" s="2464"/>
      <c r="NU229" s="2464"/>
      <c r="NV229" s="2464"/>
      <c r="NW229" s="2464"/>
      <c r="NX229" s="2464"/>
      <c r="NY229" s="2464"/>
      <c r="NZ229" s="2464"/>
      <c r="OA229" s="2464"/>
      <c r="OB229" s="2464"/>
      <c r="OC229" s="2464"/>
      <c r="OD229" s="2464"/>
      <c r="OE229" s="2464"/>
      <c r="OF229" s="2464"/>
      <c r="OG229" s="2464"/>
      <c r="OH229" s="2464"/>
      <c r="OI229" s="2464"/>
      <c r="OJ229" s="2464"/>
      <c r="OK229" s="2464"/>
      <c r="OL229" s="2464"/>
      <c r="OM229" s="2464"/>
      <c r="ON229" s="2464"/>
      <c r="OO229" s="2464"/>
      <c r="OP229" s="2464"/>
      <c r="OQ229" s="2464"/>
      <c r="OR229" s="2464"/>
      <c r="OS229" s="2464"/>
      <c r="OT229" s="2464"/>
      <c r="OU229" s="2464"/>
      <c r="OV229" s="2464"/>
      <c r="OW229" s="2464"/>
      <c r="OX229" s="2464"/>
      <c r="OY229" s="2464"/>
      <c r="OZ229" s="2464"/>
      <c r="PA229" s="2464"/>
      <c r="PB229" s="2464"/>
      <c r="PC229" s="2464"/>
      <c r="PD229" s="2464"/>
      <c r="PE229" s="2464"/>
      <c r="PF229" s="2464"/>
      <c r="PG229" s="2464"/>
      <c r="PH229" s="2464"/>
      <c r="PI229" s="2464"/>
      <c r="PJ229" s="2464"/>
      <c r="PK229" s="2464"/>
      <c r="PL229" s="2464"/>
      <c r="PM229" s="2464"/>
      <c r="PN229" s="2464"/>
      <c r="PO229" s="2464"/>
      <c r="PP229" s="2464"/>
      <c r="PQ229" s="2464"/>
      <c r="PR229" s="2464"/>
      <c r="PS229" s="2464"/>
      <c r="PT229" s="2464"/>
      <c r="PU229" s="2464"/>
      <c r="PV229" s="2464"/>
      <c r="PW229" s="2464"/>
      <c r="PX229" s="2464"/>
      <c r="PY229" s="2464"/>
      <c r="PZ229" s="2464"/>
      <c r="QA229" s="2464"/>
      <c r="QB229" s="2464"/>
      <c r="QC229" s="2464"/>
      <c r="QD229" s="2464"/>
      <c r="QE229" s="2464"/>
      <c r="QF229" s="2464"/>
      <c r="QG229" s="2464"/>
      <c r="QH229" s="2464"/>
      <c r="QI229" s="2464"/>
      <c r="QJ229" s="2464"/>
      <c r="QK229" s="2464"/>
      <c r="QL229" s="2464"/>
      <c r="QM229" s="2464"/>
      <c r="QN229" s="2464"/>
      <c r="QO229" s="2464"/>
      <c r="QP229" s="2464"/>
      <c r="QQ229" s="2464"/>
      <c r="QR229" s="2464"/>
      <c r="QS229" s="2464"/>
      <c r="QT229" s="2464"/>
      <c r="QU229" s="2464"/>
      <c r="QV229" s="2464"/>
      <c r="QW229" s="2464"/>
      <c r="QX229" s="2464"/>
      <c r="QY229" s="2464"/>
      <c r="QZ229" s="2464"/>
      <c r="RA229" s="2464"/>
      <c r="RB229" s="2464"/>
      <c r="RC229" s="2464"/>
      <c r="RD229" s="2464"/>
      <c r="RE229" s="2464"/>
      <c r="RF229" s="2464"/>
      <c r="RG229" s="2464"/>
      <c r="RH229" s="2464"/>
      <c r="RI229" s="2464"/>
      <c r="RJ229" s="2464"/>
      <c r="RK229" s="2464"/>
      <c r="RL229" s="2464"/>
      <c r="RM229" s="2464"/>
      <c r="RN229" s="2464"/>
      <c r="RO229" s="2464"/>
      <c r="RP229" s="2464"/>
      <c r="RQ229" s="2464"/>
      <c r="RR229" s="2464"/>
      <c r="RS229" s="2464"/>
      <c r="RT229" s="2464"/>
      <c r="RU229" s="2464"/>
      <c r="RV229" s="2464"/>
      <c r="RW229" s="2464"/>
      <c r="RX229" s="2464"/>
      <c r="RY229" s="2464"/>
      <c r="RZ229" s="2464"/>
      <c r="SA229" s="2464"/>
      <c r="SB229" s="2464"/>
      <c r="SC229" s="2464"/>
      <c r="SD229" s="2464"/>
      <c r="SE229" s="2464"/>
      <c r="SF229" s="2464"/>
      <c r="SG229" s="2464"/>
      <c r="SH229" s="2464"/>
      <c r="SI229" s="2464"/>
      <c r="SJ229" s="2464"/>
      <c r="SK229" s="2464"/>
      <c r="SL229" s="2464"/>
      <c r="SM229" s="2464"/>
      <c r="SN229" s="2464"/>
      <c r="SO229" s="2464"/>
      <c r="SP229" s="2464"/>
      <c r="SQ229" s="2464"/>
      <c r="SR229" s="2464"/>
      <c r="SS229" s="2464"/>
      <c r="ST229" s="2464"/>
      <c r="SU229" s="2464"/>
      <c r="SV229" s="2464"/>
      <c r="SW229" s="2464"/>
      <c r="SX229" s="2464"/>
      <c r="SY229" s="2464"/>
      <c r="SZ229" s="2464"/>
      <c r="TA229" s="2464"/>
      <c r="TB229" s="2464"/>
      <c r="TC229" s="2464"/>
      <c r="TD229" s="2464"/>
      <c r="TE229" s="2464"/>
      <c r="TF229" s="2464"/>
      <c r="TG229" s="2464"/>
      <c r="TH229" s="2464"/>
      <c r="TI229" s="2464"/>
      <c r="TJ229" s="2464"/>
      <c r="TK229" s="2464"/>
      <c r="TL229" s="2464"/>
      <c r="TM229" s="2464"/>
      <c r="TN229" s="2464"/>
      <c r="TO229" s="2464"/>
      <c r="TP229" s="2464"/>
      <c r="TQ229" s="2464"/>
      <c r="TR229" s="2464"/>
      <c r="TS229" s="2464"/>
      <c r="TT229" s="2464"/>
      <c r="TU229" s="2464"/>
      <c r="TV229" s="2464"/>
      <c r="TW229" s="2464"/>
      <c r="TX229" s="2464"/>
      <c r="TY229" s="2464"/>
      <c r="TZ229" s="2464"/>
      <c r="UA229" s="2464"/>
      <c r="UB229" s="2464"/>
      <c r="UC229" s="2464"/>
      <c r="UD229" s="2464"/>
      <c r="UE229" s="2464"/>
      <c r="UF229" s="2464"/>
      <c r="UG229" s="2464"/>
      <c r="UH229" s="2464"/>
      <c r="UI229" s="2464"/>
      <c r="UJ229" s="2464"/>
      <c r="UK229" s="2464"/>
      <c r="UL229" s="2464"/>
      <c r="UM229" s="2464"/>
      <c r="UN229" s="2464"/>
      <c r="UO229" s="2464"/>
      <c r="UP229" s="2464"/>
      <c r="UQ229" s="2464"/>
      <c r="UR229" s="2464"/>
      <c r="US229" s="2464"/>
      <c r="UT229" s="2464"/>
      <c r="UU229" s="2464"/>
      <c r="UV229" s="2464"/>
      <c r="UW229" s="2464"/>
      <c r="UX229" s="2464"/>
      <c r="UY229" s="2464"/>
      <c r="UZ229" s="2464"/>
      <c r="VA229" s="2464"/>
      <c r="VB229" s="2464"/>
      <c r="VC229" s="2464"/>
      <c r="VD229" s="2464"/>
      <c r="VE229" s="2464"/>
      <c r="VF229" s="2464"/>
      <c r="VG229" s="2464"/>
      <c r="VH229" s="2464"/>
      <c r="VI229" s="2464"/>
      <c r="VJ229" s="2464"/>
      <c r="VK229" s="2464"/>
      <c r="VL229" s="2464"/>
      <c r="VM229" s="2464"/>
      <c r="VN229" s="2464"/>
      <c r="VO229" s="2464"/>
      <c r="VP229" s="2464"/>
      <c r="VQ229" s="2464"/>
      <c r="VR229" s="2464"/>
      <c r="VS229" s="2464"/>
      <c r="VT229" s="2464"/>
      <c r="VU229" s="2464"/>
      <c r="VV229" s="2464"/>
      <c r="VW229" s="2464"/>
      <c r="VX229" s="2464"/>
      <c r="VY229" s="2464"/>
      <c r="VZ229" s="2464"/>
      <c r="WA229" s="2464"/>
      <c r="WB229" s="2464"/>
      <c r="WC229" s="2464"/>
      <c r="WD229" s="2464"/>
      <c r="WE229" s="2464"/>
      <c r="WF229" s="2464"/>
      <c r="WG229" s="2464"/>
      <c r="WH229" s="2464"/>
      <c r="WI229" s="2464"/>
      <c r="WJ229" s="2464"/>
      <c r="WK229" s="2464"/>
      <c r="WL229" s="2464"/>
      <c r="WM229" s="2464"/>
      <c r="WN229" s="2464"/>
      <c r="WO229" s="2464"/>
      <c r="WP229" s="2464"/>
      <c r="WQ229" s="2464"/>
      <c r="WR229" s="2464"/>
      <c r="WS229" s="2464"/>
      <c r="WT229" s="2464"/>
      <c r="WU229" s="2464"/>
      <c r="WV229" s="2464"/>
      <c r="WW229" s="2464"/>
      <c r="WX229" s="2464"/>
      <c r="WY229" s="2464"/>
      <c r="WZ229" s="2464"/>
      <c r="XA229" s="2464"/>
      <c r="XB229" s="2464"/>
      <c r="XC229" s="2464"/>
      <c r="XD229" s="2464"/>
      <c r="XE229" s="2464"/>
      <c r="XF229" s="2464"/>
      <c r="XG229" s="2464"/>
      <c r="XH229" s="2464"/>
      <c r="XI229" s="2464"/>
      <c r="XJ229" s="2464"/>
      <c r="XK229" s="2464"/>
      <c r="XL229" s="2464"/>
      <c r="XM229" s="2464"/>
      <c r="XN229" s="2464"/>
      <c r="XO229" s="2464"/>
      <c r="XP229" s="2464"/>
      <c r="XQ229" s="2464"/>
      <c r="XR229" s="2464"/>
      <c r="XS229" s="2464"/>
      <c r="XT229" s="2464"/>
      <c r="XU229" s="2464"/>
      <c r="XV229" s="2464"/>
      <c r="XW229" s="2464"/>
      <c r="XX229" s="2464"/>
      <c r="XY229" s="2464"/>
      <c r="XZ229" s="2464"/>
      <c r="YA229" s="2464"/>
      <c r="YB229" s="2464"/>
      <c r="YC229" s="2464"/>
      <c r="YD229" s="2464"/>
      <c r="YE229" s="2464"/>
      <c r="YF229" s="2464"/>
      <c r="YG229" s="2464"/>
      <c r="YH229" s="2464"/>
      <c r="YI229" s="2464"/>
      <c r="YJ229" s="2464"/>
      <c r="YK229" s="2464"/>
      <c r="YL229" s="2464"/>
      <c r="YM229" s="2464"/>
      <c r="YN229" s="2464"/>
      <c r="YO229" s="2464"/>
      <c r="YP229" s="2464"/>
      <c r="YQ229" s="2464"/>
      <c r="YR229" s="2464"/>
      <c r="YS229" s="2464"/>
      <c r="YT229" s="2464"/>
      <c r="YU229" s="2464"/>
      <c r="YV229" s="2464"/>
      <c r="YW229" s="2464"/>
      <c r="YX229" s="2464"/>
      <c r="YY229" s="2464"/>
      <c r="YZ229" s="2464"/>
      <c r="ZA229" s="2464"/>
      <c r="ZB229" s="2464"/>
      <c r="ZC229" s="2464"/>
      <c r="ZD229" s="2464"/>
      <c r="ZE229" s="2464"/>
      <c r="ZF229" s="2464"/>
      <c r="ZG229" s="2464"/>
      <c r="ZH229" s="2464"/>
      <c r="ZI229" s="2464"/>
      <c r="ZJ229" s="2464"/>
      <c r="ZK229" s="2464"/>
      <c r="ZL229" s="2464"/>
      <c r="ZM229" s="2464"/>
      <c r="ZN229" s="2464"/>
      <c r="ZO229" s="2464"/>
      <c r="ZP229" s="2464"/>
      <c r="ZQ229" s="2464"/>
      <c r="ZR229" s="2464"/>
      <c r="ZS229" s="2464"/>
      <c r="ZT229" s="2464"/>
      <c r="ZU229" s="2464"/>
      <c r="ZV229" s="2464"/>
      <c r="ZW229" s="2464"/>
      <c r="ZX229" s="2464"/>
      <c r="ZY229" s="2464"/>
      <c r="ZZ229" s="2464"/>
      <c r="AAA229" s="2464"/>
      <c r="AAB229" s="2464"/>
      <c r="AAC229" s="2464"/>
      <c r="AAD229" s="2464"/>
      <c r="AAE229" s="2464"/>
      <c r="AAF229" s="2464"/>
      <c r="AAG229" s="2464"/>
      <c r="AAH229" s="2464"/>
      <c r="AAI229" s="2464"/>
      <c r="AAJ229" s="2464"/>
      <c r="AAK229" s="2464"/>
      <c r="AAL229" s="2464"/>
      <c r="AAM229" s="2464"/>
      <c r="AAN229" s="2464"/>
      <c r="AAO229" s="2464"/>
      <c r="AAP229" s="2464"/>
      <c r="AAQ229" s="2464"/>
      <c r="AAR229" s="2464"/>
      <c r="AAS229" s="2464"/>
      <c r="AAT229" s="2464"/>
      <c r="AAU229" s="2464"/>
      <c r="AAV229" s="2464"/>
      <c r="AAW229" s="2464"/>
      <c r="AAX229" s="2464"/>
      <c r="AAY229" s="2464"/>
      <c r="AAZ229" s="2464"/>
      <c r="ABA229" s="2464"/>
      <c r="ABB229" s="2464"/>
      <c r="ABC229" s="2464"/>
      <c r="ABD229" s="2464"/>
      <c r="ABE229" s="2464"/>
      <c r="ABF229" s="2464"/>
      <c r="ABG229" s="2464"/>
      <c r="ABH229" s="2464"/>
      <c r="ABI229" s="2464"/>
      <c r="ABJ229" s="2464"/>
      <c r="ABK229" s="2464"/>
      <c r="ABL229" s="2464"/>
      <c r="ABM229" s="2464"/>
      <c r="ABN229" s="2464"/>
      <c r="ABO229" s="2464"/>
      <c r="ABP229" s="2464"/>
      <c r="ABQ229" s="2464"/>
      <c r="ABR229" s="2464"/>
      <c r="ABS229" s="2464"/>
      <c r="ABT229" s="2464"/>
      <c r="ABU229" s="2464"/>
      <c r="ABV229" s="2464"/>
      <c r="ABW229" s="2464"/>
      <c r="ABX229" s="2464"/>
      <c r="ABY229" s="2464"/>
      <c r="ABZ229" s="2464"/>
      <c r="ACA229" s="2464"/>
      <c r="ACB229" s="2464"/>
      <c r="ACC229" s="2464"/>
      <c r="ACD229" s="2464"/>
      <c r="ACE229" s="2464"/>
      <c r="ACF229" s="2464"/>
      <c r="ACG229" s="2464"/>
      <c r="ACH229" s="2464"/>
      <c r="ACI229" s="2464"/>
      <c r="ACJ229" s="2464"/>
      <c r="ACK229" s="2464"/>
      <c r="ACL229" s="2464"/>
      <c r="ACM229" s="2464"/>
      <c r="ACN229" s="2464"/>
      <c r="ACO229" s="2464"/>
      <c r="ACP229" s="2464"/>
      <c r="ACQ229" s="2464"/>
      <c r="ACR229" s="2464"/>
      <c r="ACS229" s="2464"/>
      <c r="ACT229" s="2464"/>
      <c r="ACU229" s="2464"/>
      <c r="ACV229" s="2464"/>
      <c r="ACW229" s="2464"/>
      <c r="ACX229" s="2464"/>
      <c r="ACY229" s="2464"/>
      <c r="ACZ229" s="2464"/>
      <c r="ADA229" s="2464"/>
      <c r="ADB229" s="2464"/>
      <c r="ADC229" s="2464"/>
      <c r="ADD229" s="2464"/>
      <c r="ADE229" s="2464"/>
      <c r="ADF229" s="2464"/>
      <c r="ADG229" s="2464"/>
      <c r="ADH229" s="2464"/>
      <c r="ADI229" s="2464"/>
      <c r="ADJ229" s="2464"/>
      <c r="ADK229" s="2464"/>
      <c r="ADL229" s="2464"/>
      <c r="ADM229" s="2464"/>
      <c r="ADN229" s="2464"/>
      <c r="ADO229" s="2464"/>
      <c r="ADP229" s="2464"/>
      <c r="ADQ229" s="2464"/>
      <c r="ADR229" s="2464"/>
      <c r="ADS229" s="2464"/>
      <c r="ADT229" s="2464"/>
      <c r="ADU229" s="2464"/>
      <c r="ADV229" s="2464"/>
      <c r="ADW229" s="2464"/>
      <c r="ADX229" s="2464"/>
      <c r="ADY229" s="2464"/>
      <c r="ADZ229" s="2464"/>
      <c r="AEA229" s="2464"/>
      <c r="AEB229" s="2464"/>
      <c r="AEC229" s="2464"/>
      <c r="AED229" s="2464"/>
      <c r="AEE229" s="2464"/>
      <c r="AEF229" s="2464"/>
      <c r="AEG229" s="2464"/>
      <c r="AEH229" s="2464"/>
      <c r="AEI229" s="2464"/>
      <c r="AEJ229" s="2464"/>
      <c r="AEK229" s="2464"/>
      <c r="AEL229" s="2464"/>
      <c r="AEM229" s="2464"/>
      <c r="AEN229" s="2464"/>
      <c r="AEO229" s="2464"/>
      <c r="AEP229" s="2464"/>
      <c r="AEQ229" s="2464"/>
      <c r="AER229" s="2464"/>
      <c r="AES229" s="2464"/>
      <c r="AET229" s="2464"/>
      <c r="AEU229" s="2464"/>
      <c r="AEV229" s="2464"/>
      <c r="AEW229" s="2464"/>
      <c r="AEX229" s="2464"/>
      <c r="AEY229" s="2464"/>
      <c r="AEZ229" s="2464"/>
      <c r="AFA229" s="2464"/>
      <c r="AFB229" s="2464"/>
      <c r="AFC229" s="2464"/>
      <c r="AFD229" s="2464"/>
      <c r="AFE229" s="2464"/>
      <c r="AFF229" s="2464"/>
      <c r="AFG229" s="2464"/>
      <c r="AFH229" s="2464"/>
      <c r="AFI229" s="2464"/>
      <c r="AFJ229" s="2464"/>
      <c r="AFK229" s="2464"/>
      <c r="AFL229" s="2464"/>
      <c r="AFM229" s="2464"/>
      <c r="AFN229" s="2464"/>
      <c r="AFO229" s="2464"/>
      <c r="AFP229" s="2464"/>
      <c r="AFQ229" s="2464"/>
      <c r="AFR229" s="2464"/>
      <c r="AFS229" s="2464"/>
      <c r="AFT229" s="2464"/>
      <c r="AFU229" s="2464"/>
      <c r="AFV229" s="2464"/>
      <c r="AFW229" s="2464"/>
      <c r="AFX229" s="2464"/>
      <c r="AFY229" s="2464"/>
      <c r="AFZ229" s="2464"/>
      <c r="AGA229" s="2464"/>
      <c r="AGB229" s="2464"/>
      <c r="AGC229" s="2464"/>
      <c r="AGD229" s="2464"/>
      <c r="AGE229" s="2464"/>
      <c r="AGF229" s="2464"/>
      <c r="AGG229" s="2464"/>
      <c r="AGH229" s="2464"/>
      <c r="AGI229" s="2464"/>
      <c r="AGJ229" s="2464"/>
      <c r="AGK229" s="2464"/>
      <c r="AGL229" s="2464"/>
      <c r="AGM229" s="2464"/>
      <c r="AGN229" s="2464"/>
      <c r="AGO229" s="2464"/>
      <c r="AGP229" s="2464"/>
      <c r="AGQ229" s="2464"/>
      <c r="AGR229" s="2464"/>
      <c r="AGS229" s="2464"/>
      <c r="AGT229" s="2464"/>
      <c r="AGU229" s="2464"/>
      <c r="AGV229" s="2464"/>
      <c r="AGW229" s="2464"/>
      <c r="AGX229" s="2464"/>
      <c r="AGY229" s="2464"/>
      <c r="AGZ229" s="2464"/>
      <c r="AHA229" s="2464"/>
      <c r="AHB229" s="2464"/>
      <c r="AHC229" s="2464"/>
      <c r="AHD229" s="2464"/>
      <c r="AHE229" s="2464"/>
      <c r="AHF229" s="2464"/>
      <c r="AHG229" s="2464"/>
      <c r="AHH229" s="2464"/>
      <c r="AHI229" s="2464"/>
      <c r="AHJ229" s="2464"/>
      <c r="AHK229" s="2464"/>
      <c r="AHL229" s="2464"/>
      <c r="AHM229" s="2464"/>
      <c r="AHN229" s="2464"/>
      <c r="AHO229" s="2464"/>
      <c r="AHP229" s="2464"/>
      <c r="AHQ229" s="2464"/>
      <c r="AHR229" s="2464"/>
      <c r="AHS229" s="2464"/>
      <c r="AHT229" s="2464"/>
      <c r="AHU229" s="2464"/>
      <c r="AHV229" s="2464"/>
      <c r="AHW229" s="2464"/>
      <c r="AHX229" s="2464"/>
      <c r="AHY229" s="2464"/>
      <c r="AHZ229" s="2464"/>
      <c r="AIA229" s="2464"/>
      <c r="AIB229" s="2464"/>
      <c r="AIC229" s="2464"/>
      <c r="AID229" s="2464"/>
      <c r="AIE229" s="2464"/>
      <c r="AIF229" s="2464"/>
      <c r="AIG229" s="2464"/>
      <c r="AIH229" s="2464"/>
      <c r="AII229" s="2464"/>
      <c r="AIJ229" s="2464"/>
      <c r="AIK229" s="2464"/>
      <c r="AIL229" s="2464"/>
      <c r="AIM229" s="2464"/>
      <c r="AIN229" s="2464"/>
      <c r="AIO229" s="2464"/>
      <c r="AIP229" s="2464"/>
      <c r="AIQ229" s="2464"/>
      <c r="AIR229" s="2464"/>
      <c r="AIS229" s="2464"/>
      <c r="AIT229" s="2464"/>
      <c r="AIU229" s="2464"/>
      <c r="AIV229" s="2464"/>
      <c r="AIW229" s="2464"/>
      <c r="AIX229" s="2464"/>
      <c r="AIY229" s="2464"/>
      <c r="AIZ229" s="2464"/>
      <c r="AJA229" s="2464"/>
      <c r="AJB229" s="2464"/>
      <c r="AJC229" s="2464"/>
      <c r="AJD229" s="2464"/>
      <c r="AJE229" s="2464"/>
      <c r="AJF229" s="2464"/>
      <c r="AJG229" s="2464"/>
      <c r="AJH229" s="2464"/>
      <c r="AJI229" s="2464"/>
      <c r="AJJ229" s="2464"/>
      <c r="AJK229" s="2464"/>
      <c r="AJL229" s="2464"/>
      <c r="AJM229" s="2464"/>
      <c r="AJN229" s="2464"/>
      <c r="AJO229" s="2464"/>
      <c r="AJP229" s="2464"/>
      <c r="AJQ229" s="2464"/>
      <c r="AJR229" s="2464"/>
      <c r="AJS229" s="2464"/>
      <c r="AJT229" s="2464"/>
      <c r="AJU229" s="2464"/>
      <c r="AJV229" s="2464"/>
      <c r="AJW229" s="2464"/>
      <c r="AJX229" s="2464"/>
      <c r="AJY229" s="2464"/>
      <c r="AJZ229" s="2464"/>
      <c r="AKA229" s="2464"/>
      <c r="AKB229" s="2464"/>
      <c r="AKC229" s="2464"/>
      <c r="AKD229" s="2464"/>
      <c r="AKE229" s="2464"/>
      <c r="AKF229" s="2464"/>
      <c r="AKG229" s="2464"/>
      <c r="AKH229" s="2464"/>
      <c r="AKI229" s="2464"/>
      <c r="AKJ229" s="2464"/>
      <c r="AKK229" s="2464"/>
      <c r="AKL229" s="2464"/>
      <c r="AKM229" s="2464"/>
      <c r="AKN229" s="2464"/>
      <c r="AKO229" s="2464"/>
      <c r="AKP229" s="2464"/>
      <c r="AKQ229" s="2464"/>
      <c r="AKR229" s="2464"/>
      <c r="AKS229" s="2464"/>
      <c r="AKT229" s="2464"/>
      <c r="AKU229" s="2464"/>
      <c r="AKV229" s="2464"/>
      <c r="AKW229" s="2464"/>
      <c r="AKX229" s="2464"/>
      <c r="AKY229" s="2464"/>
      <c r="AKZ229" s="2464"/>
      <c r="ALA229" s="2464"/>
      <c r="ALB229" s="2464"/>
      <c r="ALC229" s="2464"/>
      <c r="ALD229" s="2464"/>
      <c r="ALE229" s="2464"/>
      <c r="ALF229" s="2464"/>
      <c r="ALG229" s="2464"/>
      <c r="ALH229" s="2464"/>
      <c r="ALI229" s="2464"/>
      <c r="ALJ229" s="2464"/>
      <c r="ALK229" s="2464"/>
      <c r="ALL229" s="2464"/>
      <c r="ALM229" s="2464"/>
      <c r="ALN229" s="2464"/>
      <c r="ALO229" s="2464"/>
      <c r="ALP229" s="2464"/>
      <c r="ALQ229" s="2464"/>
      <c r="ALR229" s="2464"/>
      <c r="ALS229" s="2464"/>
      <c r="ALT229" s="2464"/>
      <c r="ALU229" s="2464"/>
      <c r="ALV229" s="2464"/>
      <c r="ALW229" s="2464"/>
      <c r="ALX229" s="2464"/>
      <c r="ALY229" s="2464"/>
      <c r="ALZ229" s="2464"/>
      <c r="AMA229" s="2464"/>
      <c r="AMB229" s="2464"/>
      <c r="AMC229" s="2464"/>
      <c r="AMD229" s="2464"/>
      <c r="AME229" s="2464"/>
      <c r="AMF229" s="2464"/>
      <c r="AMG229" s="2464"/>
      <c r="AMH229" s="2464"/>
      <c r="AMI229" s="2464"/>
      <c r="AMJ229" s="2464"/>
      <c r="AMK229" s="2464"/>
      <c r="AML229" s="2464"/>
      <c r="AMM229" s="2464"/>
      <c r="AMN229" s="2464"/>
      <c r="AMO229" s="2464"/>
      <c r="AMP229" s="2464"/>
      <c r="AMQ229" s="2464"/>
      <c r="AMR229" s="2464"/>
      <c r="AMS229" s="2464"/>
      <c r="AMT229" s="2464"/>
      <c r="AMU229" s="2464"/>
      <c r="AMV229" s="2464"/>
      <c r="AMW229" s="2464"/>
      <c r="AMX229" s="2464"/>
      <c r="AMY229" s="2464"/>
      <c r="AMZ229" s="2464"/>
      <c r="ANA229" s="2464"/>
      <c r="ANB229" s="2464"/>
      <c r="ANC229" s="2464"/>
      <c r="AND229" s="2464"/>
      <c r="ANE229" s="2464"/>
      <c r="ANF229" s="2464"/>
      <c r="ANG229" s="2464"/>
      <c r="ANH229" s="2464"/>
      <c r="ANI229" s="2464"/>
      <c r="ANJ229" s="2464"/>
      <c r="ANK229" s="2464"/>
      <c r="ANL229" s="2464"/>
      <c r="ANM229" s="2464"/>
      <c r="ANN229" s="2464"/>
      <c r="ANO229" s="2464"/>
      <c r="ANP229" s="2464"/>
      <c r="ANQ229" s="2464"/>
      <c r="ANR229" s="2464"/>
      <c r="ANS229" s="2464"/>
      <c r="ANT229" s="2464"/>
      <c r="ANU229" s="2464"/>
      <c r="ANV229" s="2464"/>
      <c r="ANW229" s="2464"/>
      <c r="ANX229" s="2464"/>
      <c r="ANY229" s="2464"/>
      <c r="ANZ229" s="2464"/>
      <c r="AOA229" s="2464"/>
      <c r="AOB229" s="2464"/>
      <c r="AOC229" s="2464"/>
      <c r="AOD229" s="2464"/>
      <c r="AOE229" s="2464"/>
      <c r="AOF229" s="2464"/>
      <c r="AOG229" s="2464"/>
      <c r="AOH229" s="2464"/>
      <c r="AOI229" s="2464"/>
      <c r="AOJ229" s="2464"/>
      <c r="AOK229" s="2464"/>
      <c r="AOL229" s="2464"/>
      <c r="AOM229" s="2464"/>
      <c r="AON229" s="2464"/>
      <c r="AOO229" s="2464"/>
      <c r="AOP229" s="2464"/>
      <c r="AOQ229" s="2464"/>
      <c r="AOR229" s="2464"/>
      <c r="AOS229" s="2464"/>
      <c r="AOT229" s="2464"/>
      <c r="AOU229" s="2464"/>
      <c r="AOV229" s="2464"/>
      <c r="AOW229" s="2464"/>
      <c r="AOX229" s="2464"/>
      <c r="AOY229" s="2464"/>
      <c r="AOZ229" s="2464"/>
      <c r="APA229" s="2464"/>
      <c r="APB229" s="2464"/>
      <c r="APC229" s="2464"/>
      <c r="APD229" s="2464"/>
      <c r="APE229" s="2464"/>
      <c r="APF229" s="2464"/>
      <c r="APG229" s="2464"/>
      <c r="APH229" s="2464"/>
      <c r="API229" s="2464"/>
      <c r="APJ229" s="2464"/>
      <c r="APK229" s="2464"/>
      <c r="APL229" s="2464"/>
      <c r="APM229" s="2464"/>
      <c r="APN229" s="2464"/>
      <c r="APO229" s="2464"/>
      <c r="APP229" s="2464"/>
      <c r="APQ229" s="2464"/>
      <c r="APR229" s="2464"/>
      <c r="APS229" s="2464"/>
      <c r="APT229" s="2464"/>
      <c r="APU229" s="2464"/>
      <c r="APV229" s="2464"/>
      <c r="APW229" s="2464"/>
      <c r="APX229" s="2464"/>
      <c r="APY229" s="2464"/>
      <c r="APZ229" s="2464"/>
      <c r="AQA229" s="2464"/>
      <c r="AQB229" s="2464"/>
      <c r="AQC229" s="2464"/>
      <c r="AQD229" s="2464"/>
      <c r="AQE229" s="2464"/>
      <c r="AQF229" s="2464"/>
      <c r="AQG229" s="2464"/>
      <c r="AQH229" s="2464"/>
      <c r="AQI229" s="2464"/>
      <c r="AQJ229" s="2464"/>
      <c r="AQK229" s="2464"/>
      <c r="AQL229" s="2464"/>
      <c r="AQM229" s="2464"/>
      <c r="AQN229" s="2464"/>
      <c r="AQO229" s="2464"/>
      <c r="AQP229" s="2464"/>
      <c r="AQQ229" s="2464"/>
      <c r="AQR229" s="2464"/>
      <c r="AQS229" s="2464"/>
      <c r="AQT229" s="2464"/>
      <c r="AQU229" s="2464"/>
      <c r="AQV229" s="2464"/>
      <c r="AQW229" s="2464"/>
      <c r="AQX229" s="2464"/>
      <c r="AQY229" s="2464"/>
      <c r="AQZ229" s="2464"/>
      <c r="ARA229" s="2464"/>
      <c r="ARB229" s="2464"/>
      <c r="ARC229" s="2464"/>
      <c r="ARD229" s="2464"/>
      <c r="ARE229" s="2464"/>
      <c r="ARF229" s="2464"/>
      <c r="ARG229" s="2464"/>
      <c r="ARH229" s="2464"/>
      <c r="ARI229" s="2464"/>
      <c r="ARJ229" s="2464"/>
      <c r="ARK229" s="2464"/>
      <c r="ARL229" s="2464"/>
      <c r="ARM229" s="2464"/>
      <c r="ARN229" s="2464"/>
      <c r="ARO229" s="2464"/>
      <c r="ARP229" s="2464"/>
      <c r="ARQ229" s="2464"/>
      <c r="ARR229" s="2464"/>
      <c r="ARS229" s="2464"/>
      <c r="ART229" s="2464"/>
      <c r="ARU229" s="2464"/>
      <c r="ARV229" s="2464"/>
      <c r="ARW229" s="2464"/>
      <c r="ARX229" s="2464"/>
      <c r="ARY229" s="2464"/>
      <c r="ARZ229" s="2464"/>
      <c r="ASA229" s="2464"/>
      <c r="ASB229" s="2464"/>
      <c r="ASC229" s="2464"/>
      <c r="ASD229" s="2464"/>
      <c r="ASE229" s="2464"/>
      <c r="ASF229" s="2464"/>
      <c r="ASG229" s="2464"/>
      <c r="ASH229" s="2464"/>
      <c r="ASI229" s="2464"/>
      <c r="ASJ229" s="2464"/>
      <c r="ASK229" s="2464"/>
      <c r="ASL229" s="2464"/>
      <c r="ASM229" s="2464"/>
      <c r="ASN229" s="2464"/>
      <c r="ASO229" s="2464"/>
      <c r="ASP229" s="2464"/>
      <c r="ASQ229" s="2464"/>
      <c r="ASR229" s="2464"/>
      <c r="ASS229" s="2464"/>
      <c r="AST229" s="2464"/>
      <c r="ASU229" s="2464"/>
      <c r="ASV229" s="2464"/>
      <c r="ASW229" s="2464"/>
      <c r="ASX229" s="2464"/>
      <c r="ASY229" s="2464"/>
      <c r="ASZ229" s="2464"/>
      <c r="ATA229" s="2464"/>
      <c r="ATB229" s="2464"/>
      <c r="ATC229" s="2464"/>
      <c r="ATD229" s="2464"/>
      <c r="ATE229" s="2464"/>
      <c r="ATF229" s="2464"/>
      <c r="ATG229" s="2464"/>
      <c r="ATH229" s="2464"/>
      <c r="ATI229" s="2464"/>
      <c r="ATJ229" s="2464"/>
      <c r="ATK229" s="2464"/>
      <c r="ATL229" s="2464"/>
      <c r="ATM229" s="2464"/>
      <c r="ATN229" s="2464"/>
      <c r="ATO229" s="2464"/>
      <c r="ATP229" s="2464"/>
      <c r="ATQ229" s="2464"/>
      <c r="ATR229" s="2464"/>
      <c r="ATS229" s="2464"/>
      <c r="ATT229" s="2464"/>
      <c r="ATU229" s="2464"/>
      <c r="ATV229" s="2464"/>
      <c r="ATW229" s="2464"/>
      <c r="ATX229" s="2464"/>
      <c r="ATY229" s="2464"/>
      <c r="ATZ229" s="2464"/>
      <c r="AUA229" s="2464"/>
      <c r="AUB229" s="2464"/>
      <c r="AUC229" s="2464"/>
      <c r="AUD229" s="2464"/>
      <c r="AUE229" s="2464"/>
      <c r="AUF229" s="2464"/>
      <c r="AUG229" s="2464"/>
      <c r="AUH229" s="2464"/>
      <c r="AUI229" s="2464"/>
      <c r="AUJ229" s="2464"/>
      <c r="AUK229" s="2464"/>
      <c r="AUL229" s="2464"/>
      <c r="AUM229" s="2464"/>
      <c r="AUN229" s="2464"/>
      <c r="AUO229" s="2464"/>
      <c r="AUP229" s="2464"/>
      <c r="AUQ229" s="2464"/>
      <c r="AUR229" s="2464"/>
      <c r="AUS229" s="2464"/>
      <c r="AUT229" s="2464"/>
      <c r="AUU229" s="2464"/>
      <c r="AUV229" s="2464"/>
      <c r="AUW229" s="2464"/>
      <c r="AUX229" s="2464"/>
      <c r="AUY229" s="2464"/>
      <c r="AUZ229" s="2464"/>
      <c r="AVA229" s="2464"/>
      <c r="AVB229" s="2464"/>
      <c r="AVC229" s="2464"/>
      <c r="AVD229" s="2464"/>
      <c r="AVE229" s="2464"/>
      <c r="AVF229" s="2464"/>
      <c r="AVG229" s="2464"/>
      <c r="AVH229" s="2464"/>
      <c r="AVI229" s="2464"/>
      <c r="AVJ229" s="2464"/>
      <c r="AVK229" s="2464"/>
      <c r="AVL229" s="2464"/>
      <c r="AVM229" s="2464"/>
      <c r="AVN229" s="2464"/>
      <c r="AVO229" s="2464"/>
      <c r="AVP229" s="2464"/>
      <c r="AVQ229" s="2464"/>
      <c r="AVR229" s="2464"/>
      <c r="AVS229" s="2464"/>
      <c r="AVT229" s="2464"/>
      <c r="AVU229" s="2464"/>
      <c r="AVV229" s="2464"/>
      <c r="AVW229" s="2464"/>
      <c r="AVX229" s="2464"/>
      <c r="AVY229" s="2464"/>
      <c r="AVZ229" s="2464"/>
      <c r="AWA229" s="2464"/>
      <c r="AWB229" s="2464"/>
      <c r="AWC229" s="2464"/>
      <c r="AWD229" s="2464"/>
      <c r="AWE229" s="2464"/>
      <c r="AWF229" s="2464"/>
      <c r="AWG229" s="2464"/>
      <c r="AWH229" s="2464"/>
      <c r="AWI229" s="2464"/>
      <c r="AWJ229" s="2464"/>
      <c r="AWK229" s="2464"/>
      <c r="AWL229" s="2464"/>
      <c r="AWM229" s="2464"/>
      <c r="AWN229" s="2464"/>
      <c r="AWO229" s="2464"/>
      <c r="AWP229" s="2464"/>
      <c r="AWQ229" s="2464"/>
      <c r="AWR229" s="2464"/>
      <c r="AWS229" s="2464"/>
      <c r="AWT229" s="2464"/>
      <c r="AWU229" s="2464"/>
      <c r="AWV229" s="2464"/>
      <c r="AWW229" s="2464"/>
      <c r="AWX229" s="2464"/>
      <c r="AWY229" s="2464"/>
      <c r="AWZ229" s="2464"/>
      <c r="AXA229" s="2464"/>
      <c r="AXB229" s="2464"/>
      <c r="AXC229" s="2464"/>
      <c r="AXD229" s="2464"/>
      <c r="AXE229" s="2464"/>
      <c r="AXF229" s="2464"/>
      <c r="AXG229" s="2464"/>
      <c r="AXH229" s="2464"/>
      <c r="AXI229" s="2464"/>
      <c r="AXJ229" s="2464"/>
    </row>
    <row r="230" spans="1:1310" s="2465" customFormat="1" ht="23.25" customHeight="1">
      <c r="A230" s="2466"/>
      <c r="B230" s="2469" t="s">
        <v>2058</v>
      </c>
      <c r="C230" s="2469"/>
      <c r="D230" s="2469"/>
      <c r="E230" s="2469"/>
      <c r="F230" s="2471"/>
      <c r="G230" s="2469" t="s">
        <v>2040</v>
      </c>
      <c r="H230" s="2469"/>
      <c r="I230" s="2469"/>
      <c r="J230" s="2471"/>
      <c r="K230" s="2469" t="s">
        <v>2059</v>
      </c>
      <c r="L230" s="2469"/>
      <c r="M230" s="2469"/>
      <c r="N230" s="2471"/>
      <c r="O230" s="2469" t="s">
        <v>2060</v>
      </c>
      <c r="P230" s="2469"/>
      <c r="Q230" s="2471"/>
      <c r="R230" s="2462"/>
      <c r="S230" s="2462"/>
      <c r="T230" s="2462"/>
      <c r="U230" s="2462"/>
      <c r="V230" s="2462"/>
      <c r="W230" s="2462"/>
      <c r="X230" s="2462"/>
      <c r="Y230" s="2462"/>
      <c r="Z230" s="2462"/>
      <c r="AA230" s="2462"/>
      <c r="AB230" s="2462"/>
      <c r="AC230" s="2462"/>
      <c r="AD230" s="2463"/>
      <c r="AE230" s="2463"/>
      <c r="AF230" s="2463"/>
      <c r="AG230" s="2463"/>
      <c r="AH230" s="2463"/>
      <c r="AI230" s="2463"/>
      <c r="AJ230" s="2463"/>
      <c r="AK230" s="2463"/>
      <c r="AL230" s="2463"/>
      <c r="AM230" s="2463"/>
      <c r="AN230" s="2463"/>
      <c r="AO230" s="2463"/>
      <c r="AP230" s="2463"/>
      <c r="AQ230" s="2463"/>
      <c r="AR230" s="2463"/>
      <c r="AS230" s="2463"/>
      <c r="AT230" s="2463"/>
      <c r="AU230" s="2463"/>
      <c r="AV230" s="2464"/>
      <c r="AW230" s="2464"/>
      <c r="AX230" s="2464"/>
      <c r="AY230" s="2464"/>
      <c r="AZ230" s="2464"/>
      <c r="BA230" s="2464"/>
      <c r="BB230" s="2464"/>
      <c r="BC230" s="2464"/>
      <c r="BD230" s="2464"/>
      <c r="BE230" s="2464"/>
      <c r="BF230" s="2464"/>
      <c r="BG230" s="2464"/>
      <c r="BH230" s="2464"/>
      <c r="BI230" s="2464"/>
      <c r="BJ230" s="2464"/>
      <c r="BK230" s="2464"/>
      <c r="BL230" s="2464"/>
      <c r="BM230" s="2464"/>
      <c r="BN230" s="2464"/>
      <c r="BO230" s="2464"/>
      <c r="BP230" s="2464"/>
      <c r="BQ230" s="2464"/>
      <c r="BR230" s="2464"/>
      <c r="BS230" s="2464"/>
      <c r="BT230" s="2464"/>
      <c r="BU230" s="2464"/>
      <c r="BV230" s="2464"/>
      <c r="BW230" s="2464"/>
      <c r="BX230" s="2464"/>
      <c r="BY230" s="2464"/>
      <c r="BZ230" s="2464"/>
      <c r="CA230" s="2464"/>
      <c r="CB230" s="2464"/>
      <c r="CC230" s="2464"/>
      <c r="CD230" s="2464"/>
      <c r="CE230" s="2464"/>
      <c r="CF230" s="2464"/>
      <c r="CG230" s="2464"/>
      <c r="CH230" s="2464"/>
      <c r="CI230" s="2464"/>
      <c r="CJ230" s="2464"/>
      <c r="CK230" s="2464"/>
      <c r="CL230" s="2464"/>
      <c r="CM230" s="2464"/>
      <c r="CN230" s="2464"/>
      <c r="CO230" s="2464"/>
      <c r="CP230" s="2464"/>
      <c r="CQ230" s="2464"/>
      <c r="CR230" s="2464"/>
      <c r="CS230" s="2464"/>
      <c r="CT230" s="2464"/>
      <c r="CU230" s="2464"/>
      <c r="CV230" s="2464"/>
      <c r="CW230" s="2464"/>
      <c r="CX230" s="2464"/>
      <c r="CY230" s="2464"/>
      <c r="CZ230" s="2464"/>
      <c r="DA230" s="2464"/>
      <c r="DB230" s="2464"/>
      <c r="DC230" s="2464"/>
      <c r="DD230" s="2464"/>
      <c r="DE230" s="2464"/>
      <c r="DF230" s="2464"/>
      <c r="DG230" s="2464"/>
      <c r="DH230" s="2464"/>
      <c r="DI230" s="2464"/>
      <c r="DJ230" s="2464"/>
      <c r="DK230" s="2464"/>
      <c r="DL230" s="2464"/>
      <c r="DM230" s="2464"/>
      <c r="DN230" s="2464"/>
      <c r="DO230" s="2464"/>
      <c r="DP230" s="2464"/>
      <c r="DQ230" s="2464"/>
      <c r="DR230" s="2464"/>
      <c r="DS230" s="2464"/>
      <c r="DT230" s="2464"/>
      <c r="DU230" s="2464"/>
      <c r="DV230" s="2464"/>
      <c r="DW230" s="2464"/>
      <c r="DX230" s="2464"/>
      <c r="DY230" s="2464"/>
      <c r="DZ230" s="2464"/>
      <c r="EA230" s="2464"/>
      <c r="EB230" s="2464"/>
      <c r="EC230" s="2464"/>
      <c r="ED230" s="2464"/>
      <c r="EE230" s="2464"/>
      <c r="EF230" s="2464"/>
      <c r="EG230" s="2464"/>
      <c r="EH230" s="2464"/>
      <c r="EI230" s="2464"/>
      <c r="EJ230" s="2464"/>
      <c r="EK230" s="2464"/>
      <c r="EL230" s="2464"/>
      <c r="EM230" s="2464"/>
      <c r="EN230" s="2464"/>
      <c r="EO230" s="2464"/>
      <c r="EP230" s="2464"/>
      <c r="EQ230" s="2464"/>
      <c r="ER230" s="2464"/>
      <c r="ES230" s="2464"/>
      <c r="ET230" s="2464"/>
      <c r="EU230" s="2464"/>
      <c r="EV230" s="2464"/>
      <c r="EW230" s="2464"/>
      <c r="EX230" s="2464"/>
      <c r="EY230" s="2464"/>
      <c r="EZ230" s="2464"/>
      <c r="FA230" s="2464"/>
      <c r="FB230" s="2464"/>
      <c r="FC230" s="2464"/>
      <c r="FD230" s="2464"/>
      <c r="FE230" s="2464"/>
      <c r="FF230" s="2464"/>
      <c r="FG230" s="2464"/>
      <c r="FH230" s="2464"/>
      <c r="FI230" s="2464"/>
      <c r="FJ230" s="2464"/>
      <c r="FK230" s="2464"/>
      <c r="FL230" s="2464"/>
      <c r="FM230" s="2464"/>
      <c r="FN230" s="2464"/>
      <c r="FO230" s="2464"/>
      <c r="FP230" s="2464"/>
      <c r="FQ230" s="2464"/>
      <c r="FR230" s="2464"/>
      <c r="FS230" s="2464"/>
      <c r="FT230" s="2464"/>
      <c r="FU230" s="2464"/>
      <c r="FV230" s="2464"/>
      <c r="FW230" s="2464"/>
      <c r="FX230" s="2464"/>
      <c r="FY230" s="2464"/>
      <c r="FZ230" s="2464"/>
      <c r="GA230" s="2464"/>
      <c r="GB230" s="2464"/>
      <c r="GC230" s="2464"/>
      <c r="GD230" s="2464"/>
      <c r="GE230" s="2464"/>
      <c r="GF230" s="2464"/>
      <c r="GG230" s="2464"/>
      <c r="GH230" s="2464"/>
      <c r="GI230" s="2464"/>
      <c r="GJ230" s="2464"/>
      <c r="GK230" s="2464"/>
      <c r="GL230" s="2464"/>
      <c r="GM230" s="2464"/>
      <c r="GN230" s="2464"/>
      <c r="GO230" s="2464"/>
      <c r="GP230" s="2464"/>
      <c r="GQ230" s="2464"/>
      <c r="GR230" s="2464"/>
      <c r="GS230" s="2464"/>
      <c r="GT230" s="2464"/>
      <c r="GU230" s="2464"/>
      <c r="GV230" s="2464"/>
      <c r="GW230" s="2464"/>
      <c r="GX230" s="2464"/>
      <c r="GY230" s="2464"/>
      <c r="GZ230" s="2464"/>
      <c r="HA230" s="2464"/>
      <c r="HB230" s="2464"/>
      <c r="HC230" s="2464"/>
      <c r="HD230" s="2464"/>
      <c r="HE230" s="2464"/>
      <c r="HF230" s="2464"/>
      <c r="HG230" s="2464"/>
      <c r="HH230" s="2464"/>
      <c r="HI230" s="2464"/>
      <c r="HJ230" s="2464"/>
      <c r="HK230" s="2464"/>
      <c r="HL230" s="2464"/>
      <c r="HM230" s="2464"/>
      <c r="HN230" s="2464"/>
      <c r="HO230" s="2464"/>
      <c r="HP230" s="2464"/>
      <c r="HQ230" s="2464"/>
      <c r="HR230" s="2464"/>
      <c r="HS230" s="2464"/>
      <c r="HT230" s="2464"/>
      <c r="HU230" s="2464"/>
      <c r="HV230" s="2464"/>
      <c r="HW230" s="2464"/>
      <c r="HX230" s="2464"/>
      <c r="HY230" s="2464"/>
      <c r="HZ230" s="2464"/>
      <c r="IA230" s="2464"/>
      <c r="IB230" s="2464"/>
      <c r="IC230" s="2464"/>
      <c r="ID230" s="2464"/>
      <c r="IE230" s="2464"/>
      <c r="IF230" s="2464"/>
      <c r="IG230" s="2464"/>
      <c r="IH230" s="2464"/>
      <c r="II230" s="2464"/>
      <c r="IJ230" s="2464"/>
      <c r="IK230" s="2464"/>
      <c r="IL230" s="2464"/>
      <c r="IM230" s="2464"/>
      <c r="IN230" s="2464"/>
      <c r="IO230" s="2464"/>
      <c r="IP230" s="2464"/>
      <c r="IQ230" s="2464"/>
      <c r="IR230" s="2464"/>
      <c r="IS230" s="2464"/>
      <c r="IT230" s="2464"/>
      <c r="IU230" s="2464"/>
      <c r="IV230" s="2464"/>
      <c r="IW230" s="2464"/>
      <c r="IX230" s="2464"/>
      <c r="IY230" s="2464"/>
      <c r="IZ230" s="2464"/>
      <c r="JA230" s="2464"/>
      <c r="JB230" s="2464"/>
      <c r="JC230" s="2464"/>
      <c r="JD230" s="2464"/>
      <c r="JE230" s="2464"/>
      <c r="JF230" s="2464"/>
      <c r="JG230" s="2464"/>
      <c r="JH230" s="2464"/>
      <c r="JI230" s="2464"/>
      <c r="JJ230" s="2464"/>
      <c r="JK230" s="2464"/>
      <c r="JL230" s="2464"/>
      <c r="JM230" s="2464"/>
      <c r="JN230" s="2464"/>
      <c r="JO230" s="2464"/>
      <c r="JP230" s="2464"/>
      <c r="JQ230" s="2464"/>
      <c r="JR230" s="2464"/>
      <c r="JS230" s="2464"/>
      <c r="JT230" s="2464"/>
      <c r="JU230" s="2464"/>
      <c r="JV230" s="2464"/>
      <c r="JW230" s="2464"/>
      <c r="JX230" s="2464"/>
      <c r="JY230" s="2464"/>
      <c r="JZ230" s="2464"/>
      <c r="KA230" s="2464"/>
      <c r="KB230" s="2464"/>
      <c r="KC230" s="2464"/>
      <c r="KD230" s="2464"/>
      <c r="KE230" s="2464"/>
      <c r="KF230" s="2464"/>
      <c r="KG230" s="2464"/>
      <c r="KH230" s="2464"/>
      <c r="KI230" s="2464"/>
      <c r="KJ230" s="2464"/>
      <c r="KK230" s="2464"/>
      <c r="KL230" s="2464"/>
      <c r="KM230" s="2464"/>
      <c r="KN230" s="2464"/>
      <c r="KO230" s="2464"/>
      <c r="KP230" s="2464"/>
      <c r="KQ230" s="2464"/>
      <c r="KR230" s="2464"/>
      <c r="KS230" s="2464"/>
      <c r="KT230" s="2464"/>
      <c r="KU230" s="2464"/>
      <c r="KV230" s="2464"/>
      <c r="KW230" s="2464"/>
      <c r="KX230" s="2464"/>
      <c r="KY230" s="2464"/>
      <c r="KZ230" s="2464"/>
      <c r="LA230" s="2464"/>
      <c r="LB230" s="2464"/>
      <c r="LC230" s="2464"/>
      <c r="LD230" s="2464"/>
      <c r="LE230" s="2464"/>
      <c r="LF230" s="2464"/>
      <c r="LG230" s="2464"/>
      <c r="LH230" s="2464"/>
      <c r="LI230" s="2464"/>
      <c r="LJ230" s="2464"/>
      <c r="LK230" s="2464"/>
      <c r="LL230" s="2464"/>
      <c r="LM230" s="2464"/>
      <c r="LN230" s="2464"/>
      <c r="LO230" s="2464"/>
      <c r="LP230" s="2464"/>
      <c r="LQ230" s="2464"/>
      <c r="LR230" s="2464"/>
      <c r="LS230" s="2464"/>
      <c r="LT230" s="2464"/>
      <c r="LU230" s="2464"/>
      <c r="LV230" s="2464"/>
      <c r="LW230" s="2464"/>
      <c r="LX230" s="2464"/>
      <c r="LY230" s="2464"/>
      <c r="LZ230" s="2464"/>
      <c r="MA230" s="2464"/>
      <c r="MB230" s="2464"/>
      <c r="MC230" s="2464"/>
      <c r="MD230" s="2464"/>
      <c r="ME230" s="2464"/>
      <c r="MF230" s="2464"/>
      <c r="MG230" s="2464"/>
      <c r="MH230" s="2464"/>
      <c r="MI230" s="2464"/>
      <c r="MJ230" s="2464"/>
      <c r="MK230" s="2464"/>
      <c r="ML230" s="2464"/>
      <c r="MM230" s="2464"/>
      <c r="MN230" s="2464"/>
      <c r="MO230" s="2464"/>
      <c r="MP230" s="2464"/>
      <c r="MQ230" s="2464"/>
      <c r="MR230" s="2464"/>
      <c r="MS230" s="2464"/>
      <c r="MT230" s="2464"/>
      <c r="MU230" s="2464"/>
      <c r="MV230" s="2464"/>
      <c r="MW230" s="2464"/>
      <c r="MX230" s="2464"/>
      <c r="MY230" s="2464"/>
      <c r="MZ230" s="2464"/>
      <c r="NA230" s="2464"/>
      <c r="NB230" s="2464"/>
      <c r="NC230" s="2464"/>
      <c r="ND230" s="2464"/>
      <c r="NE230" s="2464"/>
      <c r="NF230" s="2464"/>
      <c r="NG230" s="2464"/>
      <c r="NH230" s="2464"/>
      <c r="NI230" s="2464"/>
      <c r="NJ230" s="2464"/>
      <c r="NK230" s="2464"/>
      <c r="NL230" s="2464"/>
      <c r="NM230" s="2464"/>
      <c r="NN230" s="2464"/>
      <c r="NO230" s="2464"/>
      <c r="NP230" s="2464"/>
      <c r="NQ230" s="2464"/>
      <c r="NR230" s="2464"/>
      <c r="NS230" s="2464"/>
      <c r="NT230" s="2464"/>
      <c r="NU230" s="2464"/>
      <c r="NV230" s="2464"/>
      <c r="NW230" s="2464"/>
      <c r="NX230" s="2464"/>
      <c r="NY230" s="2464"/>
      <c r="NZ230" s="2464"/>
      <c r="OA230" s="2464"/>
      <c r="OB230" s="2464"/>
      <c r="OC230" s="2464"/>
      <c r="OD230" s="2464"/>
      <c r="OE230" s="2464"/>
      <c r="OF230" s="2464"/>
      <c r="OG230" s="2464"/>
      <c r="OH230" s="2464"/>
      <c r="OI230" s="2464"/>
      <c r="OJ230" s="2464"/>
      <c r="OK230" s="2464"/>
      <c r="OL230" s="2464"/>
      <c r="OM230" s="2464"/>
      <c r="ON230" s="2464"/>
      <c r="OO230" s="2464"/>
      <c r="OP230" s="2464"/>
      <c r="OQ230" s="2464"/>
      <c r="OR230" s="2464"/>
      <c r="OS230" s="2464"/>
      <c r="OT230" s="2464"/>
      <c r="OU230" s="2464"/>
      <c r="OV230" s="2464"/>
      <c r="OW230" s="2464"/>
      <c r="OX230" s="2464"/>
      <c r="OY230" s="2464"/>
      <c r="OZ230" s="2464"/>
      <c r="PA230" s="2464"/>
      <c r="PB230" s="2464"/>
      <c r="PC230" s="2464"/>
      <c r="PD230" s="2464"/>
      <c r="PE230" s="2464"/>
      <c r="PF230" s="2464"/>
      <c r="PG230" s="2464"/>
      <c r="PH230" s="2464"/>
      <c r="PI230" s="2464"/>
      <c r="PJ230" s="2464"/>
      <c r="PK230" s="2464"/>
      <c r="PL230" s="2464"/>
      <c r="PM230" s="2464"/>
      <c r="PN230" s="2464"/>
      <c r="PO230" s="2464"/>
      <c r="PP230" s="2464"/>
      <c r="PQ230" s="2464"/>
      <c r="PR230" s="2464"/>
      <c r="PS230" s="2464"/>
      <c r="PT230" s="2464"/>
      <c r="PU230" s="2464"/>
      <c r="PV230" s="2464"/>
      <c r="PW230" s="2464"/>
      <c r="PX230" s="2464"/>
      <c r="PY230" s="2464"/>
      <c r="PZ230" s="2464"/>
      <c r="QA230" s="2464"/>
      <c r="QB230" s="2464"/>
      <c r="QC230" s="2464"/>
      <c r="QD230" s="2464"/>
      <c r="QE230" s="2464"/>
      <c r="QF230" s="2464"/>
      <c r="QG230" s="2464"/>
      <c r="QH230" s="2464"/>
      <c r="QI230" s="2464"/>
      <c r="QJ230" s="2464"/>
      <c r="QK230" s="2464"/>
      <c r="QL230" s="2464"/>
      <c r="QM230" s="2464"/>
      <c r="QN230" s="2464"/>
      <c r="QO230" s="2464"/>
      <c r="QP230" s="2464"/>
      <c r="QQ230" s="2464"/>
      <c r="QR230" s="2464"/>
      <c r="QS230" s="2464"/>
      <c r="QT230" s="2464"/>
      <c r="QU230" s="2464"/>
      <c r="QV230" s="2464"/>
      <c r="QW230" s="2464"/>
      <c r="QX230" s="2464"/>
      <c r="QY230" s="2464"/>
      <c r="QZ230" s="2464"/>
      <c r="RA230" s="2464"/>
      <c r="RB230" s="2464"/>
      <c r="RC230" s="2464"/>
      <c r="RD230" s="2464"/>
      <c r="RE230" s="2464"/>
      <c r="RF230" s="2464"/>
      <c r="RG230" s="2464"/>
      <c r="RH230" s="2464"/>
      <c r="RI230" s="2464"/>
      <c r="RJ230" s="2464"/>
      <c r="RK230" s="2464"/>
      <c r="RL230" s="2464"/>
      <c r="RM230" s="2464"/>
      <c r="RN230" s="2464"/>
      <c r="RO230" s="2464"/>
      <c r="RP230" s="2464"/>
      <c r="RQ230" s="2464"/>
      <c r="RR230" s="2464"/>
      <c r="RS230" s="2464"/>
      <c r="RT230" s="2464"/>
      <c r="RU230" s="2464"/>
      <c r="RV230" s="2464"/>
      <c r="RW230" s="2464"/>
      <c r="RX230" s="2464"/>
      <c r="RY230" s="2464"/>
      <c r="RZ230" s="2464"/>
      <c r="SA230" s="2464"/>
      <c r="SB230" s="2464"/>
      <c r="SC230" s="2464"/>
      <c r="SD230" s="2464"/>
      <c r="SE230" s="2464"/>
      <c r="SF230" s="2464"/>
      <c r="SG230" s="2464"/>
      <c r="SH230" s="2464"/>
      <c r="SI230" s="2464"/>
      <c r="SJ230" s="2464"/>
      <c r="SK230" s="2464"/>
      <c r="SL230" s="2464"/>
      <c r="SM230" s="2464"/>
      <c r="SN230" s="2464"/>
      <c r="SO230" s="2464"/>
      <c r="SP230" s="2464"/>
      <c r="SQ230" s="2464"/>
      <c r="SR230" s="2464"/>
      <c r="SS230" s="2464"/>
      <c r="ST230" s="2464"/>
      <c r="SU230" s="2464"/>
      <c r="SV230" s="2464"/>
      <c r="SW230" s="2464"/>
      <c r="SX230" s="2464"/>
      <c r="SY230" s="2464"/>
      <c r="SZ230" s="2464"/>
      <c r="TA230" s="2464"/>
      <c r="TB230" s="2464"/>
      <c r="TC230" s="2464"/>
      <c r="TD230" s="2464"/>
      <c r="TE230" s="2464"/>
      <c r="TF230" s="2464"/>
      <c r="TG230" s="2464"/>
      <c r="TH230" s="2464"/>
      <c r="TI230" s="2464"/>
      <c r="TJ230" s="2464"/>
      <c r="TK230" s="2464"/>
      <c r="TL230" s="2464"/>
      <c r="TM230" s="2464"/>
      <c r="TN230" s="2464"/>
      <c r="TO230" s="2464"/>
      <c r="TP230" s="2464"/>
      <c r="TQ230" s="2464"/>
      <c r="TR230" s="2464"/>
      <c r="TS230" s="2464"/>
      <c r="TT230" s="2464"/>
      <c r="TU230" s="2464"/>
      <c r="TV230" s="2464"/>
      <c r="TW230" s="2464"/>
      <c r="TX230" s="2464"/>
      <c r="TY230" s="2464"/>
      <c r="TZ230" s="2464"/>
      <c r="UA230" s="2464"/>
      <c r="UB230" s="2464"/>
      <c r="UC230" s="2464"/>
      <c r="UD230" s="2464"/>
      <c r="UE230" s="2464"/>
      <c r="UF230" s="2464"/>
      <c r="UG230" s="2464"/>
      <c r="UH230" s="2464"/>
      <c r="UI230" s="2464"/>
      <c r="UJ230" s="2464"/>
      <c r="UK230" s="2464"/>
      <c r="UL230" s="2464"/>
      <c r="UM230" s="2464"/>
      <c r="UN230" s="2464"/>
      <c r="UO230" s="2464"/>
      <c r="UP230" s="2464"/>
      <c r="UQ230" s="2464"/>
      <c r="UR230" s="2464"/>
      <c r="US230" s="2464"/>
      <c r="UT230" s="2464"/>
      <c r="UU230" s="2464"/>
      <c r="UV230" s="2464"/>
      <c r="UW230" s="2464"/>
      <c r="UX230" s="2464"/>
      <c r="UY230" s="2464"/>
      <c r="UZ230" s="2464"/>
      <c r="VA230" s="2464"/>
      <c r="VB230" s="2464"/>
      <c r="VC230" s="2464"/>
      <c r="VD230" s="2464"/>
      <c r="VE230" s="2464"/>
      <c r="VF230" s="2464"/>
      <c r="VG230" s="2464"/>
      <c r="VH230" s="2464"/>
      <c r="VI230" s="2464"/>
      <c r="VJ230" s="2464"/>
      <c r="VK230" s="2464"/>
      <c r="VL230" s="2464"/>
      <c r="VM230" s="2464"/>
      <c r="VN230" s="2464"/>
      <c r="VO230" s="2464"/>
      <c r="VP230" s="2464"/>
      <c r="VQ230" s="2464"/>
      <c r="VR230" s="2464"/>
      <c r="VS230" s="2464"/>
      <c r="VT230" s="2464"/>
      <c r="VU230" s="2464"/>
      <c r="VV230" s="2464"/>
      <c r="VW230" s="2464"/>
      <c r="VX230" s="2464"/>
      <c r="VY230" s="2464"/>
      <c r="VZ230" s="2464"/>
      <c r="WA230" s="2464"/>
      <c r="WB230" s="2464"/>
      <c r="WC230" s="2464"/>
      <c r="WD230" s="2464"/>
      <c r="WE230" s="2464"/>
      <c r="WF230" s="2464"/>
      <c r="WG230" s="2464"/>
      <c r="WH230" s="2464"/>
      <c r="WI230" s="2464"/>
      <c r="WJ230" s="2464"/>
      <c r="WK230" s="2464"/>
      <c r="WL230" s="2464"/>
      <c r="WM230" s="2464"/>
      <c r="WN230" s="2464"/>
      <c r="WO230" s="2464"/>
      <c r="WP230" s="2464"/>
      <c r="WQ230" s="2464"/>
      <c r="WR230" s="2464"/>
      <c r="WS230" s="2464"/>
      <c r="WT230" s="2464"/>
      <c r="WU230" s="2464"/>
      <c r="WV230" s="2464"/>
      <c r="WW230" s="2464"/>
      <c r="WX230" s="2464"/>
      <c r="WY230" s="2464"/>
      <c r="WZ230" s="2464"/>
      <c r="XA230" s="2464"/>
      <c r="XB230" s="2464"/>
      <c r="XC230" s="2464"/>
      <c r="XD230" s="2464"/>
      <c r="XE230" s="2464"/>
      <c r="XF230" s="2464"/>
      <c r="XG230" s="2464"/>
      <c r="XH230" s="2464"/>
      <c r="XI230" s="2464"/>
      <c r="XJ230" s="2464"/>
      <c r="XK230" s="2464"/>
      <c r="XL230" s="2464"/>
      <c r="XM230" s="2464"/>
      <c r="XN230" s="2464"/>
      <c r="XO230" s="2464"/>
      <c r="XP230" s="2464"/>
      <c r="XQ230" s="2464"/>
      <c r="XR230" s="2464"/>
      <c r="XS230" s="2464"/>
      <c r="XT230" s="2464"/>
      <c r="XU230" s="2464"/>
      <c r="XV230" s="2464"/>
      <c r="XW230" s="2464"/>
      <c r="XX230" s="2464"/>
      <c r="XY230" s="2464"/>
      <c r="XZ230" s="2464"/>
      <c r="YA230" s="2464"/>
      <c r="YB230" s="2464"/>
      <c r="YC230" s="2464"/>
      <c r="YD230" s="2464"/>
      <c r="YE230" s="2464"/>
      <c r="YF230" s="2464"/>
      <c r="YG230" s="2464"/>
      <c r="YH230" s="2464"/>
      <c r="YI230" s="2464"/>
      <c r="YJ230" s="2464"/>
      <c r="YK230" s="2464"/>
      <c r="YL230" s="2464"/>
      <c r="YM230" s="2464"/>
      <c r="YN230" s="2464"/>
      <c r="YO230" s="2464"/>
      <c r="YP230" s="2464"/>
      <c r="YQ230" s="2464"/>
      <c r="YR230" s="2464"/>
      <c r="YS230" s="2464"/>
      <c r="YT230" s="2464"/>
      <c r="YU230" s="2464"/>
      <c r="YV230" s="2464"/>
      <c r="YW230" s="2464"/>
      <c r="YX230" s="2464"/>
      <c r="YY230" s="2464"/>
      <c r="YZ230" s="2464"/>
      <c r="ZA230" s="2464"/>
      <c r="ZB230" s="2464"/>
      <c r="ZC230" s="2464"/>
      <c r="ZD230" s="2464"/>
      <c r="ZE230" s="2464"/>
      <c r="ZF230" s="2464"/>
      <c r="ZG230" s="2464"/>
      <c r="ZH230" s="2464"/>
      <c r="ZI230" s="2464"/>
      <c r="ZJ230" s="2464"/>
      <c r="ZK230" s="2464"/>
      <c r="ZL230" s="2464"/>
      <c r="ZM230" s="2464"/>
      <c r="ZN230" s="2464"/>
      <c r="ZO230" s="2464"/>
      <c r="ZP230" s="2464"/>
      <c r="ZQ230" s="2464"/>
      <c r="ZR230" s="2464"/>
      <c r="ZS230" s="2464"/>
      <c r="ZT230" s="2464"/>
      <c r="ZU230" s="2464"/>
      <c r="ZV230" s="2464"/>
      <c r="ZW230" s="2464"/>
      <c r="ZX230" s="2464"/>
      <c r="ZY230" s="2464"/>
      <c r="ZZ230" s="2464"/>
      <c r="AAA230" s="2464"/>
      <c r="AAB230" s="2464"/>
      <c r="AAC230" s="2464"/>
      <c r="AAD230" s="2464"/>
      <c r="AAE230" s="2464"/>
      <c r="AAF230" s="2464"/>
      <c r="AAG230" s="2464"/>
      <c r="AAH230" s="2464"/>
      <c r="AAI230" s="2464"/>
      <c r="AAJ230" s="2464"/>
      <c r="AAK230" s="2464"/>
      <c r="AAL230" s="2464"/>
      <c r="AAM230" s="2464"/>
      <c r="AAN230" s="2464"/>
      <c r="AAO230" s="2464"/>
      <c r="AAP230" s="2464"/>
      <c r="AAQ230" s="2464"/>
      <c r="AAR230" s="2464"/>
      <c r="AAS230" s="2464"/>
      <c r="AAT230" s="2464"/>
      <c r="AAU230" s="2464"/>
      <c r="AAV230" s="2464"/>
      <c r="AAW230" s="2464"/>
      <c r="AAX230" s="2464"/>
      <c r="AAY230" s="2464"/>
      <c r="AAZ230" s="2464"/>
      <c r="ABA230" s="2464"/>
      <c r="ABB230" s="2464"/>
      <c r="ABC230" s="2464"/>
      <c r="ABD230" s="2464"/>
      <c r="ABE230" s="2464"/>
      <c r="ABF230" s="2464"/>
      <c r="ABG230" s="2464"/>
      <c r="ABH230" s="2464"/>
      <c r="ABI230" s="2464"/>
      <c r="ABJ230" s="2464"/>
      <c r="ABK230" s="2464"/>
      <c r="ABL230" s="2464"/>
      <c r="ABM230" s="2464"/>
      <c r="ABN230" s="2464"/>
      <c r="ABO230" s="2464"/>
      <c r="ABP230" s="2464"/>
      <c r="ABQ230" s="2464"/>
      <c r="ABR230" s="2464"/>
      <c r="ABS230" s="2464"/>
      <c r="ABT230" s="2464"/>
      <c r="ABU230" s="2464"/>
      <c r="ABV230" s="2464"/>
      <c r="ABW230" s="2464"/>
      <c r="ABX230" s="2464"/>
      <c r="ABY230" s="2464"/>
      <c r="ABZ230" s="2464"/>
      <c r="ACA230" s="2464"/>
      <c r="ACB230" s="2464"/>
      <c r="ACC230" s="2464"/>
      <c r="ACD230" s="2464"/>
      <c r="ACE230" s="2464"/>
      <c r="ACF230" s="2464"/>
      <c r="ACG230" s="2464"/>
      <c r="ACH230" s="2464"/>
      <c r="ACI230" s="2464"/>
      <c r="ACJ230" s="2464"/>
      <c r="ACK230" s="2464"/>
      <c r="ACL230" s="2464"/>
      <c r="ACM230" s="2464"/>
      <c r="ACN230" s="2464"/>
      <c r="ACO230" s="2464"/>
      <c r="ACP230" s="2464"/>
      <c r="ACQ230" s="2464"/>
      <c r="ACR230" s="2464"/>
      <c r="ACS230" s="2464"/>
      <c r="ACT230" s="2464"/>
      <c r="ACU230" s="2464"/>
      <c r="ACV230" s="2464"/>
      <c r="ACW230" s="2464"/>
      <c r="ACX230" s="2464"/>
      <c r="ACY230" s="2464"/>
      <c r="ACZ230" s="2464"/>
      <c r="ADA230" s="2464"/>
      <c r="ADB230" s="2464"/>
      <c r="ADC230" s="2464"/>
      <c r="ADD230" s="2464"/>
      <c r="ADE230" s="2464"/>
      <c r="ADF230" s="2464"/>
      <c r="ADG230" s="2464"/>
      <c r="ADH230" s="2464"/>
      <c r="ADI230" s="2464"/>
      <c r="ADJ230" s="2464"/>
      <c r="ADK230" s="2464"/>
      <c r="ADL230" s="2464"/>
      <c r="ADM230" s="2464"/>
      <c r="ADN230" s="2464"/>
      <c r="ADO230" s="2464"/>
      <c r="ADP230" s="2464"/>
      <c r="ADQ230" s="2464"/>
      <c r="ADR230" s="2464"/>
      <c r="ADS230" s="2464"/>
      <c r="ADT230" s="2464"/>
      <c r="ADU230" s="2464"/>
      <c r="ADV230" s="2464"/>
      <c r="ADW230" s="2464"/>
      <c r="ADX230" s="2464"/>
      <c r="ADY230" s="2464"/>
      <c r="ADZ230" s="2464"/>
      <c r="AEA230" s="2464"/>
      <c r="AEB230" s="2464"/>
      <c r="AEC230" s="2464"/>
      <c r="AED230" s="2464"/>
      <c r="AEE230" s="2464"/>
      <c r="AEF230" s="2464"/>
      <c r="AEG230" s="2464"/>
      <c r="AEH230" s="2464"/>
      <c r="AEI230" s="2464"/>
      <c r="AEJ230" s="2464"/>
      <c r="AEK230" s="2464"/>
      <c r="AEL230" s="2464"/>
      <c r="AEM230" s="2464"/>
      <c r="AEN230" s="2464"/>
      <c r="AEO230" s="2464"/>
      <c r="AEP230" s="2464"/>
      <c r="AEQ230" s="2464"/>
      <c r="AER230" s="2464"/>
      <c r="AES230" s="2464"/>
      <c r="AET230" s="2464"/>
      <c r="AEU230" s="2464"/>
      <c r="AEV230" s="2464"/>
      <c r="AEW230" s="2464"/>
      <c r="AEX230" s="2464"/>
      <c r="AEY230" s="2464"/>
      <c r="AEZ230" s="2464"/>
      <c r="AFA230" s="2464"/>
      <c r="AFB230" s="2464"/>
      <c r="AFC230" s="2464"/>
      <c r="AFD230" s="2464"/>
      <c r="AFE230" s="2464"/>
      <c r="AFF230" s="2464"/>
      <c r="AFG230" s="2464"/>
      <c r="AFH230" s="2464"/>
      <c r="AFI230" s="2464"/>
      <c r="AFJ230" s="2464"/>
      <c r="AFK230" s="2464"/>
      <c r="AFL230" s="2464"/>
      <c r="AFM230" s="2464"/>
      <c r="AFN230" s="2464"/>
      <c r="AFO230" s="2464"/>
      <c r="AFP230" s="2464"/>
      <c r="AFQ230" s="2464"/>
      <c r="AFR230" s="2464"/>
      <c r="AFS230" s="2464"/>
      <c r="AFT230" s="2464"/>
      <c r="AFU230" s="2464"/>
      <c r="AFV230" s="2464"/>
      <c r="AFW230" s="2464"/>
      <c r="AFX230" s="2464"/>
      <c r="AFY230" s="2464"/>
      <c r="AFZ230" s="2464"/>
      <c r="AGA230" s="2464"/>
      <c r="AGB230" s="2464"/>
      <c r="AGC230" s="2464"/>
      <c r="AGD230" s="2464"/>
      <c r="AGE230" s="2464"/>
      <c r="AGF230" s="2464"/>
      <c r="AGG230" s="2464"/>
      <c r="AGH230" s="2464"/>
      <c r="AGI230" s="2464"/>
      <c r="AGJ230" s="2464"/>
      <c r="AGK230" s="2464"/>
      <c r="AGL230" s="2464"/>
      <c r="AGM230" s="2464"/>
      <c r="AGN230" s="2464"/>
      <c r="AGO230" s="2464"/>
      <c r="AGP230" s="2464"/>
      <c r="AGQ230" s="2464"/>
      <c r="AGR230" s="2464"/>
      <c r="AGS230" s="2464"/>
      <c r="AGT230" s="2464"/>
      <c r="AGU230" s="2464"/>
      <c r="AGV230" s="2464"/>
      <c r="AGW230" s="2464"/>
      <c r="AGX230" s="2464"/>
      <c r="AGY230" s="2464"/>
      <c r="AGZ230" s="2464"/>
      <c r="AHA230" s="2464"/>
      <c r="AHB230" s="2464"/>
      <c r="AHC230" s="2464"/>
      <c r="AHD230" s="2464"/>
      <c r="AHE230" s="2464"/>
      <c r="AHF230" s="2464"/>
      <c r="AHG230" s="2464"/>
      <c r="AHH230" s="2464"/>
      <c r="AHI230" s="2464"/>
      <c r="AHJ230" s="2464"/>
      <c r="AHK230" s="2464"/>
      <c r="AHL230" s="2464"/>
      <c r="AHM230" s="2464"/>
      <c r="AHN230" s="2464"/>
      <c r="AHO230" s="2464"/>
      <c r="AHP230" s="2464"/>
      <c r="AHQ230" s="2464"/>
      <c r="AHR230" s="2464"/>
      <c r="AHS230" s="2464"/>
      <c r="AHT230" s="2464"/>
      <c r="AHU230" s="2464"/>
      <c r="AHV230" s="2464"/>
      <c r="AHW230" s="2464"/>
      <c r="AHX230" s="2464"/>
      <c r="AHY230" s="2464"/>
      <c r="AHZ230" s="2464"/>
      <c r="AIA230" s="2464"/>
      <c r="AIB230" s="2464"/>
      <c r="AIC230" s="2464"/>
      <c r="AID230" s="2464"/>
      <c r="AIE230" s="2464"/>
      <c r="AIF230" s="2464"/>
      <c r="AIG230" s="2464"/>
      <c r="AIH230" s="2464"/>
      <c r="AII230" s="2464"/>
      <c r="AIJ230" s="2464"/>
      <c r="AIK230" s="2464"/>
      <c r="AIL230" s="2464"/>
      <c r="AIM230" s="2464"/>
      <c r="AIN230" s="2464"/>
      <c r="AIO230" s="2464"/>
      <c r="AIP230" s="2464"/>
      <c r="AIQ230" s="2464"/>
      <c r="AIR230" s="2464"/>
      <c r="AIS230" s="2464"/>
      <c r="AIT230" s="2464"/>
      <c r="AIU230" s="2464"/>
      <c r="AIV230" s="2464"/>
      <c r="AIW230" s="2464"/>
      <c r="AIX230" s="2464"/>
      <c r="AIY230" s="2464"/>
      <c r="AIZ230" s="2464"/>
      <c r="AJA230" s="2464"/>
      <c r="AJB230" s="2464"/>
      <c r="AJC230" s="2464"/>
      <c r="AJD230" s="2464"/>
      <c r="AJE230" s="2464"/>
      <c r="AJF230" s="2464"/>
      <c r="AJG230" s="2464"/>
      <c r="AJH230" s="2464"/>
      <c r="AJI230" s="2464"/>
      <c r="AJJ230" s="2464"/>
      <c r="AJK230" s="2464"/>
      <c r="AJL230" s="2464"/>
      <c r="AJM230" s="2464"/>
      <c r="AJN230" s="2464"/>
      <c r="AJO230" s="2464"/>
      <c r="AJP230" s="2464"/>
      <c r="AJQ230" s="2464"/>
      <c r="AJR230" s="2464"/>
      <c r="AJS230" s="2464"/>
      <c r="AJT230" s="2464"/>
      <c r="AJU230" s="2464"/>
      <c r="AJV230" s="2464"/>
      <c r="AJW230" s="2464"/>
      <c r="AJX230" s="2464"/>
      <c r="AJY230" s="2464"/>
      <c r="AJZ230" s="2464"/>
      <c r="AKA230" s="2464"/>
      <c r="AKB230" s="2464"/>
      <c r="AKC230" s="2464"/>
      <c r="AKD230" s="2464"/>
      <c r="AKE230" s="2464"/>
      <c r="AKF230" s="2464"/>
      <c r="AKG230" s="2464"/>
      <c r="AKH230" s="2464"/>
      <c r="AKI230" s="2464"/>
      <c r="AKJ230" s="2464"/>
      <c r="AKK230" s="2464"/>
      <c r="AKL230" s="2464"/>
      <c r="AKM230" s="2464"/>
      <c r="AKN230" s="2464"/>
      <c r="AKO230" s="2464"/>
      <c r="AKP230" s="2464"/>
      <c r="AKQ230" s="2464"/>
      <c r="AKR230" s="2464"/>
      <c r="AKS230" s="2464"/>
      <c r="AKT230" s="2464"/>
      <c r="AKU230" s="2464"/>
      <c r="AKV230" s="2464"/>
      <c r="AKW230" s="2464"/>
      <c r="AKX230" s="2464"/>
      <c r="AKY230" s="2464"/>
      <c r="AKZ230" s="2464"/>
      <c r="ALA230" s="2464"/>
      <c r="ALB230" s="2464"/>
      <c r="ALC230" s="2464"/>
      <c r="ALD230" s="2464"/>
      <c r="ALE230" s="2464"/>
      <c r="ALF230" s="2464"/>
      <c r="ALG230" s="2464"/>
      <c r="ALH230" s="2464"/>
      <c r="ALI230" s="2464"/>
      <c r="ALJ230" s="2464"/>
      <c r="ALK230" s="2464"/>
      <c r="ALL230" s="2464"/>
      <c r="ALM230" s="2464"/>
      <c r="ALN230" s="2464"/>
      <c r="ALO230" s="2464"/>
      <c r="ALP230" s="2464"/>
      <c r="ALQ230" s="2464"/>
      <c r="ALR230" s="2464"/>
      <c r="ALS230" s="2464"/>
      <c r="ALT230" s="2464"/>
      <c r="ALU230" s="2464"/>
      <c r="ALV230" s="2464"/>
      <c r="ALW230" s="2464"/>
      <c r="ALX230" s="2464"/>
      <c r="ALY230" s="2464"/>
      <c r="ALZ230" s="2464"/>
      <c r="AMA230" s="2464"/>
      <c r="AMB230" s="2464"/>
      <c r="AMC230" s="2464"/>
      <c r="AMD230" s="2464"/>
      <c r="AME230" s="2464"/>
      <c r="AMF230" s="2464"/>
      <c r="AMG230" s="2464"/>
      <c r="AMH230" s="2464"/>
      <c r="AMI230" s="2464"/>
      <c r="AMJ230" s="2464"/>
      <c r="AMK230" s="2464"/>
      <c r="AML230" s="2464"/>
      <c r="AMM230" s="2464"/>
      <c r="AMN230" s="2464"/>
      <c r="AMO230" s="2464"/>
      <c r="AMP230" s="2464"/>
      <c r="AMQ230" s="2464"/>
      <c r="AMR230" s="2464"/>
      <c r="AMS230" s="2464"/>
      <c r="AMT230" s="2464"/>
      <c r="AMU230" s="2464"/>
      <c r="AMV230" s="2464"/>
      <c r="AMW230" s="2464"/>
      <c r="AMX230" s="2464"/>
      <c r="AMY230" s="2464"/>
      <c r="AMZ230" s="2464"/>
      <c r="ANA230" s="2464"/>
      <c r="ANB230" s="2464"/>
      <c r="ANC230" s="2464"/>
      <c r="AND230" s="2464"/>
      <c r="ANE230" s="2464"/>
      <c r="ANF230" s="2464"/>
      <c r="ANG230" s="2464"/>
      <c r="ANH230" s="2464"/>
      <c r="ANI230" s="2464"/>
      <c r="ANJ230" s="2464"/>
      <c r="ANK230" s="2464"/>
      <c r="ANL230" s="2464"/>
      <c r="ANM230" s="2464"/>
      <c r="ANN230" s="2464"/>
      <c r="ANO230" s="2464"/>
      <c r="ANP230" s="2464"/>
      <c r="ANQ230" s="2464"/>
      <c r="ANR230" s="2464"/>
      <c r="ANS230" s="2464"/>
      <c r="ANT230" s="2464"/>
      <c r="ANU230" s="2464"/>
      <c r="ANV230" s="2464"/>
      <c r="ANW230" s="2464"/>
      <c r="ANX230" s="2464"/>
      <c r="ANY230" s="2464"/>
      <c r="ANZ230" s="2464"/>
      <c r="AOA230" s="2464"/>
      <c r="AOB230" s="2464"/>
      <c r="AOC230" s="2464"/>
      <c r="AOD230" s="2464"/>
      <c r="AOE230" s="2464"/>
      <c r="AOF230" s="2464"/>
      <c r="AOG230" s="2464"/>
      <c r="AOH230" s="2464"/>
      <c r="AOI230" s="2464"/>
      <c r="AOJ230" s="2464"/>
      <c r="AOK230" s="2464"/>
      <c r="AOL230" s="2464"/>
      <c r="AOM230" s="2464"/>
      <c r="AON230" s="2464"/>
      <c r="AOO230" s="2464"/>
      <c r="AOP230" s="2464"/>
      <c r="AOQ230" s="2464"/>
      <c r="AOR230" s="2464"/>
      <c r="AOS230" s="2464"/>
      <c r="AOT230" s="2464"/>
      <c r="AOU230" s="2464"/>
      <c r="AOV230" s="2464"/>
      <c r="AOW230" s="2464"/>
      <c r="AOX230" s="2464"/>
      <c r="AOY230" s="2464"/>
      <c r="AOZ230" s="2464"/>
      <c r="APA230" s="2464"/>
      <c r="APB230" s="2464"/>
      <c r="APC230" s="2464"/>
      <c r="APD230" s="2464"/>
      <c r="APE230" s="2464"/>
      <c r="APF230" s="2464"/>
      <c r="APG230" s="2464"/>
      <c r="APH230" s="2464"/>
      <c r="API230" s="2464"/>
      <c r="APJ230" s="2464"/>
      <c r="APK230" s="2464"/>
      <c r="APL230" s="2464"/>
      <c r="APM230" s="2464"/>
      <c r="APN230" s="2464"/>
      <c r="APO230" s="2464"/>
      <c r="APP230" s="2464"/>
      <c r="APQ230" s="2464"/>
      <c r="APR230" s="2464"/>
      <c r="APS230" s="2464"/>
      <c r="APT230" s="2464"/>
      <c r="APU230" s="2464"/>
      <c r="APV230" s="2464"/>
      <c r="APW230" s="2464"/>
      <c r="APX230" s="2464"/>
      <c r="APY230" s="2464"/>
      <c r="APZ230" s="2464"/>
      <c r="AQA230" s="2464"/>
      <c r="AQB230" s="2464"/>
      <c r="AQC230" s="2464"/>
      <c r="AQD230" s="2464"/>
      <c r="AQE230" s="2464"/>
      <c r="AQF230" s="2464"/>
      <c r="AQG230" s="2464"/>
      <c r="AQH230" s="2464"/>
      <c r="AQI230" s="2464"/>
      <c r="AQJ230" s="2464"/>
      <c r="AQK230" s="2464"/>
      <c r="AQL230" s="2464"/>
      <c r="AQM230" s="2464"/>
      <c r="AQN230" s="2464"/>
      <c r="AQO230" s="2464"/>
      <c r="AQP230" s="2464"/>
      <c r="AQQ230" s="2464"/>
      <c r="AQR230" s="2464"/>
      <c r="AQS230" s="2464"/>
      <c r="AQT230" s="2464"/>
      <c r="AQU230" s="2464"/>
      <c r="AQV230" s="2464"/>
      <c r="AQW230" s="2464"/>
      <c r="AQX230" s="2464"/>
      <c r="AQY230" s="2464"/>
      <c r="AQZ230" s="2464"/>
      <c r="ARA230" s="2464"/>
      <c r="ARB230" s="2464"/>
      <c r="ARC230" s="2464"/>
      <c r="ARD230" s="2464"/>
      <c r="ARE230" s="2464"/>
      <c r="ARF230" s="2464"/>
      <c r="ARG230" s="2464"/>
      <c r="ARH230" s="2464"/>
      <c r="ARI230" s="2464"/>
      <c r="ARJ230" s="2464"/>
      <c r="ARK230" s="2464"/>
      <c r="ARL230" s="2464"/>
      <c r="ARM230" s="2464"/>
      <c r="ARN230" s="2464"/>
      <c r="ARO230" s="2464"/>
      <c r="ARP230" s="2464"/>
      <c r="ARQ230" s="2464"/>
      <c r="ARR230" s="2464"/>
      <c r="ARS230" s="2464"/>
      <c r="ART230" s="2464"/>
      <c r="ARU230" s="2464"/>
      <c r="ARV230" s="2464"/>
      <c r="ARW230" s="2464"/>
      <c r="ARX230" s="2464"/>
      <c r="ARY230" s="2464"/>
      <c r="ARZ230" s="2464"/>
      <c r="ASA230" s="2464"/>
      <c r="ASB230" s="2464"/>
      <c r="ASC230" s="2464"/>
      <c r="ASD230" s="2464"/>
      <c r="ASE230" s="2464"/>
      <c r="ASF230" s="2464"/>
      <c r="ASG230" s="2464"/>
      <c r="ASH230" s="2464"/>
      <c r="ASI230" s="2464"/>
      <c r="ASJ230" s="2464"/>
      <c r="ASK230" s="2464"/>
      <c r="ASL230" s="2464"/>
      <c r="ASM230" s="2464"/>
      <c r="ASN230" s="2464"/>
      <c r="ASO230" s="2464"/>
      <c r="ASP230" s="2464"/>
      <c r="ASQ230" s="2464"/>
      <c r="ASR230" s="2464"/>
      <c r="ASS230" s="2464"/>
      <c r="AST230" s="2464"/>
      <c r="ASU230" s="2464"/>
      <c r="ASV230" s="2464"/>
      <c r="ASW230" s="2464"/>
      <c r="ASX230" s="2464"/>
      <c r="ASY230" s="2464"/>
      <c r="ASZ230" s="2464"/>
      <c r="ATA230" s="2464"/>
      <c r="ATB230" s="2464"/>
      <c r="ATC230" s="2464"/>
      <c r="ATD230" s="2464"/>
      <c r="ATE230" s="2464"/>
      <c r="ATF230" s="2464"/>
      <c r="ATG230" s="2464"/>
      <c r="ATH230" s="2464"/>
      <c r="ATI230" s="2464"/>
      <c r="ATJ230" s="2464"/>
      <c r="ATK230" s="2464"/>
      <c r="ATL230" s="2464"/>
      <c r="ATM230" s="2464"/>
      <c r="ATN230" s="2464"/>
      <c r="ATO230" s="2464"/>
      <c r="ATP230" s="2464"/>
      <c r="ATQ230" s="2464"/>
      <c r="ATR230" s="2464"/>
      <c r="ATS230" s="2464"/>
      <c r="ATT230" s="2464"/>
      <c r="ATU230" s="2464"/>
      <c r="ATV230" s="2464"/>
      <c r="ATW230" s="2464"/>
      <c r="ATX230" s="2464"/>
      <c r="ATY230" s="2464"/>
      <c r="ATZ230" s="2464"/>
      <c r="AUA230" s="2464"/>
      <c r="AUB230" s="2464"/>
      <c r="AUC230" s="2464"/>
      <c r="AUD230" s="2464"/>
      <c r="AUE230" s="2464"/>
      <c r="AUF230" s="2464"/>
      <c r="AUG230" s="2464"/>
      <c r="AUH230" s="2464"/>
      <c r="AUI230" s="2464"/>
      <c r="AUJ230" s="2464"/>
      <c r="AUK230" s="2464"/>
      <c r="AUL230" s="2464"/>
      <c r="AUM230" s="2464"/>
      <c r="AUN230" s="2464"/>
      <c r="AUO230" s="2464"/>
      <c r="AUP230" s="2464"/>
      <c r="AUQ230" s="2464"/>
      <c r="AUR230" s="2464"/>
      <c r="AUS230" s="2464"/>
      <c r="AUT230" s="2464"/>
      <c r="AUU230" s="2464"/>
      <c r="AUV230" s="2464"/>
      <c r="AUW230" s="2464"/>
      <c r="AUX230" s="2464"/>
      <c r="AUY230" s="2464"/>
      <c r="AUZ230" s="2464"/>
      <c r="AVA230" s="2464"/>
      <c r="AVB230" s="2464"/>
      <c r="AVC230" s="2464"/>
      <c r="AVD230" s="2464"/>
      <c r="AVE230" s="2464"/>
      <c r="AVF230" s="2464"/>
      <c r="AVG230" s="2464"/>
      <c r="AVH230" s="2464"/>
      <c r="AVI230" s="2464"/>
      <c r="AVJ230" s="2464"/>
      <c r="AVK230" s="2464"/>
      <c r="AVL230" s="2464"/>
      <c r="AVM230" s="2464"/>
      <c r="AVN230" s="2464"/>
      <c r="AVO230" s="2464"/>
      <c r="AVP230" s="2464"/>
      <c r="AVQ230" s="2464"/>
      <c r="AVR230" s="2464"/>
      <c r="AVS230" s="2464"/>
      <c r="AVT230" s="2464"/>
      <c r="AVU230" s="2464"/>
      <c r="AVV230" s="2464"/>
      <c r="AVW230" s="2464"/>
      <c r="AVX230" s="2464"/>
      <c r="AVY230" s="2464"/>
      <c r="AVZ230" s="2464"/>
      <c r="AWA230" s="2464"/>
      <c r="AWB230" s="2464"/>
      <c r="AWC230" s="2464"/>
      <c r="AWD230" s="2464"/>
      <c r="AWE230" s="2464"/>
      <c r="AWF230" s="2464"/>
      <c r="AWG230" s="2464"/>
      <c r="AWH230" s="2464"/>
      <c r="AWI230" s="2464"/>
      <c r="AWJ230" s="2464"/>
      <c r="AWK230" s="2464"/>
      <c r="AWL230" s="2464"/>
      <c r="AWM230" s="2464"/>
      <c r="AWN230" s="2464"/>
      <c r="AWO230" s="2464"/>
      <c r="AWP230" s="2464"/>
      <c r="AWQ230" s="2464"/>
      <c r="AWR230" s="2464"/>
      <c r="AWS230" s="2464"/>
      <c r="AWT230" s="2464"/>
      <c r="AWU230" s="2464"/>
      <c r="AWV230" s="2464"/>
      <c r="AWW230" s="2464"/>
      <c r="AWX230" s="2464"/>
      <c r="AWY230" s="2464"/>
      <c r="AWZ230" s="2464"/>
      <c r="AXA230" s="2464"/>
      <c r="AXB230" s="2464"/>
      <c r="AXC230" s="2464"/>
      <c r="AXD230" s="2464"/>
      <c r="AXE230" s="2464"/>
      <c r="AXF230" s="2464"/>
      <c r="AXG230" s="2464"/>
      <c r="AXH230" s="2464"/>
      <c r="AXI230" s="2464"/>
      <c r="AXJ230" s="2464"/>
    </row>
    <row r="231" spans="1:1310" s="2465" customFormat="1" ht="23.25" customHeight="1">
      <c r="A231" s="2466"/>
      <c r="B231" s="2469" t="s">
        <v>2061</v>
      </c>
      <c r="C231" s="2469"/>
      <c r="D231" s="2469"/>
      <c r="E231" s="2469"/>
      <c r="F231" s="2471"/>
      <c r="G231" s="2469" t="s">
        <v>2062</v>
      </c>
      <c r="H231" s="2469"/>
      <c r="I231" s="2469"/>
      <c r="J231" s="2471"/>
      <c r="K231" s="2469" t="s">
        <v>2063</v>
      </c>
      <c r="L231" s="2469"/>
      <c r="M231" s="2469"/>
      <c r="N231" s="2471"/>
      <c r="O231" s="2469" t="s">
        <v>2060</v>
      </c>
      <c r="P231" s="2469"/>
      <c r="Q231" s="2471"/>
      <c r="R231" s="2462"/>
      <c r="S231" s="2462"/>
      <c r="T231" s="2462"/>
      <c r="U231" s="2462"/>
      <c r="V231" s="2462"/>
      <c r="W231" s="2462"/>
      <c r="X231" s="2462"/>
      <c r="Y231" s="2462"/>
      <c r="Z231" s="2462"/>
      <c r="AA231" s="2462"/>
      <c r="AB231" s="2462"/>
      <c r="AC231" s="2462"/>
      <c r="AD231" s="2463"/>
      <c r="AE231" s="2463"/>
      <c r="AF231" s="2463"/>
      <c r="AG231" s="2463"/>
      <c r="AH231" s="2463"/>
      <c r="AI231" s="2463"/>
      <c r="AJ231" s="2463"/>
      <c r="AK231" s="2463"/>
      <c r="AL231" s="2463"/>
      <c r="AM231" s="2463"/>
      <c r="AN231" s="2463"/>
      <c r="AO231" s="2463"/>
      <c r="AP231" s="2463"/>
      <c r="AQ231" s="2463"/>
      <c r="AR231" s="2463"/>
      <c r="AS231" s="2463"/>
      <c r="AT231" s="2463"/>
      <c r="AU231" s="2463"/>
      <c r="AV231" s="2464"/>
      <c r="AW231" s="2464"/>
      <c r="AX231" s="2464"/>
      <c r="AY231" s="2464"/>
      <c r="AZ231" s="2464"/>
      <c r="BA231" s="2464"/>
      <c r="BB231" s="2464"/>
      <c r="BC231" s="2464"/>
      <c r="BD231" s="2464"/>
      <c r="BE231" s="2464"/>
      <c r="BF231" s="2464"/>
      <c r="BG231" s="2464"/>
      <c r="BH231" s="2464"/>
      <c r="BI231" s="2464"/>
      <c r="BJ231" s="2464"/>
      <c r="BK231" s="2464"/>
      <c r="BL231" s="2464"/>
      <c r="BM231" s="2464"/>
      <c r="BN231" s="2464"/>
      <c r="BO231" s="2464"/>
      <c r="BP231" s="2464"/>
      <c r="BQ231" s="2464"/>
      <c r="BR231" s="2464"/>
      <c r="BS231" s="2464"/>
      <c r="BT231" s="2464"/>
      <c r="BU231" s="2464"/>
      <c r="BV231" s="2464"/>
      <c r="BW231" s="2464"/>
      <c r="BX231" s="2464"/>
      <c r="BY231" s="2464"/>
      <c r="BZ231" s="2464"/>
      <c r="CA231" s="2464"/>
      <c r="CB231" s="2464"/>
      <c r="CC231" s="2464"/>
      <c r="CD231" s="2464"/>
      <c r="CE231" s="2464"/>
      <c r="CF231" s="2464"/>
      <c r="CG231" s="2464"/>
      <c r="CH231" s="2464"/>
      <c r="CI231" s="2464"/>
      <c r="CJ231" s="2464"/>
      <c r="CK231" s="2464"/>
      <c r="CL231" s="2464"/>
      <c r="CM231" s="2464"/>
      <c r="CN231" s="2464"/>
      <c r="CO231" s="2464"/>
      <c r="CP231" s="2464"/>
      <c r="CQ231" s="2464"/>
      <c r="CR231" s="2464"/>
      <c r="CS231" s="2464"/>
      <c r="CT231" s="2464"/>
      <c r="CU231" s="2464"/>
      <c r="CV231" s="2464"/>
      <c r="CW231" s="2464"/>
      <c r="CX231" s="2464"/>
      <c r="CY231" s="2464"/>
      <c r="CZ231" s="2464"/>
      <c r="DA231" s="2464"/>
      <c r="DB231" s="2464"/>
      <c r="DC231" s="2464"/>
      <c r="DD231" s="2464"/>
      <c r="DE231" s="2464"/>
      <c r="DF231" s="2464"/>
      <c r="DG231" s="2464"/>
      <c r="DH231" s="2464"/>
      <c r="DI231" s="2464"/>
      <c r="DJ231" s="2464"/>
      <c r="DK231" s="2464"/>
      <c r="DL231" s="2464"/>
      <c r="DM231" s="2464"/>
      <c r="DN231" s="2464"/>
      <c r="DO231" s="2464"/>
      <c r="DP231" s="2464"/>
      <c r="DQ231" s="2464"/>
      <c r="DR231" s="2464"/>
      <c r="DS231" s="2464"/>
      <c r="DT231" s="2464"/>
      <c r="DU231" s="2464"/>
      <c r="DV231" s="2464"/>
      <c r="DW231" s="2464"/>
      <c r="DX231" s="2464"/>
      <c r="DY231" s="2464"/>
      <c r="DZ231" s="2464"/>
      <c r="EA231" s="2464"/>
      <c r="EB231" s="2464"/>
      <c r="EC231" s="2464"/>
      <c r="ED231" s="2464"/>
      <c r="EE231" s="2464"/>
      <c r="EF231" s="2464"/>
      <c r="EG231" s="2464"/>
      <c r="EH231" s="2464"/>
      <c r="EI231" s="2464"/>
      <c r="EJ231" s="2464"/>
      <c r="EK231" s="2464"/>
      <c r="EL231" s="2464"/>
      <c r="EM231" s="2464"/>
      <c r="EN231" s="2464"/>
      <c r="EO231" s="2464"/>
      <c r="EP231" s="2464"/>
      <c r="EQ231" s="2464"/>
      <c r="ER231" s="2464"/>
      <c r="ES231" s="2464"/>
      <c r="ET231" s="2464"/>
      <c r="EU231" s="2464"/>
      <c r="EV231" s="2464"/>
      <c r="EW231" s="2464"/>
      <c r="EX231" s="2464"/>
      <c r="EY231" s="2464"/>
      <c r="EZ231" s="2464"/>
      <c r="FA231" s="2464"/>
      <c r="FB231" s="2464"/>
      <c r="FC231" s="2464"/>
      <c r="FD231" s="2464"/>
      <c r="FE231" s="2464"/>
      <c r="FF231" s="2464"/>
      <c r="FG231" s="2464"/>
      <c r="FH231" s="2464"/>
      <c r="FI231" s="2464"/>
      <c r="FJ231" s="2464"/>
      <c r="FK231" s="2464"/>
      <c r="FL231" s="2464"/>
      <c r="FM231" s="2464"/>
      <c r="FN231" s="2464"/>
      <c r="FO231" s="2464"/>
      <c r="FP231" s="2464"/>
      <c r="FQ231" s="2464"/>
      <c r="FR231" s="2464"/>
      <c r="FS231" s="2464"/>
      <c r="FT231" s="2464"/>
      <c r="FU231" s="2464"/>
      <c r="FV231" s="2464"/>
      <c r="FW231" s="2464"/>
      <c r="FX231" s="2464"/>
      <c r="FY231" s="2464"/>
      <c r="FZ231" s="2464"/>
      <c r="GA231" s="2464"/>
      <c r="GB231" s="2464"/>
      <c r="GC231" s="2464"/>
      <c r="GD231" s="2464"/>
      <c r="GE231" s="2464"/>
      <c r="GF231" s="2464"/>
      <c r="GG231" s="2464"/>
      <c r="GH231" s="2464"/>
      <c r="GI231" s="2464"/>
      <c r="GJ231" s="2464"/>
      <c r="GK231" s="2464"/>
      <c r="GL231" s="2464"/>
      <c r="GM231" s="2464"/>
      <c r="GN231" s="2464"/>
      <c r="GO231" s="2464"/>
      <c r="GP231" s="2464"/>
      <c r="GQ231" s="2464"/>
      <c r="GR231" s="2464"/>
      <c r="GS231" s="2464"/>
      <c r="GT231" s="2464"/>
      <c r="GU231" s="2464"/>
      <c r="GV231" s="2464"/>
      <c r="GW231" s="2464"/>
      <c r="GX231" s="2464"/>
      <c r="GY231" s="2464"/>
      <c r="GZ231" s="2464"/>
      <c r="HA231" s="2464"/>
      <c r="HB231" s="2464"/>
      <c r="HC231" s="2464"/>
      <c r="HD231" s="2464"/>
      <c r="HE231" s="2464"/>
      <c r="HF231" s="2464"/>
      <c r="HG231" s="2464"/>
      <c r="HH231" s="2464"/>
      <c r="HI231" s="2464"/>
      <c r="HJ231" s="2464"/>
      <c r="HK231" s="2464"/>
      <c r="HL231" s="2464"/>
      <c r="HM231" s="2464"/>
      <c r="HN231" s="2464"/>
      <c r="HO231" s="2464"/>
      <c r="HP231" s="2464"/>
      <c r="HQ231" s="2464"/>
      <c r="HR231" s="2464"/>
      <c r="HS231" s="2464"/>
      <c r="HT231" s="2464"/>
      <c r="HU231" s="2464"/>
      <c r="HV231" s="2464"/>
      <c r="HW231" s="2464"/>
      <c r="HX231" s="2464"/>
      <c r="HY231" s="2464"/>
      <c r="HZ231" s="2464"/>
      <c r="IA231" s="2464"/>
      <c r="IB231" s="2464"/>
      <c r="IC231" s="2464"/>
      <c r="ID231" s="2464"/>
      <c r="IE231" s="2464"/>
      <c r="IF231" s="2464"/>
      <c r="IG231" s="2464"/>
      <c r="IH231" s="2464"/>
      <c r="II231" s="2464"/>
      <c r="IJ231" s="2464"/>
      <c r="IK231" s="2464"/>
      <c r="IL231" s="2464"/>
      <c r="IM231" s="2464"/>
      <c r="IN231" s="2464"/>
      <c r="IO231" s="2464"/>
      <c r="IP231" s="2464"/>
      <c r="IQ231" s="2464"/>
      <c r="IR231" s="2464"/>
      <c r="IS231" s="2464"/>
      <c r="IT231" s="2464"/>
      <c r="IU231" s="2464"/>
      <c r="IV231" s="2464"/>
      <c r="IW231" s="2464"/>
      <c r="IX231" s="2464"/>
      <c r="IY231" s="2464"/>
      <c r="IZ231" s="2464"/>
      <c r="JA231" s="2464"/>
      <c r="JB231" s="2464"/>
      <c r="JC231" s="2464"/>
      <c r="JD231" s="2464"/>
      <c r="JE231" s="2464"/>
      <c r="JF231" s="2464"/>
      <c r="JG231" s="2464"/>
      <c r="JH231" s="2464"/>
      <c r="JI231" s="2464"/>
      <c r="JJ231" s="2464"/>
      <c r="JK231" s="2464"/>
      <c r="JL231" s="2464"/>
      <c r="JM231" s="2464"/>
      <c r="JN231" s="2464"/>
      <c r="JO231" s="2464"/>
      <c r="JP231" s="2464"/>
      <c r="JQ231" s="2464"/>
      <c r="JR231" s="2464"/>
      <c r="JS231" s="2464"/>
      <c r="JT231" s="2464"/>
      <c r="JU231" s="2464"/>
      <c r="JV231" s="2464"/>
      <c r="JW231" s="2464"/>
      <c r="JX231" s="2464"/>
      <c r="JY231" s="2464"/>
      <c r="JZ231" s="2464"/>
      <c r="KA231" s="2464"/>
      <c r="KB231" s="2464"/>
      <c r="KC231" s="2464"/>
      <c r="KD231" s="2464"/>
      <c r="KE231" s="2464"/>
      <c r="KF231" s="2464"/>
      <c r="KG231" s="2464"/>
      <c r="KH231" s="2464"/>
      <c r="KI231" s="2464"/>
      <c r="KJ231" s="2464"/>
      <c r="KK231" s="2464"/>
      <c r="KL231" s="2464"/>
      <c r="KM231" s="2464"/>
      <c r="KN231" s="2464"/>
      <c r="KO231" s="2464"/>
      <c r="KP231" s="2464"/>
      <c r="KQ231" s="2464"/>
      <c r="KR231" s="2464"/>
      <c r="KS231" s="2464"/>
      <c r="KT231" s="2464"/>
      <c r="KU231" s="2464"/>
      <c r="KV231" s="2464"/>
      <c r="KW231" s="2464"/>
      <c r="KX231" s="2464"/>
      <c r="KY231" s="2464"/>
      <c r="KZ231" s="2464"/>
      <c r="LA231" s="2464"/>
      <c r="LB231" s="2464"/>
      <c r="LC231" s="2464"/>
      <c r="LD231" s="2464"/>
      <c r="LE231" s="2464"/>
      <c r="LF231" s="2464"/>
      <c r="LG231" s="2464"/>
      <c r="LH231" s="2464"/>
      <c r="LI231" s="2464"/>
      <c r="LJ231" s="2464"/>
      <c r="LK231" s="2464"/>
      <c r="LL231" s="2464"/>
      <c r="LM231" s="2464"/>
      <c r="LN231" s="2464"/>
      <c r="LO231" s="2464"/>
      <c r="LP231" s="2464"/>
      <c r="LQ231" s="2464"/>
      <c r="LR231" s="2464"/>
      <c r="LS231" s="2464"/>
      <c r="LT231" s="2464"/>
      <c r="LU231" s="2464"/>
      <c r="LV231" s="2464"/>
      <c r="LW231" s="2464"/>
      <c r="LX231" s="2464"/>
      <c r="LY231" s="2464"/>
      <c r="LZ231" s="2464"/>
      <c r="MA231" s="2464"/>
      <c r="MB231" s="2464"/>
      <c r="MC231" s="2464"/>
      <c r="MD231" s="2464"/>
      <c r="ME231" s="2464"/>
      <c r="MF231" s="2464"/>
      <c r="MG231" s="2464"/>
      <c r="MH231" s="2464"/>
      <c r="MI231" s="2464"/>
      <c r="MJ231" s="2464"/>
      <c r="MK231" s="2464"/>
      <c r="ML231" s="2464"/>
      <c r="MM231" s="2464"/>
      <c r="MN231" s="2464"/>
      <c r="MO231" s="2464"/>
      <c r="MP231" s="2464"/>
      <c r="MQ231" s="2464"/>
      <c r="MR231" s="2464"/>
      <c r="MS231" s="2464"/>
      <c r="MT231" s="2464"/>
      <c r="MU231" s="2464"/>
      <c r="MV231" s="2464"/>
      <c r="MW231" s="2464"/>
      <c r="MX231" s="2464"/>
      <c r="MY231" s="2464"/>
      <c r="MZ231" s="2464"/>
      <c r="NA231" s="2464"/>
      <c r="NB231" s="2464"/>
      <c r="NC231" s="2464"/>
      <c r="ND231" s="2464"/>
      <c r="NE231" s="2464"/>
      <c r="NF231" s="2464"/>
      <c r="NG231" s="2464"/>
      <c r="NH231" s="2464"/>
      <c r="NI231" s="2464"/>
      <c r="NJ231" s="2464"/>
      <c r="NK231" s="2464"/>
      <c r="NL231" s="2464"/>
      <c r="NM231" s="2464"/>
      <c r="NN231" s="2464"/>
      <c r="NO231" s="2464"/>
      <c r="NP231" s="2464"/>
      <c r="NQ231" s="2464"/>
      <c r="NR231" s="2464"/>
      <c r="NS231" s="2464"/>
      <c r="NT231" s="2464"/>
      <c r="NU231" s="2464"/>
      <c r="NV231" s="2464"/>
      <c r="NW231" s="2464"/>
      <c r="NX231" s="2464"/>
      <c r="NY231" s="2464"/>
      <c r="NZ231" s="2464"/>
      <c r="OA231" s="2464"/>
      <c r="OB231" s="2464"/>
      <c r="OC231" s="2464"/>
      <c r="OD231" s="2464"/>
      <c r="OE231" s="2464"/>
      <c r="OF231" s="2464"/>
      <c r="OG231" s="2464"/>
      <c r="OH231" s="2464"/>
      <c r="OI231" s="2464"/>
      <c r="OJ231" s="2464"/>
      <c r="OK231" s="2464"/>
      <c r="OL231" s="2464"/>
      <c r="OM231" s="2464"/>
      <c r="ON231" s="2464"/>
      <c r="OO231" s="2464"/>
      <c r="OP231" s="2464"/>
      <c r="OQ231" s="2464"/>
      <c r="OR231" s="2464"/>
      <c r="OS231" s="2464"/>
      <c r="OT231" s="2464"/>
      <c r="OU231" s="2464"/>
      <c r="OV231" s="2464"/>
      <c r="OW231" s="2464"/>
      <c r="OX231" s="2464"/>
      <c r="OY231" s="2464"/>
      <c r="OZ231" s="2464"/>
      <c r="PA231" s="2464"/>
      <c r="PB231" s="2464"/>
      <c r="PC231" s="2464"/>
      <c r="PD231" s="2464"/>
      <c r="PE231" s="2464"/>
      <c r="PF231" s="2464"/>
      <c r="PG231" s="2464"/>
      <c r="PH231" s="2464"/>
      <c r="PI231" s="2464"/>
      <c r="PJ231" s="2464"/>
      <c r="PK231" s="2464"/>
      <c r="PL231" s="2464"/>
      <c r="PM231" s="2464"/>
      <c r="PN231" s="2464"/>
      <c r="PO231" s="2464"/>
      <c r="PP231" s="2464"/>
      <c r="PQ231" s="2464"/>
      <c r="PR231" s="2464"/>
      <c r="PS231" s="2464"/>
      <c r="PT231" s="2464"/>
      <c r="PU231" s="2464"/>
      <c r="PV231" s="2464"/>
      <c r="PW231" s="2464"/>
      <c r="PX231" s="2464"/>
      <c r="PY231" s="2464"/>
      <c r="PZ231" s="2464"/>
      <c r="QA231" s="2464"/>
      <c r="QB231" s="2464"/>
      <c r="QC231" s="2464"/>
      <c r="QD231" s="2464"/>
      <c r="QE231" s="2464"/>
      <c r="QF231" s="2464"/>
      <c r="QG231" s="2464"/>
      <c r="QH231" s="2464"/>
      <c r="QI231" s="2464"/>
      <c r="QJ231" s="2464"/>
      <c r="QK231" s="2464"/>
      <c r="QL231" s="2464"/>
      <c r="QM231" s="2464"/>
      <c r="QN231" s="2464"/>
      <c r="QO231" s="2464"/>
      <c r="QP231" s="2464"/>
      <c r="QQ231" s="2464"/>
      <c r="QR231" s="2464"/>
      <c r="QS231" s="2464"/>
      <c r="QT231" s="2464"/>
      <c r="QU231" s="2464"/>
      <c r="QV231" s="2464"/>
      <c r="QW231" s="2464"/>
      <c r="QX231" s="2464"/>
      <c r="QY231" s="2464"/>
      <c r="QZ231" s="2464"/>
      <c r="RA231" s="2464"/>
      <c r="RB231" s="2464"/>
      <c r="RC231" s="2464"/>
      <c r="RD231" s="2464"/>
      <c r="RE231" s="2464"/>
      <c r="RF231" s="2464"/>
      <c r="RG231" s="2464"/>
      <c r="RH231" s="2464"/>
      <c r="RI231" s="2464"/>
      <c r="RJ231" s="2464"/>
      <c r="RK231" s="2464"/>
      <c r="RL231" s="2464"/>
      <c r="RM231" s="2464"/>
      <c r="RN231" s="2464"/>
      <c r="RO231" s="2464"/>
      <c r="RP231" s="2464"/>
      <c r="RQ231" s="2464"/>
      <c r="RR231" s="2464"/>
      <c r="RS231" s="2464"/>
      <c r="RT231" s="2464"/>
      <c r="RU231" s="2464"/>
      <c r="RV231" s="2464"/>
      <c r="RW231" s="2464"/>
      <c r="RX231" s="2464"/>
      <c r="RY231" s="2464"/>
      <c r="RZ231" s="2464"/>
      <c r="SA231" s="2464"/>
      <c r="SB231" s="2464"/>
      <c r="SC231" s="2464"/>
      <c r="SD231" s="2464"/>
      <c r="SE231" s="2464"/>
      <c r="SF231" s="2464"/>
      <c r="SG231" s="2464"/>
      <c r="SH231" s="2464"/>
      <c r="SI231" s="2464"/>
      <c r="SJ231" s="2464"/>
      <c r="SK231" s="2464"/>
      <c r="SL231" s="2464"/>
      <c r="SM231" s="2464"/>
      <c r="SN231" s="2464"/>
      <c r="SO231" s="2464"/>
      <c r="SP231" s="2464"/>
      <c r="SQ231" s="2464"/>
      <c r="SR231" s="2464"/>
      <c r="SS231" s="2464"/>
      <c r="ST231" s="2464"/>
      <c r="SU231" s="2464"/>
      <c r="SV231" s="2464"/>
      <c r="SW231" s="2464"/>
      <c r="SX231" s="2464"/>
      <c r="SY231" s="2464"/>
      <c r="SZ231" s="2464"/>
      <c r="TA231" s="2464"/>
      <c r="TB231" s="2464"/>
      <c r="TC231" s="2464"/>
      <c r="TD231" s="2464"/>
      <c r="TE231" s="2464"/>
      <c r="TF231" s="2464"/>
      <c r="TG231" s="2464"/>
      <c r="TH231" s="2464"/>
      <c r="TI231" s="2464"/>
      <c r="TJ231" s="2464"/>
      <c r="TK231" s="2464"/>
      <c r="TL231" s="2464"/>
      <c r="TM231" s="2464"/>
      <c r="TN231" s="2464"/>
      <c r="TO231" s="2464"/>
      <c r="TP231" s="2464"/>
      <c r="TQ231" s="2464"/>
      <c r="TR231" s="2464"/>
      <c r="TS231" s="2464"/>
      <c r="TT231" s="2464"/>
      <c r="TU231" s="2464"/>
      <c r="TV231" s="2464"/>
      <c r="TW231" s="2464"/>
      <c r="TX231" s="2464"/>
      <c r="TY231" s="2464"/>
      <c r="TZ231" s="2464"/>
      <c r="UA231" s="2464"/>
      <c r="UB231" s="2464"/>
      <c r="UC231" s="2464"/>
      <c r="UD231" s="2464"/>
      <c r="UE231" s="2464"/>
      <c r="UF231" s="2464"/>
      <c r="UG231" s="2464"/>
      <c r="UH231" s="2464"/>
      <c r="UI231" s="2464"/>
      <c r="UJ231" s="2464"/>
      <c r="UK231" s="2464"/>
      <c r="UL231" s="2464"/>
      <c r="UM231" s="2464"/>
      <c r="UN231" s="2464"/>
      <c r="UO231" s="2464"/>
      <c r="UP231" s="2464"/>
      <c r="UQ231" s="2464"/>
      <c r="UR231" s="2464"/>
      <c r="US231" s="2464"/>
      <c r="UT231" s="2464"/>
      <c r="UU231" s="2464"/>
      <c r="UV231" s="2464"/>
      <c r="UW231" s="2464"/>
      <c r="UX231" s="2464"/>
      <c r="UY231" s="2464"/>
      <c r="UZ231" s="2464"/>
      <c r="VA231" s="2464"/>
      <c r="VB231" s="2464"/>
      <c r="VC231" s="2464"/>
      <c r="VD231" s="2464"/>
      <c r="VE231" s="2464"/>
      <c r="VF231" s="2464"/>
      <c r="VG231" s="2464"/>
      <c r="VH231" s="2464"/>
      <c r="VI231" s="2464"/>
      <c r="VJ231" s="2464"/>
      <c r="VK231" s="2464"/>
      <c r="VL231" s="2464"/>
      <c r="VM231" s="2464"/>
      <c r="VN231" s="2464"/>
      <c r="VO231" s="2464"/>
      <c r="VP231" s="2464"/>
      <c r="VQ231" s="2464"/>
      <c r="VR231" s="2464"/>
      <c r="VS231" s="2464"/>
      <c r="VT231" s="2464"/>
      <c r="VU231" s="2464"/>
      <c r="VV231" s="2464"/>
      <c r="VW231" s="2464"/>
      <c r="VX231" s="2464"/>
      <c r="VY231" s="2464"/>
      <c r="VZ231" s="2464"/>
      <c r="WA231" s="2464"/>
      <c r="WB231" s="2464"/>
      <c r="WC231" s="2464"/>
      <c r="WD231" s="2464"/>
      <c r="WE231" s="2464"/>
      <c r="WF231" s="2464"/>
      <c r="WG231" s="2464"/>
      <c r="WH231" s="2464"/>
      <c r="WI231" s="2464"/>
      <c r="WJ231" s="2464"/>
      <c r="WK231" s="2464"/>
      <c r="WL231" s="2464"/>
      <c r="WM231" s="2464"/>
      <c r="WN231" s="2464"/>
      <c r="WO231" s="2464"/>
      <c r="WP231" s="2464"/>
      <c r="WQ231" s="2464"/>
      <c r="WR231" s="2464"/>
      <c r="WS231" s="2464"/>
      <c r="WT231" s="2464"/>
      <c r="WU231" s="2464"/>
      <c r="WV231" s="2464"/>
      <c r="WW231" s="2464"/>
      <c r="WX231" s="2464"/>
      <c r="WY231" s="2464"/>
      <c r="WZ231" s="2464"/>
      <c r="XA231" s="2464"/>
      <c r="XB231" s="2464"/>
      <c r="XC231" s="2464"/>
      <c r="XD231" s="2464"/>
      <c r="XE231" s="2464"/>
      <c r="XF231" s="2464"/>
      <c r="XG231" s="2464"/>
      <c r="XH231" s="2464"/>
      <c r="XI231" s="2464"/>
      <c r="XJ231" s="2464"/>
      <c r="XK231" s="2464"/>
      <c r="XL231" s="2464"/>
      <c r="XM231" s="2464"/>
      <c r="XN231" s="2464"/>
      <c r="XO231" s="2464"/>
      <c r="XP231" s="2464"/>
      <c r="XQ231" s="2464"/>
      <c r="XR231" s="2464"/>
      <c r="XS231" s="2464"/>
      <c r="XT231" s="2464"/>
      <c r="XU231" s="2464"/>
      <c r="XV231" s="2464"/>
      <c r="XW231" s="2464"/>
      <c r="XX231" s="2464"/>
      <c r="XY231" s="2464"/>
      <c r="XZ231" s="2464"/>
      <c r="YA231" s="2464"/>
      <c r="YB231" s="2464"/>
      <c r="YC231" s="2464"/>
      <c r="YD231" s="2464"/>
      <c r="YE231" s="2464"/>
      <c r="YF231" s="2464"/>
      <c r="YG231" s="2464"/>
      <c r="YH231" s="2464"/>
      <c r="YI231" s="2464"/>
      <c r="YJ231" s="2464"/>
      <c r="YK231" s="2464"/>
      <c r="YL231" s="2464"/>
      <c r="YM231" s="2464"/>
      <c r="YN231" s="2464"/>
      <c r="YO231" s="2464"/>
      <c r="YP231" s="2464"/>
      <c r="YQ231" s="2464"/>
      <c r="YR231" s="2464"/>
      <c r="YS231" s="2464"/>
      <c r="YT231" s="2464"/>
      <c r="YU231" s="2464"/>
      <c r="YV231" s="2464"/>
      <c r="YW231" s="2464"/>
      <c r="YX231" s="2464"/>
      <c r="YY231" s="2464"/>
      <c r="YZ231" s="2464"/>
      <c r="ZA231" s="2464"/>
      <c r="ZB231" s="2464"/>
      <c r="ZC231" s="2464"/>
      <c r="ZD231" s="2464"/>
      <c r="ZE231" s="2464"/>
      <c r="ZF231" s="2464"/>
      <c r="ZG231" s="2464"/>
      <c r="ZH231" s="2464"/>
      <c r="ZI231" s="2464"/>
      <c r="ZJ231" s="2464"/>
      <c r="ZK231" s="2464"/>
      <c r="ZL231" s="2464"/>
      <c r="ZM231" s="2464"/>
      <c r="ZN231" s="2464"/>
      <c r="ZO231" s="2464"/>
      <c r="ZP231" s="2464"/>
      <c r="ZQ231" s="2464"/>
      <c r="ZR231" s="2464"/>
      <c r="ZS231" s="2464"/>
      <c r="ZT231" s="2464"/>
      <c r="ZU231" s="2464"/>
      <c r="ZV231" s="2464"/>
      <c r="ZW231" s="2464"/>
      <c r="ZX231" s="2464"/>
      <c r="ZY231" s="2464"/>
      <c r="ZZ231" s="2464"/>
      <c r="AAA231" s="2464"/>
      <c r="AAB231" s="2464"/>
      <c r="AAC231" s="2464"/>
      <c r="AAD231" s="2464"/>
      <c r="AAE231" s="2464"/>
      <c r="AAF231" s="2464"/>
      <c r="AAG231" s="2464"/>
      <c r="AAH231" s="2464"/>
      <c r="AAI231" s="2464"/>
      <c r="AAJ231" s="2464"/>
      <c r="AAK231" s="2464"/>
      <c r="AAL231" s="2464"/>
      <c r="AAM231" s="2464"/>
      <c r="AAN231" s="2464"/>
      <c r="AAO231" s="2464"/>
      <c r="AAP231" s="2464"/>
      <c r="AAQ231" s="2464"/>
      <c r="AAR231" s="2464"/>
      <c r="AAS231" s="2464"/>
      <c r="AAT231" s="2464"/>
      <c r="AAU231" s="2464"/>
      <c r="AAV231" s="2464"/>
      <c r="AAW231" s="2464"/>
      <c r="AAX231" s="2464"/>
      <c r="AAY231" s="2464"/>
      <c r="AAZ231" s="2464"/>
      <c r="ABA231" s="2464"/>
      <c r="ABB231" s="2464"/>
      <c r="ABC231" s="2464"/>
      <c r="ABD231" s="2464"/>
      <c r="ABE231" s="2464"/>
      <c r="ABF231" s="2464"/>
      <c r="ABG231" s="2464"/>
      <c r="ABH231" s="2464"/>
      <c r="ABI231" s="2464"/>
      <c r="ABJ231" s="2464"/>
      <c r="ABK231" s="2464"/>
      <c r="ABL231" s="2464"/>
      <c r="ABM231" s="2464"/>
      <c r="ABN231" s="2464"/>
      <c r="ABO231" s="2464"/>
      <c r="ABP231" s="2464"/>
      <c r="ABQ231" s="2464"/>
      <c r="ABR231" s="2464"/>
      <c r="ABS231" s="2464"/>
      <c r="ABT231" s="2464"/>
      <c r="ABU231" s="2464"/>
      <c r="ABV231" s="2464"/>
      <c r="ABW231" s="2464"/>
      <c r="ABX231" s="2464"/>
      <c r="ABY231" s="2464"/>
      <c r="ABZ231" s="2464"/>
      <c r="ACA231" s="2464"/>
      <c r="ACB231" s="2464"/>
      <c r="ACC231" s="2464"/>
      <c r="ACD231" s="2464"/>
      <c r="ACE231" s="2464"/>
      <c r="ACF231" s="2464"/>
      <c r="ACG231" s="2464"/>
      <c r="ACH231" s="2464"/>
      <c r="ACI231" s="2464"/>
      <c r="ACJ231" s="2464"/>
      <c r="ACK231" s="2464"/>
      <c r="ACL231" s="2464"/>
      <c r="ACM231" s="2464"/>
      <c r="ACN231" s="2464"/>
      <c r="ACO231" s="2464"/>
      <c r="ACP231" s="2464"/>
      <c r="ACQ231" s="2464"/>
      <c r="ACR231" s="2464"/>
      <c r="ACS231" s="2464"/>
      <c r="ACT231" s="2464"/>
      <c r="ACU231" s="2464"/>
      <c r="ACV231" s="2464"/>
      <c r="ACW231" s="2464"/>
      <c r="ACX231" s="2464"/>
      <c r="ACY231" s="2464"/>
      <c r="ACZ231" s="2464"/>
      <c r="ADA231" s="2464"/>
      <c r="ADB231" s="2464"/>
      <c r="ADC231" s="2464"/>
      <c r="ADD231" s="2464"/>
      <c r="ADE231" s="2464"/>
      <c r="ADF231" s="2464"/>
      <c r="ADG231" s="2464"/>
      <c r="ADH231" s="2464"/>
      <c r="ADI231" s="2464"/>
      <c r="ADJ231" s="2464"/>
      <c r="ADK231" s="2464"/>
      <c r="ADL231" s="2464"/>
      <c r="ADM231" s="2464"/>
      <c r="ADN231" s="2464"/>
      <c r="ADO231" s="2464"/>
      <c r="ADP231" s="2464"/>
      <c r="ADQ231" s="2464"/>
      <c r="ADR231" s="2464"/>
      <c r="ADS231" s="2464"/>
      <c r="ADT231" s="2464"/>
      <c r="ADU231" s="2464"/>
      <c r="ADV231" s="2464"/>
      <c r="ADW231" s="2464"/>
      <c r="ADX231" s="2464"/>
      <c r="ADY231" s="2464"/>
      <c r="ADZ231" s="2464"/>
      <c r="AEA231" s="2464"/>
      <c r="AEB231" s="2464"/>
      <c r="AEC231" s="2464"/>
      <c r="AED231" s="2464"/>
      <c r="AEE231" s="2464"/>
      <c r="AEF231" s="2464"/>
      <c r="AEG231" s="2464"/>
      <c r="AEH231" s="2464"/>
      <c r="AEI231" s="2464"/>
      <c r="AEJ231" s="2464"/>
      <c r="AEK231" s="2464"/>
      <c r="AEL231" s="2464"/>
      <c r="AEM231" s="2464"/>
      <c r="AEN231" s="2464"/>
      <c r="AEO231" s="2464"/>
      <c r="AEP231" s="2464"/>
      <c r="AEQ231" s="2464"/>
      <c r="AER231" s="2464"/>
      <c r="AES231" s="2464"/>
      <c r="AET231" s="2464"/>
      <c r="AEU231" s="2464"/>
      <c r="AEV231" s="2464"/>
      <c r="AEW231" s="2464"/>
      <c r="AEX231" s="2464"/>
      <c r="AEY231" s="2464"/>
      <c r="AEZ231" s="2464"/>
      <c r="AFA231" s="2464"/>
      <c r="AFB231" s="2464"/>
      <c r="AFC231" s="2464"/>
      <c r="AFD231" s="2464"/>
      <c r="AFE231" s="2464"/>
      <c r="AFF231" s="2464"/>
      <c r="AFG231" s="2464"/>
      <c r="AFH231" s="2464"/>
      <c r="AFI231" s="2464"/>
      <c r="AFJ231" s="2464"/>
      <c r="AFK231" s="2464"/>
      <c r="AFL231" s="2464"/>
      <c r="AFM231" s="2464"/>
      <c r="AFN231" s="2464"/>
      <c r="AFO231" s="2464"/>
      <c r="AFP231" s="2464"/>
      <c r="AFQ231" s="2464"/>
      <c r="AFR231" s="2464"/>
      <c r="AFS231" s="2464"/>
      <c r="AFT231" s="2464"/>
      <c r="AFU231" s="2464"/>
      <c r="AFV231" s="2464"/>
      <c r="AFW231" s="2464"/>
      <c r="AFX231" s="2464"/>
      <c r="AFY231" s="2464"/>
      <c r="AFZ231" s="2464"/>
      <c r="AGA231" s="2464"/>
      <c r="AGB231" s="2464"/>
      <c r="AGC231" s="2464"/>
      <c r="AGD231" s="2464"/>
      <c r="AGE231" s="2464"/>
      <c r="AGF231" s="2464"/>
      <c r="AGG231" s="2464"/>
      <c r="AGH231" s="2464"/>
      <c r="AGI231" s="2464"/>
      <c r="AGJ231" s="2464"/>
      <c r="AGK231" s="2464"/>
      <c r="AGL231" s="2464"/>
      <c r="AGM231" s="2464"/>
      <c r="AGN231" s="2464"/>
      <c r="AGO231" s="2464"/>
      <c r="AGP231" s="2464"/>
      <c r="AGQ231" s="2464"/>
      <c r="AGR231" s="2464"/>
      <c r="AGS231" s="2464"/>
      <c r="AGT231" s="2464"/>
      <c r="AGU231" s="2464"/>
      <c r="AGV231" s="2464"/>
      <c r="AGW231" s="2464"/>
      <c r="AGX231" s="2464"/>
      <c r="AGY231" s="2464"/>
      <c r="AGZ231" s="2464"/>
      <c r="AHA231" s="2464"/>
      <c r="AHB231" s="2464"/>
      <c r="AHC231" s="2464"/>
      <c r="AHD231" s="2464"/>
      <c r="AHE231" s="2464"/>
      <c r="AHF231" s="2464"/>
      <c r="AHG231" s="2464"/>
      <c r="AHH231" s="2464"/>
      <c r="AHI231" s="2464"/>
      <c r="AHJ231" s="2464"/>
      <c r="AHK231" s="2464"/>
      <c r="AHL231" s="2464"/>
      <c r="AHM231" s="2464"/>
      <c r="AHN231" s="2464"/>
      <c r="AHO231" s="2464"/>
      <c r="AHP231" s="2464"/>
      <c r="AHQ231" s="2464"/>
      <c r="AHR231" s="2464"/>
      <c r="AHS231" s="2464"/>
      <c r="AHT231" s="2464"/>
      <c r="AHU231" s="2464"/>
      <c r="AHV231" s="2464"/>
      <c r="AHW231" s="2464"/>
      <c r="AHX231" s="2464"/>
      <c r="AHY231" s="2464"/>
      <c r="AHZ231" s="2464"/>
      <c r="AIA231" s="2464"/>
      <c r="AIB231" s="2464"/>
      <c r="AIC231" s="2464"/>
      <c r="AID231" s="2464"/>
      <c r="AIE231" s="2464"/>
      <c r="AIF231" s="2464"/>
      <c r="AIG231" s="2464"/>
      <c r="AIH231" s="2464"/>
      <c r="AII231" s="2464"/>
      <c r="AIJ231" s="2464"/>
      <c r="AIK231" s="2464"/>
      <c r="AIL231" s="2464"/>
      <c r="AIM231" s="2464"/>
      <c r="AIN231" s="2464"/>
      <c r="AIO231" s="2464"/>
      <c r="AIP231" s="2464"/>
      <c r="AIQ231" s="2464"/>
      <c r="AIR231" s="2464"/>
      <c r="AIS231" s="2464"/>
      <c r="AIT231" s="2464"/>
      <c r="AIU231" s="2464"/>
      <c r="AIV231" s="2464"/>
      <c r="AIW231" s="2464"/>
      <c r="AIX231" s="2464"/>
      <c r="AIY231" s="2464"/>
      <c r="AIZ231" s="2464"/>
      <c r="AJA231" s="2464"/>
      <c r="AJB231" s="2464"/>
      <c r="AJC231" s="2464"/>
      <c r="AJD231" s="2464"/>
      <c r="AJE231" s="2464"/>
      <c r="AJF231" s="2464"/>
      <c r="AJG231" s="2464"/>
      <c r="AJH231" s="2464"/>
      <c r="AJI231" s="2464"/>
      <c r="AJJ231" s="2464"/>
      <c r="AJK231" s="2464"/>
      <c r="AJL231" s="2464"/>
      <c r="AJM231" s="2464"/>
      <c r="AJN231" s="2464"/>
      <c r="AJO231" s="2464"/>
      <c r="AJP231" s="2464"/>
      <c r="AJQ231" s="2464"/>
      <c r="AJR231" s="2464"/>
      <c r="AJS231" s="2464"/>
      <c r="AJT231" s="2464"/>
      <c r="AJU231" s="2464"/>
      <c r="AJV231" s="2464"/>
      <c r="AJW231" s="2464"/>
      <c r="AJX231" s="2464"/>
      <c r="AJY231" s="2464"/>
      <c r="AJZ231" s="2464"/>
      <c r="AKA231" s="2464"/>
      <c r="AKB231" s="2464"/>
      <c r="AKC231" s="2464"/>
      <c r="AKD231" s="2464"/>
      <c r="AKE231" s="2464"/>
      <c r="AKF231" s="2464"/>
      <c r="AKG231" s="2464"/>
      <c r="AKH231" s="2464"/>
      <c r="AKI231" s="2464"/>
      <c r="AKJ231" s="2464"/>
      <c r="AKK231" s="2464"/>
      <c r="AKL231" s="2464"/>
      <c r="AKM231" s="2464"/>
      <c r="AKN231" s="2464"/>
      <c r="AKO231" s="2464"/>
      <c r="AKP231" s="2464"/>
      <c r="AKQ231" s="2464"/>
      <c r="AKR231" s="2464"/>
      <c r="AKS231" s="2464"/>
      <c r="AKT231" s="2464"/>
      <c r="AKU231" s="2464"/>
      <c r="AKV231" s="2464"/>
      <c r="AKW231" s="2464"/>
      <c r="AKX231" s="2464"/>
      <c r="AKY231" s="2464"/>
      <c r="AKZ231" s="2464"/>
      <c r="ALA231" s="2464"/>
      <c r="ALB231" s="2464"/>
      <c r="ALC231" s="2464"/>
      <c r="ALD231" s="2464"/>
      <c r="ALE231" s="2464"/>
      <c r="ALF231" s="2464"/>
      <c r="ALG231" s="2464"/>
      <c r="ALH231" s="2464"/>
      <c r="ALI231" s="2464"/>
      <c r="ALJ231" s="2464"/>
      <c r="ALK231" s="2464"/>
      <c r="ALL231" s="2464"/>
      <c r="ALM231" s="2464"/>
      <c r="ALN231" s="2464"/>
      <c r="ALO231" s="2464"/>
      <c r="ALP231" s="2464"/>
      <c r="ALQ231" s="2464"/>
      <c r="ALR231" s="2464"/>
      <c r="ALS231" s="2464"/>
      <c r="ALT231" s="2464"/>
      <c r="ALU231" s="2464"/>
      <c r="ALV231" s="2464"/>
      <c r="ALW231" s="2464"/>
      <c r="ALX231" s="2464"/>
      <c r="ALY231" s="2464"/>
      <c r="ALZ231" s="2464"/>
      <c r="AMA231" s="2464"/>
      <c r="AMB231" s="2464"/>
      <c r="AMC231" s="2464"/>
      <c r="AMD231" s="2464"/>
      <c r="AME231" s="2464"/>
      <c r="AMF231" s="2464"/>
      <c r="AMG231" s="2464"/>
      <c r="AMH231" s="2464"/>
      <c r="AMI231" s="2464"/>
      <c r="AMJ231" s="2464"/>
      <c r="AMK231" s="2464"/>
      <c r="AML231" s="2464"/>
      <c r="AMM231" s="2464"/>
      <c r="AMN231" s="2464"/>
      <c r="AMO231" s="2464"/>
      <c r="AMP231" s="2464"/>
      <c r="AMQ231" s="2464"/>
      <c r="AMR231" s="2464"/>
      <c r="AMS231" s="2464"/>
      <c r="AMT231" s="2464"/>
      <c r="AMU231" s="2464"/>
      <c r="AMV231" s="2464"/>
      <c r="AMW231" s="2464"/>
      <c r="AMX231" s="2464"/>
      <c r="AMY231" s="2464"/>
      <c r="AMZ231" s="2464"/>
      <c r="ANA231" s="2464"/>
      <c r="ANB231" s="2464"/>
      <c r="ANC231" s="2464"/>
      <c r="AND231" s="2464"/>
      <c r="ANE231" s="2464"/>
      <c r="ANF231" s="2464"/>
      <c r="ANG231" s="2464"/>
      <c r="ANH231" s="2464"/>
      <c r="ANI231" s="2464"/>
      <c r="ANJ231" s="2464"/>
      <c r="ANK231" s="2464"/>
      <c r="ANL231" s="2464"/>
      <c r="ANM231" s="2464"/>
      <c r="ANN231" s="2464"/>
      <c r="ANO231" s="2464"/>
      <c r="ANP231" s="2464"/>
      <c r="ANQ231" s="2464"/>
      <c r="ANR231" s="2464"/>
      <c r="ANS231" s="2464"/>
      <c r="ANT231" s="2464"/>
      <c r="ANU231" s="2464"/>
      <c r="ANV231" s="2464"/>
      <c r="ANW231" s="2464"/>
      <c r="ANX231" s="2464"/>
      <c r="ANY231" s="2464"/>
      <c r="ANZ231" s="2464"/>
      <c r="AOA231" s="2464"/>
      <c r="AOB231" s="2464"/>
      <c r="AOC231" s="2464"/>
      <c r="AOD231" s="2464"/>
      <c r="AOE231" s="2464"/>
      <c r="AOF231" s="2464"/>
      <c r="AOG231" s="2464"/>
      <c r="AOH231" s="2464"/>
      <c r="AOI231" s="2464"/>
      <c r="AOJ231" s="2464"/>
      <c r="AOK231" s="2464"/>
      <c r="AOL231" s="2464"/>
      <c r="AOM231" s="2464"/>
      <c r="AON231" s="2464"/>
      <c r="AOO231" s="2464"/>
      <c r="AOP231" s="2464"/>
      <c r="AOQ231" s="2464"/>
      <c r="AOR231" s="2464"/>
      <c r="AOS231" s="2464"/>
      <c r="AOT231" s="2464"/>
      <c r="AOU231" s="2464"/>
      <c r="AOV231" s="2464"/>
      <c r="AOW231" s="2464"/>
      <c r="AOX231" s="2464"/>
      <c r="AOY231" s="2464"/>
      <c r="AOZ231" s="2464"/>
      <c r="APA231" s="2464"/>
      <c r="APB231" s="2464"/>
      <c r="APC231" s="2464"/>
      <c r="APD231" s="2464"/>
      <c r="APE231" s="2464"/>
      <c r="APF231" s="2464"/>
      <c r="APG231" s="2464"/>
      <c r="APH231" s="2464"/>
      <c r="API231" s="2464"/>
      <c r="APJ231" s="2464"/>
      <c r="APK231" s="2464"/>
      <c r="APL231" s="2464"/>
      <c r="APM231" s="2464"/>
      <c r="APN231" s="2464"/>
      <c r="APO231" s="2464"/>
      <c r="APP231" s="2464"/>
      <c r="APQ231" s="2464"/>
      <c r="APR231" s="2464"/>
      <c r="APS231" s="2464"/>
      <c r="APT231" s="2464"/>
      <c r="APU231" s="2464"/>
      <c r="APV231" s="2464"/>
      <c r="APW231" s="2464"/>
      <c r="APX231" s="2464"/>
      <c r="APY231" s="2464"/>
      <c r="APZ231" s="2464"/>
      <c r="AQA231" s="2464"/>
      <c r="AQB231" s="2464"/>
      <c r="AQC231" s="2464"/>
      <c r="AQD231" s="2464"/>
      <c r="AQE231" s="2464"/>
      <c r="AQF231" s="2464"/>
      <c r="AQG231" s="2464"/>
      <c r="AQH231" s="2464"/>
      <c r="AQI231" s="2464"/>
      <c r="AQJ231" s="2464"/>
      <c r="AQK231" s="2464"/>
      <c r="AQL231" s="2464"/>
      <c r="AQM231" s="2464"/>
      <c r="AQN231" s="2464"/>
      <c r="AQO231" s="2464"/>
      <c r="AQP231" s="2464"/>
      <c r="AQQ231" s="2464"/>
      <c r="AQR231" s="2464"/>
      <c r="AQS231" s="2464"/>
      <c r="AQT231" s="2464"/>
      <c r="AQU231" s="2464"/>
      <c r="AQV231" s="2464"/>
      <c r="AQW231" s="2464"/>
      <c r="AQX231" s="2464"/>
      <c r="AQY231" s="2464"/>
      <c r="AQZ231" s="2464"/>
      <c r="ARA231" s="2464"/>
      <c r="ARB231" s="2464"/>
      <c r="ARC231" s="2464"/>
      <c r="ARD231" s="2464"/>
      <c r="ARE231" s="2464"/>
      <c r="ARF231" s="2464"/>
      <c r="ARG231" s="2464"/>
      <c r="ARH231" s="2464"/>
      <c r="ARI231" s="2464"/>
      <c r="ARJ231" s="2464"/>
      <c r="ARK231" s="2464"/>
      <c r="ARL231" s="2464"/>
      <c r="ARM231" s="2464"/>
      <c r="ARN231" s="2464"/>
      <c r="ARO231" s="2464"/>
      <c r="ARP231" s="2464"/>
      <c r="ARQ231" s="2464"/>
      <c r="ARR231" s="2464"/>
      <c r="ARS231" s="2464"/>
      <c r="ART231" s="2464"/>
      <c r="ARU231" s="2464"/>
      <c r="ARV231" s="2464"/>
      <c r="ARW231" s="2464"/>
      <c r="ARX231" s="2464"/>
      <c r="ARY231" s="2464"/>
      <c r="ARZ231" s="2464"/>
      <c r="ASA231" s="2464"/>
      <c r="ASB231" s="2464"/>
      <c r="ASC231" s="2464"/>
      <c r="ASD231" s="2464"/>
      <c r="ASE231" s="2464"/>
      <c r="ASF231" s="2464"/>
      <c r="ASG231" s="2464"/>
      <c r="ASH231" s="2464"/>
      <c r="ASI231" s="2464"/>
      <c r="ASJ231" s="2464"/>
      <c r="ASK231" s="2464"/>
      <c r="ASL231" s="2464"/>
      <c r="ASM231" s="2464"/>
      <c r="ASN231" s="2464"/>
      <c r="ASO231" s="2464"/>
      <c r="ASP231" s="2464"/>
      <c r="ASQ231" s="2464"/>
      <c r="ASR231" s="2464"/>
      <c r="ASS231" s="2464"/>
      <c r="AST231" s="2464"/>
      <c r="ASU231" s="2464"/>
      <c r="ASV231" s="2464"/>
      <c r="ASW231" s="2464"/>
      <c r="ASX231" s="2464"/>
      <c r="ASY231" s="2464"/>
      <c r="ASZ231" s="2464"/>
      <c r="ATA231" s="2464"/>
      <c r="ATB231" s="2464"/>
      <c r="ATC231" s="2464"/>
      <c r="ATD231" s="2464"/>
      <c r="ATE231" s="2464"/>
      <c r="ATF231" s="2464"/>
      <c r="ATG231" s="2464"/>
      <c r="ATH231" s="2464"/>
      <c r="ATI231" s="2464"/>
      <c r="ATJ231" s="2464"/>
      <c r="ATK231" s="2464"/>
      <c r="ATL231" s="2464"/>
      <c r="ATM231" s="2464"/>
      <c r="ATN231" s="2464"/>
      <c r="ATO231" s="2464"/>
      <c r="ATP231" s="2464"/>
      <c r="ATQ231" s="2464"/>
      <c r="ATR231" s="2464"/>
      <c r="ATS231" s="2464"/>
      <c r="ATT231" s="2464"/>
      <c r="ATU231" s="2464"/>
      <c r="ATV231" s="2464"/>
      <c r="ATW231" s="2464"/>
      <c r="ATX231" s="2464"/>
      <c r="ATY231" s="2464"/>
      <c r="ATZ231" s="2464"/>
      <c r="AUA231" s="2464"/>
      <c r="AUB231" s="2464"/>
      <c r="AUC231" s="2464"/>
      <c r="AUD231" s="2464"/>
      <c r="AUE231" s="2464"/>
      <c r="AUF231" s="2464"/>
      <c r="AUG231" s="2464"/>
      <c r="AUH231" s="2464"/>
      <c r="AUI231" s="2464"/>
      <c r="AUJ231" s="2464"/>
      <c r="AUK231" s="2464"/>
      <c r="AUL231" s="2464"/>
      <c r="AUM231" s="2464"/>
      <c r="AUN231" s="2464"/>
      <c r="AUO231" s="2464"/>
      <c r="AUP231" s="2464"/>
      <c r="AUQ231" s="2464"/>
      <c r="AUR231" s="2464"/>
      <c r="AUS231" s="2464"/>
      <c r="AUT231" s="2464"/>
      <c r="AUU231" s="2464"/>
      <c r="AUV231" s="2464"/>
      <c r="AUW231" s="2464"/>
      <c r="AUX231" s="2464"/>
      <c r="AUY231" s="2464"/>
      <c r="AUZ231" s="2464"/>
      <c r="AVA231" s="2464"/>
      <c r="AVB231" s="2464"/>
      <c r="AVC231" s="2464"/>
      <c r="AVD231" s="2464"/>
      <c r="AVE231" s="2464"/>
      <c r="AVF231" s="2464"/>
      <c r="AVG231" s="2464"/>
      <c r="AVH231" s="2464"/>
      <c r="AVI231" s="2464"/>
      <c r="AVJ231" s="2464"/>
      <c r="AVK231" s="2464"/>
      <c r="AVL231" s="2464"/>
      <c r="AVM231" s="2464"/>
      <c r="AVN231" s="2464"/>
      <c r="AVO231" s="2464"/>
      <c r="AVP231" s="2464"/>
      <c r="AVQ231" s="2464"/>
      <c r="AVR231" s="2464"/>
      <c r="AVS231" s="2464"/>
      <c r="AVT231" s="2464"/>
      <c r="AVU231" s="2464"/>
      <c r="AVV231" s="2464"/>
      <c r="AVW231" s="2464"/>
      <c r="AVX231" s="2464"/>
      <c r="AVY231" s="2464"/>
      <c r="AVZ231" s="2464"/>
      <c r="AWA231" s="2464"/>
      <c r="AWB231" s="2464"/>
      <c r="AWC231" s="2464"/>
      <c r="AWD231" s="2464"/>
      <c r="AWE231" s="2464"/>
      <c r="AWF231" s="2464"/>
      <c r="AWG231" s="2464"/>
      <c r="AWH231" s="2464"/>
      <c r="AWI231" s="2464"/>
      <c r="AWJ231" s="2464"/>
      <c r="AWK231" s="2464"/>
      <c r="AWL231" s="2464"/>
      <c r="AWM231" s="2464"/>
      <c r="AWN231" s="2464"/>
      <c r="AWO231" s="2464"/>
      <c r="AWP231" s="2464"/>
      <c r="AWQ231" s="2464"/>
      <c r="AWR231" s="2464"/>
      <c r="AWS231" s="2464"/>
      <c r="AWT231" s="2464"/>
      <c r="AWU231" s="2464"/>
      <c r="AWV231" s="2464"/>
      <c r="AWW231" s="2464"/>
      <c r="AWX231" s="2464"/>
      <c r="AWY231" s="2464"/>
      <c r="AWZ231" s="2464"/>
      <c r="AXA231" s="2464"/>
      <c r="AXB231" s="2464"/>
      <c r="AXC231" s="2464"/>
      <c r="AXD231" s="2464"/>
      <c r="AXE231" s="2464"/>
      <c r="AXF231" s="2464"/>
      <c r="AXG231" s="2464"/>
      <c r="AXH231" s="2464"/>
      <c r="AXI231" s="2464"/>
      <c r="AXJ231" s="2464"/>
    </row>
    <row r="232" spans="1:1310" s="2465" customFormat="1" ht="23.25" customHeight="1">
      <c r="A232" s="2466"/>
      <c r="B232" s="2469" t="s">
        <v>2064</v>
      </c>
      <c r="C232" s="2469"/>
      <c r="D232" s="2469"/>
      <c r="E232" s="2469"/>
      <c r="F232" s="2471"/>
      <c r="G232" s="2469" t="s">
        <v>2065</v>
      </c>
      <c r="H232" s="2469"/>
      <c r="I232" s="2469"/>
      <c r="J232" s="2471"/>
      <c r="K232" s="2469" t="s">
        <v>2066</v>
      </c>
      <c r="L232" s="2469"/>
      <c r="M232" s="2469"/>
      <c r="N232" s="2471"/>
      <c r="O232" s="2469" t="s">
        <v>2067</v>
      </c>
      <c r="P232" s="2469"/>
      <c r="Q232" s="2471"/>
      <c r="R232" s="2462"/>
      <c r="S232" s="2462"/>
      <c r="T232" s="2462"/>
      <c r="U232" s="2462"/>
      <c r="V232" s="2462"/>
      <c r="W232" s="2462"/>
      <c r="X232" s="2462"/>
      <c r="Y232" s="2462"/>
      <c r="Z232" s="2462"/>
      <c r="AA232" s="2462"/>
      <c r="AB232" s="2462"/>
      <c r="AC232" s="2462"/>
      <c r="AD232" s="2463"/>
      <c r="AE232" s="2463"/>
      <c r="AF232" s="2463"/>
      <c r="AG232" s="2463"/>
      <c r="AH232" s="2463"/>
      <c r="AI232" s="2463"/>
      <c r="AJ232" s="2463"/>
      <c r="AK232" s="2463"/>
      <c r="AL232" s="2463"/>
      <c r="AM232" s="2463"/>
      <c r="AN232" s="2463"/>
      <c r="AO232" s="2463"/>
      <c r="AP232" s="2463"/>
      <c r="AQ232" s="2463"/>
      <c r="AR232" s="2463"/>
      <c r="AS232" s="2463"/>
      <c r="AT232" s="2463"/>
      <c r="AU232" s="2463"/>
      <c r="AV232" s="2464"/>
      <c r="AW232" s="2464"/>
      <c r="AX232" s="2464"/>
      <c r="AY232" s="2464"/>
      <c r="AZ232" s="2464"/>
      <c r="BA232" s="2464"/>
      <c r="BB232" s="2464"/>
      <c r="BC232" s="2464"/>
      <c r="BD232" s="2464"/>
      <c r="BE232" s="2464"/>
      <c r="BF232" s="2464"/>
      <c r="BG232" s="2464"/>
      <c r="BH232" s="2464"/>
      <c r="BI232" s="2464"/>
      <c r="BJ232" s="2464"/>
      <c r="BK232" s="2464"/>
      <c r="BL232" s="2464"/>
      <c r="BM232" s="2464"/>
      <c r="BN232" s="2464"/>
      <c r="BO232" s="2464"/>
      <c r="BP232" s="2464"/>
      <c r="BQ232" s="2464"/>
      <c r="BR232" s="2464"/>
      <c r="BS232" s="2464"/>
      <c r="BT232" s="2464"/>
      <c r="BU232" s="2464"/>
      <c r="BV232" s="2464"/>
      <c r="BW232" s="2464"/>
      <c r="BX232" s="2464"/>
      <c r="BY232" s="2464"/>
      <c r="BZ232" s="2464"/>
      <c r="CA232" s="2464"/>
      <c r="CB232" s="2464"/>
      <c r="CC232" s="2464"/>
      <c r="CD232" s="2464"/>
      <c r="CE232" s="2464"/>
      <c r="CF232" s="2464"/>
      <c r="CG232" s="2464"/>
      <c r="CH232" s="2464"/>
      <c r="CI232" s="2464"/>
      <c r="CJ232" s="2464"/>
      <c r="CK232" s="2464"/>
      <c r="CL232" s="2464"/>
      <c r="CM232" s="2464"/>
      <c r="CN232" s="2464"/>
      <c r="CO232" s="2464"/>
      <c r="CP232" s="2464"/>
      <c r="CQ232" s="2464"/>
      <c r="CR232" s="2464"/>
      <c r="CS232" s="2464"/>
      <c r="CT232" s="2464"/>
      <c r="CU232" s="2464"/>
      <c r="CV232" s="2464"/>
      <c r="CW232" s="2464"/>
      <c r="CX232" s="2464"/>
      <c r="CY232" s="2464"/>
      <c r="CZ232" s="2464"/>
      <c r="DA232" s="2464"/>
      <c r="DB232" s="2464"/>
      <c r="DC232" s="2464"/>
      <c r="DD232" s="2464"/>
      <c r="DE232" s="2464"/>
      <c r="DF232" s="2464"/>
      <c r="DG232" s="2464"/>
      <c r="DH232" s="2464"/>
      <c r="DI232" s="2464"/>
      <c r="DJ232" s="2464"/>
      <c r="DK232" s="2464"/>
      <c r="DL232" s="2464"/>
      <c r="DM232" s="2464"/>
      <c r="DN232" s="2464"/>
      <c r="DO232" s="2464"/>
      <c r="DP232" s="2464"/>
      <c r="DQ232" s="2464"/>
      <c r="DR232" s="2464"/>
      <c r="DS232" s="2464"/>
      <c r="DT232" s="2464"/>
      <c r="DU232" s="2464"/>
      <c r="DV232" s="2464"/>
      <c r="DW232" s="2464"/>
      <c r="DX232" s="2464"/>
      <c r="DY232" s="2464"/>
      <c r="DZ232" s="2464"/>
      <c r="EA232" s="2464"/>
      <c r="EB232" s="2464"/>
      <c r="EC232" s="2464"/>
      <c r="ED232" s="2464"/>
      <c r="EE232" s="2464"/>
      <c r="EF232" s="2464"/>
      <c r="EG232" s="2464"/>
      <c r="EH232" s="2464"/>
      <c r="EI232" s="2464"/>
      <c r="EJ232" s="2464"/>
      <c r="EK232" s="2464"/>
      <c r="EL232" s="2464"/>
      <c r="EM232" s="2464"/>
      <c r="EN232" s="2464"/>
      <c r="EO232" s="2464"/>
      <c r="EP232" s="2464"/>
      <c r="EQ232" s="2464"/>
      <c r="ER232" s="2464"/>
      <c r="ES232" s="2464"/>
      <c r="ET232" s="2464"/>
      <c r="EU232" s="2464"/>
      <c r="EV232" s="2464"/>
      <c r="EW232" s="2464"/>
      <c r="EX232" s="2464"/>
      <c r="EY232" s="2464"/>
      <c r="EZ232" s="2464"/>
      <c r="FA232" s="2464"/>
      <c r="FB232" s="2464"/>
      <c r="FC232" s="2464"/>
      <c r="FD232" s="2464"/>
      <c r="FE232" s="2464"/>
      <c r="FF232" s="2464"/>
      <c r="FG232" s="2464"/>
      <c r="FH232" s="2464"/>
      <c r="FI232" s="2464"/>
      <c r="FJ232" s="2464"/>
      <c r="FK232" s="2464"/>
      <c r="FL232" s="2464"/>
      <c r="FM232" s="2464"/>
      <c r="FN232" s="2464"/>
      <c r="FO232" s="2464"/>
      <c r="FP232" s="2464"/>
      <c r="FQ232" s="2464"/>
      <c r="FR232" s="2464"/>
      <c r="FS232" s="2464"/>
      <c r="FT232" s="2464"/>
      <c r="FU232" s="2464"/>
      <c r="FV232" s="2464"/>
      <c r="FW232" s="2464"/>
      <c r="FX232" s="2464"/>
      <c r="FY232" s="2464"/>
      <c r="FZ232" s="2464"/>
      <c r="GA232" s="2464"/>
      <c r="GB232" s="2464"/>
      <c r="GC232" s="2464"/>
      <c r="GD232" s="2464"/>
      <c r="GE232" s="2464"/>
      <c r="GF232" s="2464"/>
      <c r="GG232" s="2464"/>
      <c r="GH232" s="2464"/>
      <c r="GI232" s="2464"/>
      <c r="GJ232" s="2464"/>
      <c r="GK232" s="2464"/>
      <c r="GL232" s="2464"/>
      <c r="GM232" s="2464"/>
      <c r="GN232" s="2464"/>
      <c r="GO232" s="2464"/>
      <c r="GP232" s="2464"/>
      <c r="GQ232" s="2464"/>
      <c r="GR232" s="2464"/>
      <c r="GS232" s="2464"/>
      <c r="GT232" s="2464"/>
      <c r="GU232" s="2464"/>
      <c r="GV232" s="2464"/>
      <c r="GW232" s="2464"/>
      <c r="GX232" s="2464"/>
      <c r="GY232" s="2464"/>
      <c r="GZ232" s="2464"/>
      <c r="HA232" s="2464"/>
      <c r="HB232" s="2464"/>
      <c r="HC232" s="2464"/>
      <c r="HD232" s="2464"/>
      <c r="HE232" s="2464"/>
      <c r="HF232" s="2464"/>
      <c r="HG232" s="2464"/>
      <c r="HH232" s="2464"/>
      <c r="HI232" s="2464"/>
      <c r="HJ232" s="2464"/>
      <c r="HK232" s="2464"/>
      <c r="HL232" s="2464"/>
      <c r="HM232" s="2464"/>
      <c r="HN232" s="2464"/>
      <c r="HO232" s="2464"/>
      <c r="HP232" s="2464"/>
      <c r="HQ232" s="2464"/>
      <c r="HR232" s="2464"/>
      <c r="HS232" s="2464"/>
      <c r="HT232" s="2464"/>
      <c r="HU232" s="2464"/>
      <c r="HV232" s="2464"/>
      <c r="HW232" s="2464"/>
      <c r="HX232" s="2464"/>
      <c r="HY232" s="2464"/>
      <c r="HZ232" s="2464"/>
      <c r="IA232" s="2464"/>
      <c r="IB232" s="2464"/>
      <c r="IC232" s="2464"/>
      <c r="ID232" s="2464"/>
      <c r="IE232" s="2464"/>
      <c r="IF232" s="2464"/>
      <c r="IG232" s="2464"/>
      <c r="IH232" s="2464"/>
      <c r="II232" s="2464"/>
      <c r="IJ232" s="2464"/>
      <c r="IK232" s="2464"/>
      <c r="IL232" s="2464"/>
      <c r="IM232" s="2464"/>
      <c r="IN232" s="2464"/>
      <c r="IO232" s="2464"/>
      <c r="IP232" s="2464"/>
      <c r="IQ232" s="2464"/>
      <c r="IR232" s="2464"/>
      <c r="IS232" s="2464"/>
      <c r="IT232" s="2464"/>
      <c r="IU232" s="2464"/>
      <c r="IV232" s="2464"/>
      <c r="IW232" s="2464"/>
      <c r="IX232" s="2464"/>
      <c r="IY232" s="2464"/>
      <c r="IZ232" s="2464"/>
      <c r="JA232" s="2464"/>
      <c r="JB232" s="2464"/>
      <c r="JC232" s="2464"/>
      <c r="JD232" s="2464"/>
      <c r="JE232" s="2464"/>
      <c r="JF232" s="2464"/>
      <c r="JG232" s="2464"/>
      <c r="JH232" s="2464"/>
      <c r="JI232" s="2464"/>
      <c r="JJ232" s="2464"/>
      <c r="JK232" s="2464"/>
      <c r="JL232" s="2464"/>
      <c r="JM232" s="2464"/>
      <c r="JN232" s="2464"/>
      <c r="JO232" s="2464"/>
      <c r="JP232" s="2464"/>
      <c r="JQ232" s="2464"/>
      <c r="JR232" s="2464"/>
      <c r="JS232" s="2464"/>
      <c r="JT232" s="2464"/>
      <c r="JU232" s="2464"/>
      <c r="JV232" s="2464"/>
      <c r="JW232" s="2464"/>
      <c r="JX232" s="2464"/>
      <c r="JY232" s="2464"/>
      <c r="JZ232" s="2464"/>
      <c r="KA232" s="2464"/>
      <c r="KB232" s="2464"/>
      <c r="KC232" s="2464"/>
      <c r="KD232" s="2464"/>
      <c r="KE232" s="2464"/>
      <c r="KF232" s="2464"/>
      <c r="KG232" s="2464"/>
      <c r="KH232" s="2464"/>
      <c r="KI232" s="2464"/>
      <c r="KJ232" s="2464"/>
      <c r="KK232" s="2464"/>
      <c r="KL232" s="2464"/>
      <c r="KM232" s="2464"/>
      <c r="KN232" s="2464"/>
      <c r="KO232" s="2464"/>
      <c r="KP232" s="2464"/>
      <c r="KQ232" s="2464"/>
      <c r="KR232" s="2464"/>
      <c r="KS232" s="2464"/>
      <c r="KT232" s="2464"/>
      <c r="KU232" s="2464"/>
      <c r="KV232" s="2464"/>
      <c r="KW232" s="2464"/>
      <c r="KX232" s="2464"/>
      <c r="KY232" s="2464"/>
      <c r="KZ232" s="2464"/>
      <c r="LA232" s="2464"/>
      <c r="LB232" s="2464"/>
      <c r="LC232" s="2464"/>
      <c r="LD232" s="2464"/>
      <c r="LE232" s="2464"/>
      <c r="LF232" s="2464"/>
      <c r="LG232" s="2464"/>
      <c r="LH232" s="2464"/>
      <c r="LI232" s="2464"/>
      <c r="LJ232" s="2464"/>
      <c r="LK232" s="2464"/>
      <c r="LL232" s="2464"/>
      <c r="LM232" s="2464"/>
      <c r="LN232" s="2464"/>
      <c r="LO232" s="2464"/>
      <c r="LP232" s="2464"/>
      <c r="LQ232" s="2464"/>
      <c r="LR232" s="2464"/>
      <c r="LS232" s="2464"/>
      <c r="LT232" s="2464"/>
      <c r="LU232" s="2464"/>
      <c r="LV232" s="2464"/>
      <c r="LW232" s="2464"/>
      <c r="LX232" s="2464"/>
      <c r="LY232" s="2464"/>
      <c r="LZ232" s="2464"/>
      <c r="MA232" s="2464"/>
      <c r="MB232" s="2464"/>
      <c r="MC232" s="2464"/>
      <c r="MD232" s="2464"/>
      <c r="ME232" s="2464"/>
      <c r="MF232" s="2464"/>
      <c r="MG232" s="2464"/>
      <c r="MH232" s="2464"/>
      <c r="MI232" s="2464"/>
      <c r="MJ232" s="2464"/>
      <c r="MK232" s="2464"/>
      <c r="ML232" s="2464"/>
      <c r="MM232" s="2464"/>
      <c r="MN232" s="2464"/>
      <c r="MO232" s="2464"/>
      <c r="MP232" s="2464"/>
      <c r="MQ232" s="2464"/>
      <c r="MR232" s="2464"/>
      <c r="MS232" s="2464"/>
      <c r="MT232" s="2464"/>
      <c r="MU232" s="2464"/>
      <c r="MV232" s="2464"/>
      <c r="MW232" s="2464"/>
      <c r="MX232" s="2464"/>
      <c r="MY232" s="2464"/>
      <c r="MZ232" s="2464"/>
      <c r="NA232" s="2464"/>
      <c r="NB232" s="2464"/>
      <c r="NC232" s="2464"/>
      <c r="ND232" s="2464"/>
      <c r="NE232" s="2464"/>
      <c r="NF232" s="2464"/>
      <c r="NG232" s="2464"/>
      <c r="NH232" s="2464"/>
      <c r="NI232" s="2464"/>
      <c r="NJ232" s="2464"/>
      <c r="NK232" s="2464"/>
      <c r="NL232" s="2464"/>
      <c r="NM232" s="2464"/>
      <c r="NN232" s="2464"/>
      <c r="NO232" s="2464"/>
      <c r="NP232" s="2464"/>
      <c r="NQ232" s="2464"/>
      <c r="NR232" s="2464"/>
      <c r="NS232" s="2464"/>
      <c r="NT232" s="2464"/>
      <c r="NU232" s="2464"/>
      <c r="NV232" s="2464"/>
      <c r="NW232" s="2464"/>
      <c r="NX232" s="2464"/>
      <c r="NY232" s="2464"/>
      <c r="NZ232" s="2464"/>
      <c r="OA232" s="2464"/>
      <c r="OB232" s="2464"/>
      <c r="OC232" s="2464"/>
      <c r="OD232" s="2464"/>
      <c r="OE232" s="2464"/>
      <c r="OF232" s="2464"/>
      <c r="OG232" s="2464"/>
      <c r="OH232" s="2464"/>
      <c r="OI232" s="2464"/>
      <c r="OJ232" s="2464"/>
      <c r="OK232" s="2464"/>
      <c r="OL232" s="2464"/>
      <c r="OM232" s="2464"/>
      <c r="ON232" s="2464"/>
      <c r="OO232" s="2464"/>
      <c r="OP232" s="2464"/>
      <c r="OQ232" s="2464"/>
      <c r="OR232" s="2464"/>
      <c r="OS232" s="2464"/>
      <c r="OT232" s="2464"/>
      <c r="OU232" s="2464"/>
      <c r="OV232" s="2464"/>
      <c r="OW232" s="2464"/>
      <c r="OX232" s="2464"/>
      <c r="OY232" s="2464"/>
      <c r="OZ232" s="2464"/>
      <c r="PA232" s="2464"/>
      <c r="PB232" s="2464"/>
      <c r="PC232" s="2464"/>
      <c r="PD232" s="2464"/>
      <c r="PE232" s="2464"/>
      <c r="PF232" s="2464"/>
      <c r="PG232" s="2464"/>
      <c r="PH232" s="2464"/>
      <c r="PI232" s="2464"/>
      <c r="PJ232" s="2464"/>
      <c r="PK232" s="2464"/>
      <c r="PL232" s="2464"/>
      <c r="PM232" s="2464"/>
      <c r="PN232" s="2464"/>
      <c r="PO232" s="2464"/>
      <c r="PP232" s="2464"/>
      <c r="PQ232" s="2464"/>
      <c r="PR232" s="2464"/>
      <c r="PS232" s="2464"/>
      <c r="PT232" s="2464"/>
      <c r="PU232" s="2464"/>
      <c r="PV232" s="2464"/>
      <c r="PW232" s="2464"/>
      <c r="PX232" s="2464"/>
      <c r="PY232" s="2464"/>
      <c r="PZ232" s="2464"/>
      <c r="QA232" s="2464"/>
      <c r="QB232" s="2464"/>
      <c r="QC232" s="2464"/>
      <c r="QD232" s="2464"/>
      <c r="QE232" s="2464"/>
      <c r="QF232" s="2464"/>
      <c r="QG232" s="2464"/>
      <c r="QH232" s="2464"/>
      <c r="QI232" s="2464"/>
      <c r="QJ232" s="2464"/>
      <c r="QK232" s="2464"/>
      <c r="QL232" s="2464"/>
      <c r="QM232" s="2464"/>
      <c r="QN232" s="2464"/>
      <c r="QO232" s="2464"/>
      <c r="QP232" s="2464"/>
      <c r="QQ232" s="2464"/>
      <c r="QR232" s="2464"/>
      <c r="QS232" s="2464"/>
      <c r="QT232" s="2464"/>
      <c r="QU232" s="2464"/>
      <c r="QV232" s="2464"/>
      <c r="QW232" s="2464"/>
      <c r="QX232" s="2464"/>
      <c r="QY232" s="2464"/>
      <c r="QZ232" s="2464"/>
      <c r="RA232" s="2464"/>
      <c r="RB232" s="2464"/>
      <c r="RC232" s="2464"/>
      <c r="RD232" s="2464"/>
      <c r="RE232" s="2464"/>
      <c r="RF232" s="2464"/>
      <c r="RG232" s="2464"/>
      <c r="RH232" s="2464"/>
      <c r="RI232" s="2464"/>
      <c r="RJ232" s="2464"/>
      <c r="RK232" s="2464"/>
      <c r="RL232" s="2464"/>
      <c r="RM232" s="2464"/>
      <c r="RN232" s="2464"/>
      <c r="RO232" s="2464"/>
      <c r="RP232" s="2464"/>
      <c r="RQ232" s="2464"/>
      <c r="RR232" s="2464"/>
      <c r="RS232" s="2464"/>
      <c r="RT232" s="2464"/>
      <c r="RU232" s="2464"/>
      <c r="RV232" s="2464"/>
      <c r="RW232" s="2464"/>
      <c r="RX232" s="2464"/>
      <c r="RY232" s="2464"/>
      <c r="RZ232" s="2464"/>
      <c r="SA232" s="2464"/>
      <c r="SB232" s="2464"/>
      <c r="SC232" s="2464"/>
      <c r="SD232" s="2464"/>
      <c r="SE232" s="2464"/>
      <c r="SF232" s="2464"/>
      <c r="SG232" s="2464"/>
      <c r="SH232" s="2464"/>
      <c r="SI232" s="2464"/>
      <c r="SJ232" s="2464"/>
      <c r="SK232" s="2464"/>
      <c r="SL232" s="2464"/>
      <c r="SM232" s="2464"/>
      <c r="SN232" s="2464"/>
      <c r="SO232" s="2464"/>
      <c r="SP232" s="2464"/>
      <c r="SQ232" s="2464"/>
      <c r="SR232" s="2464"/>
      <c r="SS232" s="2464"/>
      <c r="ST232" s="2464"/>
      <c r="SU232" s="2464"/>
      <c r="SV232" s="2464"/>
      <c r="SW232" s="2464"/>
      <c r="SX232" s="2464"/>
      <c r="SY232" s="2464"/>
      <c r="SZ232" s="2464"/>
      <c r="TA232" s="2464"/>
      <c r="TB232" s="2464"/>
      <c r="TC232" s="2464"/>
      <c r="TD232" s="2464"/>
      <c r="TE232" s="2464"/>
      <c r="TF232" s="2464"/>
      <c r="TG232" s="2464"/>
      <c r="TH232" s="2464"/>
      <c r="TI232" s="2464"/>
      <c r="TJ232" s="2464"/>
      <c r="TK232" s="2464"/>
      <c r="TL232" s="2464"/>
      <c r="TM232" s="2464"/>
      <c r="TN232" s="2464"/>
      <c r="TO232" s="2464"/>
      <c r="TP232" s="2464"/>
      <c r="TQ232" s="2464"/>
      <c r="TR232" s="2464"/>
      <c r="TS232" s="2464"/>
      <c r="TT232" s="2464"/>
      <c r="TU232" s="2464"/>
      <c r="TV232" s="2464"/>
      <c r="TW232" s="2464"/>
      <c r="TX232" s="2464"/>
      <c r="TY232" s="2464"/>
      <c r="TZ232" s="2464"/>
      <c r="UA232" s="2464"/>
      <c r="UB232" s="2464"/>
      <c r="UC232" s="2464"/>
      <c r="UD232" s="2464"/>
      <c r="UE232" s="2464"/>
      <c r="UF232" s="2464"/>
      <c r="UG232" s="2464"/>
      <c r="UH232" s="2464"/>
      <c r="UI232" s="2464"/>
      <c r="UJ232" s="2464"/>
      <c r="UK232" s="2464"/>
      <c r="UL232" s="2464"/>
      <c r="UM232" s="2464"/>
      <c r="UN232" s="2464"/>
      <c r="UO232" s="2464"/>
      <c r="UP232" s="2464"/>
      <c r="UQ232" s="2464"/>
      <c r="UR232" s="2464"/>
      <c r="US232" s="2464"/>
      <c r="UT232" s="2464"/>
      <c r="UU232" s="2464"/>
      <c r="UV232" s="2464"/>
      <c r="UW232" s="2464"/>
      <c r="UX232" s="2464"/>
      <c r="UY232" s="2464"/>
      <c r="UZ232" s="2464"/>
      <c r="VA232" s="2464"/>
      <c r="VB232" s="2464"/>
      <c r="VC232" s="2464"/>
      <c r="VD232" s="2464"/>
      <c r="VE232" s="2464"/>
      <c r="VF232" s="2464"/>
      <c r="VG232" s="2464"/>
      <c r="VH232" s="2464"/>
      <c r="VI232" s="2464"/>
      <c r="VJ232" s="2464"/>
      <c r="VK232" s="2464"/>
      <c r="VL232" s="2464"/>
      <c r="VM232" s="2464"/>
      <c r="VN232" s="2464"/>
      <c r="VO232" s="2464"/>
      <c r="VP232" s="2464"/>
      <c r="VQ232" s="2464"/>
      <c r="VR232" s="2464"/>
      <c r="VS232" s="2464"/>
      <c r="VT232" s="2464"/>
      <c r="VU232" s="2464"/>
      <c r="VV232" s="2464"/>
      <c r="VW232" s="2464"/>
      <c r="VX232" s="2464"/>
      <c r="VY232" s="2464"/>
      <c r="VZ232" s="2464"/>
      <c r="WA232" s="2464"/>
      <c r="WB232" s="2464"/>
      <c r="WC232" s="2464"/>
      <c r="WD232" s="2464"/>
      <c r="WE232" s="2464"/>
      <c r="WF232" s="2464"/>
      <c r="WG232" s="2464"/>
      <c r="WH232" s="2464"/>
      <c r="WI232" s="2464"/>
      <c r="WJ232" s="2464"/>
      <c r="WK232" s="2464"/>
      <c r="WL232" s="2464"/>
      <c r="WM232" s="2464"/>
      <c r="WN232" s="2464"/>
      <c r="WO232" s="2464"/>
      <c r="WP232" s="2464"/>
      <c r="WQ232" s="2464"/>
      <c r="WR232" s="2464"/>
      <c r="WS232" s="2464"/>
      <c r="WT232" s="2464"/>
      <c r="WU232" s="2464"/>
      <c r="WV232" s="2464"/>
      <c r="WW232" s="2464"/>
      <c r="WX232" s="2464"/>
      <c r="WY232" s="2464"/>
      <c r="WZ232" s="2464"/>
      <c r="XA232" s="2464"/>
      <c r="XB232" s="2464"/>
      <c r="XC232" s="2464"/>
      <c r="XD232" s="2464"/>
      <c r="XE232" s="2464"/>
      <c r="XF232" s="2464"/>
      <c r="XG232" s="2464"/>
      <c r="XH232" s="2464"/>
      <c r="XI232" s="2464"/>
      <c r="XJ232" s="2464"/>
      <c r="XK232" s="2464"/>
      <c r="XL232" s="2464"/>
      <c r="XM232" s="2464"/>
      <c r="XN232" s="2464"/>
      <c r="XO232" s="2464"/>
      <c r="XP232" s="2464"/>
      <c r="XQ232" s="2464"/>
      <c r="XR232" s="2464"/>
      <c r="XS232" s="2464"/>
      <c r="XT232" s="2464"/>
      <c r="XU232" s="2464"/>
      <c r="XV232" s="2464"/>
      <c r="XW232" s="2464"/>
      <c r="XX232" s="2464"/>
      <c r="XY232" s="2464"/>
      <c r="XZ232" s="2464"/>
      <c r="YA232" s="2464"/>
      <c r="YB232" s="2464"/>
      <c r="YC232" s="2464"/>
      <c r="YD232" s="2464"/>
      <c r="YE232" s="2464"/>
      <c r="YF232" s="2464"/>
      <c r="YG232" s="2464"/>
      <c r="YH232" s="2464"/>
      <c r="YI232" s="2464"/>
      <c r="YJ232" s="2464"/>
      <c r="YK232" s="2464"/>
      <c r="YL232" s="2464"/>
      <c r="YM232" s="2464"/>
      <c r="YN232" s="2464"/>
      <c r="YO232" s="2464"/>
      <c r="YP232" s="2464"/>
      <c r="YQ232" s="2464"/>
      <c r="YR232" s="2464"/>
      <c r="YS232" s="2464"/>
      <c r="YT232" s="2464"/>
      <c r="YU232" s="2464"/>
      <c r="YV232" s="2464"/>
      <c r="YW232" s="2464"/>
      <c r="YX232" s="2464"/>
      <c r="YY232" s="2464"/>
      <c r="YZ232" s="2464"/>
      <c r="ZA232" s="2464"/>
      <c r="ZB232" s="2464"/>
      <c r="ZC232" s="2464"/>
      <c r="ZD232" s="2464"/>
      <c r="ZE232" s="2464"/>
      <c r="ZF232" s="2464"/>
      <c r="ZG232" s="2464"/>
      <c r="ZH232" s="2464"/>
      <c r="ZI232" s="2464"/>
      <c r="ZJ232" s="2464"/>
      <c r="ZK232" s="2464"/>
      <c r="ZL232" s="2464"/>
      <c r="ZM232" s="2464"/>
      <c r="ZN232" s="2464"/>
      <c r="ZO232" s="2464"/>
      <c r="ZP232" s="2464"/>
      <c r="ZQ232" s="2464"/>
      <c r="ZR232" s="2464"/>
      <c r="ZS232" s="2464"/>
      <c r="ZT232" s="2464"/>
      <c r="ZU232" s="2464"/>
      <c r="ZV232" s="2464"/>
      <c r="ZW232" s="2464"/>
      <c r="ZX232" s="2464"/>
      <c r="ZY232" s="2464"/>
      <c r="ZZ232" s="2464"/>
      <c r="AAA232" s="2464"/>
      <c r="AAB232" s="2464"/>
      <c r="AAC232" s="2464"/>
      <c r="AAD232" s="2464"/>
      <c r="AAE232" s="2464"/>
      <c r="AAF232" s="2464"/>
      <c r="AAG232" s="2464"/>
      <c r="AAH232" s="2464"/>
      <c r="AAI232" s="2464"/>
      <c r="AAJ232" s="2464"/>
      <c r="AAK232" s="2464"/>
      <c r="AAL232" s="2464"/>
      <c r="AAM232" s="2464"/>
      <c r="AAN232" s="2464"/>
      <c r="AAO232" s="2464"/>
      <c r="AAP232" s="2464"/>
      <c r="AAQ232" s="2464"/>
      <c r="AAR232" s="2464"/>
      <c r="AAS232" s="2464"/>
      <c r="AAT232" s="2464"/>
      <c r="AAU232" s="2464"/>
      <c r="AAV232" s="2464"/>
      <c r="AAW232" s="2464"/>
      <c r="AAX232" s="2464"/>
      <c r="AAY232" s="2464"/>
      <c r="AAZ232" s="2464"/>
      <c r="ABA232" s="2464"/>
      <c r="ABB232" s="2464"/>
      <c r="ABC232" s="2464"/>
      <c r="ABD232" s="2464"/>
      <c r="ABE232" s="2464"/>
      <c r="ABF232" s="2464"/>
      <c r="ABG232" s="2464"/>
      <c r="ABH232" s="2464"/>
      <c r="ABI232" s="2464"/>
      <c r="ABJ232" s="2464"/>
      <c r="ABK232" s="2464"/>
      <c r="ABL232" s="2464"/>
      <c r="ABM232" s="2464"/>
      <c r="ABN232" s="2464"/>
      <c r="ABO232" s="2464"/>
      <c r="ABP232" s="2464"/>
      <c r="ABQ232" s="2464"/>
      <c r="ABR232" s="2464"/>
      <c r="ABS232" s="2464"/>
      <c r="ABT232" s="2464"/>
      <c r="ABU232" s="2464"/>
      <c r="ABV232" s="2464"/>
      <c r="ABW232" s="2464"/>
      <c r="ABX232" s="2464"/>
      <c r="ABY232" s="2464"/>
      <c r="ABZ232" s="2464"/>
      <c r="ACA232" s="2464"/>
      <c r="ACB232" s="2464"/>
      <c r="ACC232" s="2464"/>
      <c r="ACD232" s="2464"/>
      <c r="ACE232" s="2464"/>
      <c r="ACF232" s="2464"/>
      <c r="ACG232" s="2464"/>
      <c r="ACH232" s="2464"/>
      <c r="ACI232" s="2464"/>
      <c r="ACJ232" s="2464"/>
      <c r="ACK232" s="2464"/>
      <c r="ACL232" s="2464"/>
      <c r="ACM232" s="2464"/>
      <c r="ACN232" s="2464"/>
      <c r="ACO232" s="2464"/>
      <c r="ACP232" s="2464"/>
      <c r="ACQ232" s="2464"/>
      <c r="ACR232" s="2464"/>
      <c r="ACS232" s="2464"/>
      <c r="ACT232" s="2464"/>
      <c r="ACU232" s="2464"/>
      <c r="ACV232" s="2464"/>
      <c r="ACW232" s="2464"/>
      <c r="ACX232" s="2464"/>
      <c r="ACY232" s="2464"/>
      <c r="ACZ232" s="2464"/>
      <c r="ADA232" s="2464"/>
      <c r="ADB232" s="2464"/>
      <c r="ADC232" s="2464"/>
      <c r="ADD232" s="2464"/>
      <c r="ADE232" s="2464"/>
      <c r="ADF232" s="2464"/>
      <c r="ADG232" s="2464"/>
      <c r="ADH232" s="2464"/>
      <c r="ADI232" s="2464"/>
      <c r="ADJ232" s="2464"/>
      <c r="ADK232" s="2464"/>
      <c r="ADL232" s="2464"/>
      <c r="ADM232" s="2464"/>
      <c r="ADN232" s="2464"/>
      <c r="ADO232" s="2464"/>
      <c r="ADP232" s="2464"/>
      <c r="ADQ232" s="2464"/>
      <c r="ADR232" s="2464"/>
      <c r="ADS232" s="2464"/>
      <c r="ADT232" s="2464"/>
      <c r="ADU232" s="2464"/>
      <c r="ADV232" s="2464"/>
      <c r="ADW232" s="2464"/>
      <c r="ADX232" s="2464"/>
      <c r="ADY232" s="2464"/>
      <c r="ADZ232" s="2464"/>
      <c r="AEA232" s="2464"/>
      <c r="AEB232" s="2464"/>
      <c r="AEC232" s="2464"/>
      <c r="AED232" s="2464"/>
      <c r="AEE232" s="2464"/>
      <c r="AEF232" s="2464"/>
      <c r="AEG232" s="2464"/>
      <c r="AEH232" s="2464"/>
      <c r="AEI232" s="2464"/>
      <c r="AEJ232" s="2464"/>
      <c r="AEK232" s="2464"/>
      <c r="AEL232" s="2464"/>
      <c r="AEM232" s="2464"/>
      <c r="AEN232" s="2464"/>
      <c r="AEO232" s="2464"/>
      <c r="AEP232" s="2464"/>
      <c r="AEQ232" s="2464"/>
      <c r="AER232" s="2464"/>
      <c r="AES232" s="2464"/>
      <c r="AET232" s="2464"/>
      <c r="AEU232" s="2464"/>
      <c r="AEV232" s="2464"/>
      <c r="AEW232" s="2464"/>
      <c r="AEX232" s="2464"/>
      <c r="AEY232" s="2464"/>
      <c r="AEZ232" s="2464"/>
      <c r="AFA232" s="2464"/>
      <c r="AFB232" s="2464"/>
      <c r="AFC232" s="2464"/>
      <c r="AFD232" s="2464"/>
      <c r="AFE232" s="2464"/>
      <c r="AFF232" s="2464"/>
      <c r="AFG232" s="2464"/>
      <c r="AFH232" s="2464"/>
      <c r="AFI232" s="2464"/>
      <c r="AFJ232" s="2464"/>
      <c r="AFK232" s="2464"/>
      <c r="AFL232" s="2464"/>
      <c r="AFM232" s="2464"/>
      <c r="AFN232" s="2464"/>
      <c r="AFO232" s="2464"/>
      <c r="AFP232" s="2464"/>
      <c r="AFQ232" s="2464"/>
      <c r="AFR232" s="2464"/>
      <c r="AFS232" s="2464"/>
      <c r="AFT232" s="2464"/>
      <c r="AFU232" s="2464"/>
      <c r="AFV232" s="2464"/>
      <c r="AFW232" s="2464"/>
      <c r="AFX232" s="2464"/>
      <c r="AFY232" s="2464"/>
      <c r="AFZ232" s="2464"/>
      <c r="AGA232" s="2464"/>
      <c r="AGB232" s="2464"/>
      <c r="AGC232" s="2464"/>
      <c r="AGD232" s="2464"/>
      <c r="AGE232" s="2464"/>
      <c r="AGF232" s="2464"/>
      <c r="AGG232" s="2464"/>
      <c r="AGH232" s="2464"/>
      <c r="AGI232" s="2464"/>
      <c r="AGJ232" s="2464"/>
      <c r="AGK232" s="2464"/>
      <c r="AGL232" s="2464"/>
      <c r="AGM232" s="2464"/>
      <c r="AGN232" s="2464"/>
      <c r="AGO232" s="2464"/>
      <c r="AGP232" s="2464"/>
      <c r="AGQ232" s="2464"/>
      <c r="AGR232" s="2464"/>
      <c r="AGS232" s="2464"/>
      <c r="AGT232" s="2464"/>
      <c r="AGU232" s="2464"/>
      <c r="AGV232" s="2464"/>
      <c r="AGW232" s="2464"/>
      <c r="AGX232" s="2464"/>
      <c r="AGY232" s="2464"/>
      <c r="AGZ232" s="2464"/>
      <c r="AHA232" s="2464"/>
      <c r="AHB232" s="2464"/>
      <c r="AHC232" s="2464"/>
      <c r="AHD232" s="2464"/>
      <c r="AHE232" s="2464"/>
      <c r="AHF232" s="2464"/>
      <c r="AHG232" s="2464"/>
      <c r="AHH232" s="2464"/>
      <c r="AHI232" s="2464"/>
      <c r="AHJ232" s="2464"/>
      <c r="AHK232" s="2464"/>
      <c r="AHL232" s="2464"/>
      <c r="AHM232" s="2464"/>
      <c r="AHN232" s="2464"/>
      <c r="AHO232" s="2464"/>
      <c r="AHP232" s="2464"/>
      <c r="AHQ232" s="2464"/>
      <c r="AHR232" s="2464"/>
      <c r="AHS232" s="2464"/>
      <c r="AHT232" s="2464"/>
      <c r="AHU232" s="2464"/>
      <c r="AHV232" s="2464"/>
      <c r="AHW232" s="2464"/>
      <c r="AHX232" s="2464"/>
      <c r="AHY232" s="2464"/>
      <c r="AHZ232" s="2464"/>
      <c r="AIA232" s="2464"/>
      <c r="AIB232" s="2464"/>
      <c r="AIC232" s="2464"/>
      <c r="AID232" s="2464"/>
      <c r="AIE232" s="2464"/>
      <c r="AIF232" s="2464"/>
      <c r="AIG232" s="2464"/>
      <c r="AIH232" s="2464"/>
      <c r="AII232" s="2464"/>
      <c r="AIJ232" s="2464"/>
      <c r="AIK232" s="2464"/>
      <c r="AIL232" s="2464"/>
      <c r="AIM232" s="2464"/>
      <c r="AIN232" s="2464"/>
      <c r="AIO232" s="2464"/>
      <c r="AIP232" s="2464"/>
      <c r="AIQ232" s="2464"/>
      <c r="AIR232" s="2464"/>
      <c r="AIS232" s="2464"/>
      <c r="AIT232" s="2464"/>
      <c r="AIU232" s="2464"/>
      <c r="AIV232" s="2464"/>
      <c r="AIW232" s="2464"/>
      <c r="AIX232" s="2464"/>
      <c r="AIY232" s="2464"/>
      <c r="AIZ232" s="2464"/>
      <c r="AJA232" s="2464"/>
      <c r="AJB232" s="2464"/>
      <c r="AJC232" s="2464"/>
      <c r="AJD232" s="2464"/>
      <c r="AJE232" s="2464"/>
      <c r="AJF232" s="2464"/>
      <c r="AJG232" s="2464"/>
      <c r="AJH232" s="2464"/>
      <c r="AJI232" s="2464"/>
      <c r="AJJ232" s="2464"/>
      <c r="AJK232" s="2464"/>
      <c r="AJL232" s="2464"/>
      <c r="AJM232" s="2464"/>
      <c r="AJN232" s="2464"/>
      <c r="AJO232" s="2464"/>
      <c r="AJP232" s="2464"/>
      <c r="AJQ232" s="2464"/>
      <c r="AJR232" s="2464"/>
      <c r="AJS232" s="2464"/>
      <c r="AJT232" s="2464"/>
      <c r="AJU232" s="2464"/>
      <c r="AJV232" s="2464"/>
      <c r="AJW232" s="2464"/>
      <c r="AJX232" s="2464"/>
      <c r="AJY232" s="2464"/>
      <c r="AJZ232" s="2464"/>
      <c r="AKA232" s="2464"/>
      <c r="AKB232" s="2464"/>
      <c r="AKC232" s="2464"/>
      <c r="AKD232" s="2464"/>
      <c r="AKE232" s="2464"/>
      <c r="AKF232" s="2464"/>
      <c r="AKG232" s="2464"/>
      <c r="AKH232" s="2464"/>
      <c r="AKI232" s="2464"/>
      <c r="AKJ232" s="2464"/>
      <c r="AKK232" s="2464"/>
      <c r="AKL232" s="2464"/>
      <c r="AKM232" s="2464"/>
      <c r="AKN232" s="2464"/>
      <c r="AKO232" s="2464"/>
      <c r="AKP232" s="2464"/>
      <c r="AKQ232" s="2464"/>
      <c r="AKR232" s="2464"/>
      <c r="AKS232" s="2464"/>
      <c r="AKT232" s="2464"/>
      <c r="AKU232" s="2464"/>
      <c r="AKV232" s="2464"/>
      <c r="AKW232" s="2464"/>
      <c r="AKX232" s="2464"/>
      <c r="AKY232" s="2464"/>
      <c r="AKZ232" s="2464"/>
      <c r="ALA232" s="2464"/>
      <c r="ALB232" s="2464"/>
      <c r="ALC232" s="2464"/>
      <c r="ALD232" s="2464"/>
      <c r="ALE232" s="2464"/>
      <c r="ALF232" s="2464"/>
      <c r="ALG232" s="2464"/>
      <c r="ALH232" s="2464"/>
      <c r="ALI232" s="2464"/>
      <c r="ALJ232" s="2464"/>
      <c r="ALK232" s="2464"/>
      <c r="ALL232" s="2464"/>
      <c r="ALM232" s="2464"/>
      <c r="ALN232" s="2464"/>
      <c r="ALO232" s="2464"/>
      <c r="ALP232" s="2464"/>
      <c r="ALQ232" s="2464"/>
      <c r="ALR232" s="2464"/>
      <c r="ALS232" s="2464"/>
      <c r="ALT232" s="2464"/>
      <c r="ALU232" s="2464"/>
      <c r="ALV232" s="2464"/>
      <c r="ALW232" s="2464"/>
      <c r="ALX232" s="2464"/>
      <c r="ALY232" s="2464"/>
      <c r="ALZ232" s="2464"/>
      <c r="AMA232" s="2464"/>
      <c r="AMB232" s="2464"/>
      <c r="AMC232" s="2464"/>
      <c r="AMD232" s="2464"/>
      <c r="AME232" s="2464"/>
      <c r="AMF232" s="2464"/>
      <c r="AMG232" s="2464"/>
      <c r="AMH232" s="2464"/>
      <c r="AMI232" s="2464"/>
      <c r="AMJ232" s="2464"/>
      <c r="AMK232" s="2464"/>
      <c r="AML232" s="2464"/>
      <c r="AMM232" s="2464"/>
      <c r="AMN232" s="2464"/>
      <c r="AMO232" s="2464"/>
      <c r="AMP232" s="2464"/>
      <c r="AMQ232" s="2464"/>
      <c r="AMR232" s="2464"/>
      <c r="AMS232" s="2464"/>
      <c r="AMT232" s="2464"/>
      <c r="AMU232" s="2464"/>
      <c r="AMV232" s="2464"/>
      <c r="AMW232" s="2464"/>
      <c r="AMX232" s="2464"/>
      <c r="AMY232" s="2464"/>
      <c r="AMZ232" s="2464"/>
      <c r="ANA232" s="2464"/>
      <c r="ANB232" s="2464"/>
      <c r="ANC232" s="2464"/>
      <c r="AND232" s="2464"/>
      <c r="ANE232" s="2464"/>
      <c r="ANF232" s="2464"/>
      <c r="ANG232" s="2464"/>
      <c r="ANH232" s="2464"/>
      <c r="ANI232" s="2464"/>
      <c r="ANJ232" s="2464"/>
      <c r="ANK232" s="2464"/>
      <c r="ANL232" s="2464"/>
      <c r="ANM232" s="2464"/>
      <c r="ANN232" s="2464"/>
      <c r="ANO232" s="2464"/>
      <c r="ANP232" s="2464"/>
      <c r="ANQ232" s="2464"/>
      <c r="ANR232" s="2464"/>
      <c r="ANS232" s="2464"/>
      <c r="ANT232" s="2464"/>
      <c r="ANU232" s="2464"/>
      <c r="ANV232" s="2464"/>
      <c r="ANW232" s="2464"/>
      <c r="ANX232" s="2464"/>
      <c r="ANY232" s="2464"/>
      <c r="ANZ232" s="2464"/>
      <c r="AOA232" s="2464"/>
      <c r="AOB232" s="2464"/>
      <c r="AOC232" s="2464"/>
      <c r="AOD232" s="2464"/>
      <c r="AOE232" s="2464"/>
      <c r="AOF232" s="2464"/>
      <c r="AOG232" s="2464"/>
      <c r="AOH232" s="2464"/>
      <c r="AOI232" s="2464"/>
      <c r="AOJ232" s="2464"/>
      <c r="AOK232" s="2464"/>
      <c r="AOL232" s="2464"/>
      <c r="AOM232" s="2464"/>
      <c r="AON232" s="2464"/>
      <c r="AOO232" s="2464"/>
      <c r="AOP232" s="2464"/>
      <c r="AOQ232" s="2464"/>
      <c r="AOR232" s="2464"/>
      <c r="AOS232" s="2464"/>
      <c r="AOT232" s="2464"/>
      <c r="AOU232" s="2464"/>
      <c r="AOV232" s="2464"/>
      <c r="AOW232" s="2464"/>
      <c r="AOX232" s="2464"/>
      <c r="AOY232" s="2464"/>
      <c r="AOZ232" s="2464"/>
      <c r="APA232" s="2464"/>
      <c r="APB232" s="2464"/>
      <c r="APC232" s="2464"/>
      <c r="APD232" s="2464"/>
      <c r="APE232" s="2464"/>
      <c r="APF232" s="2464"/>
      <c r="APG232" s="2464"/>
      <c r="APH232" s="2464"/>
      <c r="API232" s="2464"/>
      <c r="APJ232" s="2464"/>
      <c r="APK232" s="2464"/>
      <c r="APL232" s="2464"/>
      <c r="APM232" s="2464"/>
      <c r="APN232" s="2464"/>
      <c r="APO232" s="2464"/>
      <c r="APP232" s="2464"/>
      <c r="APQ232" s="2464"/>
      <c r="APR232" s="2464"/>
      <c r="APS232" s="2464"/>
      <c r="APT232" s="2464"/>
      <c r="APU232" s="2464"/>
      <c r="APV232" s="2464"/>
      <c r="APW232" s="2464"/>
      <c r="APX232" s="2464"/>
      <c r="APY232" s="2464"/>
      <c r="APZ232" s="2464"/>
      <c r="AQA232" s="2464"/>
      <c r="AQB232" s="2464"/>
      <c r="AQC232" s="2464"/>
      <c r="AQD232" s="2464"/>
      <c r="AQE232" s="2464"/>
      <c r="AQF232" s="2464"/>
      <c r="AQG232" s="2464"/>
      <c r="AQH232" s="2464"/>
      <c r="AQI232" s="2464"/>
      <c r="AQJ232" s="2464"/>
      <c r="AQK232" s="2464"/>
      <c r="AQL232" s="2464"/>
      <c r="AQM232" s="2464"/>
      <c r="AQN232" s="2464"/>
      <c r="AQO232" s="2464"/>
      <c r="AQP232" s="2464"/>
      <c r="AQQ232" s="2464"/>
      <c r="AQR232" s="2464"/>
      <c r="AQS232" s="2464"/>
      <c r="AQT232" s="2464"/>
      <c r="AQU232" s="2464"/>
      <c r="AQV232" s="2464"/>
      <c r="AQW232" s="2464"/>
      <c r="AQX232" s="2464"/>
      <c r="AQY232" s="2464"/>
      <c r="AQZ232" s="2464"/>
      <c r="ARA232" s="2464"/>
      <c r="ARB232" s="2464"/>
      <c r="ARC232" s="2464"/>
      <c r="ARD232" s="2464"/>
      <c r="ARE232" s="2464"/>
      <c r="ARF232" s="2464"/>
      <c r="ARG232" s="2464"/>
      <c r="ARH232" s="2464"/>
      <c r="ARI232" s="2464"/>
      <c r="ARJ232" s="2464"/>
      <c r="ARK232" s="2464"/>
      <c r="ARL232" s="2464"/>
      <c r="ARM232" s="2464"/>
      <c r="ARN232" s="2464"/>
      <c r="ARO232" s="2464"/>
      <c r="ARP232" s="2464"/>
      <c r="ARQ232" s="2464"/>
      <c r="ARR232" s="2464"/>
      <c r="ARS232" s="2464"/>
      <c r="ART232" s="2464"/>
      <c r="ARU232" s="2464"/>
      <c r="ARV232" s="2464"/>
      <c r="ARW232" s="2464"/>
      <c r="ARX232" s="2464"/>
      <c r="ARY232" s="2464"/>
      <c r="ARZ232" s="2464"/>
      <c r="ASA232" s="2464"/>
      <c r="ASB232" s="2464"/>
      <c r="ASC232" s="2464"/>
      <c r="ASD232" s="2464"/>
      <c r="ASE232" s="2464"/>
      <c r="ASF232" s="2464"/>
      <c r="ASG232" s="2464"/>
      <c r="ASH232" s="2464"/>
      <c r="ASI232" s="2464"/>
      <c r="ASJ232" s="2464"/>
      <c r="ASK232" s="2464"/>
      <c r="ASL232" s="2464"/>
      <c r="ASM232" s="2464"/>
      <c r="ASN232" s="2464"/>
      <c r="ASO232" s="2464"/>
      <c r="ASP232" s="2464"/>
      <c r="ASQ232" s="2464"/>
      <c r="ASR232" s="2464"/>
      <c r="ASS232" s="2464"/>
      <c r="AST232" s="2464"/>
      <c r="ASU232" s="2464"/>
      <c r="ASV232" s="2464"/>
      <c r="ASW232" s="2464"/>
      <c r="ASX232" s="2464"/>
      <c r="ASY232" s="2464"/>
      <c r="ASZ232" s="2464"/>
      <c r="ATA232" s="2464"/>
      <c r="ATB232" s="2464"/>
      <c r="ATC232" s="2464"/>
      <c r="ATD232" s="2464"/>
      <c r="ATE232" s="2464"/>
      <c r="ATF232" s="2464"/>
      <c r="ATG232" s="2464"/>
      <c r="ATH232" s="2464"/>
      <c r="ATI232" s="2464"/>
      <c r="ATJ232" s="2464"/>
      <c r="ATK232" s="2464"/>
      <c r="ATL232" s="2464"/>
      <c r="ATM232" s="2464"/>
      <c r="ATN232" s="2464"/>
      <c r="ATO232" s="2464"/>
      <c r="ATP232" s="2464"/>
      <c r="ATQ232" s="2464"/>
      <c r="ATR232" s="2464"/>
      <c r="ATS232" s="2464"/>
      <c r="ATT232" s="2464"/>
      <c r="ATU232" s="2464"/>
      <c r="ATV232" s="2464"/>
      <c r="ATW232" s="2464"/>
      <c r="ATX232" s="2464"/>
      <c r="ATY232" s="2464"/>
      <c r="ATZ232" s="2464"/>
      <c r="AUA232" s="2464"/>
      <c r="AUB232" s="2464"/>
      <c r="AUC232" s="2464"/>
      <c r="AUD232" s="2464"/>
      <c r="AUE232" s="2464"/>
      <c r="AUF232" s="2464"/>
      <c r="AUG232" s="2464"/>
      <c r="AUH232" s="2464"/>
      <c r="AUI232" s="2464"/>
      <c r="AUJ232" s="2464"/>
      <c r="AUK232" s="2464"/>
      <c r="AUL232" s="2464"/>
      <c r="AUM232" s="2464"/>
      <c r="AUN232" s="2464"/>
      <c r="AUO232" s="2464"/>
      <c r="AUP232" s="2464"/>
      <c r="AUQ232" s="2464"/>
      <c r="AUR232" s="2464"/>
      <c r="AUS232" s="2464"/>
      <c r="AUT232" s="2464"/>
      <c r="AUU232" s="2464"/>
      <c r="AUV232" s="2464"/>
      <c r="AUW232" s="2464"/>
      <c r="AUX232" s="2464"/>
      <c r="AUY232" s="2464"/>
      <c r="AUZ232" s="2464"/>
      <c r="AVA232" s="2464"/>
      <c r="AVB232" s="2464"/>
      <c r="AVC232" s="2464"/>
      <c r="AVD232" s="2464"/>
      <c r="AVE232" s="2464"/>
      <c r="AVF232" s="2464"/>
      <c r="AVG232" s="2464"/>
      <c r="AVH232" s="2464"/>
      <c r="AVI232" s="2464"/>
      <c r="AVJ232" s="2464"/>
      <c r="AVK232" s="2464"/>
      <c r="AVL232" s="2464"/>
      <c r="AVM232" s="2464"/>
      <c r="AVN232" s="2464"/>
      <c r="AVO232" s="2464"/>
      <c r="AVP232" s="2464"/>
      <c r="AVQ232" s="2464"/>
      <c r="AVR232" s="2464"/>
      <c r="AVS232" s="2464"/>
      <c r="AVT232" s="2464"/>
      <c r="AVU232" s="2464"/>
      <c r="AVV232" s="2464"/>
      <c r="AVW232" s="2464"/>
      <c r="AVX232" s="2464"/>
      <c r="AVY232" s="2464"/>
      <c r="AVZ232" s="2464"/>
      <c r="AWA232" s="2464"/>
      <c r="AWB232" s="2464"/>
      <c r="AWC232" s="2464"/>
      <c r="AWD232" s="2464"/>
      <c r="AWE232" s="2464"/>
      <c r="AWF232" s="2464"/>
      <c r="AWG232" s="2464"/>
      <c r="AWH232" s="2464"/>
      <c r="AWI232" s="2464"/>
      <c r="AWJ232" s="2464"/>
      <c r="AWK232" s="2464"/>
      <c r="AWL232" s="2464"/>
      <c r="AWM232" s="2464"/>
      <c r="AWN232" s="2464"/>
      <c r="AWO232" s="2464"/>
      <c r="AWP232" s="2464"/>
      <c r="AWQ232" s="2464"/>
      <c r="AWR232" s="2464"/>
      <c r="AWS232" s="2464"/>
      <c r="AWT232" s="2464"/>
      <c r="AWU232" s="2464"/>
      <c r="AWV232" s="2464"/>
      <c r="AWW232" s="2464"/>
      <c r="AWX232" s="2464"/>
      <c r="AWY232" s="2464"/>
      <c r="AWZ232" s="2464"/>
      <c r="AXA232" s="2464"/>
      <c r="AXB232" s="2464"/>
      <c r="AXC232" s="2464"/>
      <c r="AXD232" s="2464"/>
      <c r="AXE232" s="2464"/>
      <c r="AXF232" s="2464"/>
      <c r="AXG232" s="2464"/>
      <c r="AXH232" s="2464"/>
      <c r="AXI232" s="2464"/>
      <c r="AXJ232" s="2464"/>
    </row>
    <row r="233" spans="1:1310" s="2465" customFormat="1" ht="23.25" customHeight="1">
      <c r="A233" s="2466"/>
      <c r="B233" s="2469" t="s">
        <v>2068</v>
      </c>
      <c r="C233" s="2469"/>
      <c r="D233" s="2469"/>
      <c r="E233" s="2469"/>
      <c r="F233" s="2471"/>
      <c r="G233" s="2469" t="s">
        <v>2069</v>
      </c>
      <c r="H233" s="2469"/>
      <c r="I233" s="2469"/>
      <c r="J233" s="2471"/>
      <c r="K233" s="2469" t="s">
        <v>2070</v>
      </c>
      <c r="L233" s="2469"/>
      <c r="M233" s="2469"/>
      <c r="N233" s="2471"/>
      <c r="O233" s="2469" t="s">
        <v>2071</v>
      </c>
      <c r="P233" s="2469"/>
      <c r="Q233" s="2471"/>
      <c r="R233" s="2462"/>
      <c r="S233" s="2462"/>
      <c r="T233" s="2462"/>
      <c r="U233" s="2462"/>
      <c r="V233" s="2462"/>
      <c r="W233" s="2462"/>
      <c r="X233" s="2462"/>
      <c r="Y233" s="2462"/>
      <c r="Z233" s="2462"/>
      <c r="AA233" s="2462"/>
      <c r="AB233" s="2462"/>
      <c r="AC233" s="2462"/>
      <c r="AD233" s="2463"/>
      <c r="AE233" s="2463"/>
      <c r="AF233" s="2463"/>
      <c r="AG233" s="2463"/>
      <c r="AH233" s="2463"/>
      <c r="AI233" s="2463"/>
      <c r="AJ233" s="2463"/>
      <c r="AK233" s="2463"/>
      <c r="AL233" s="2463"/>
      <c r="AM233" s="2463"/>
      <c r="AN233" s="2463"/>
      <c r="AO233" s="2463"/>
      <c r="AP233" s="2463"/>
      <c r="AQ233" s="2463"/>
      <c r="AR233" s="2463"/>
      <c r="AS233" s="2463"/>
      <c r="AT233" s="2463"/>
      <c r="AU233" s="2463"/>
      <c r="AV233" s="2464"/>
      <c r="AW233" s="2464"/>
      <c r="AX233" s="2464"/>
      <c r="AY233" s="2464"/>
      <c r="AZ233" s="2464"/>
      <c r="BA233" s="2464"/>
      <c r="BB233" s="2464"/>
      <c r="BC233" s="2464"/>
      <c r="BD233" s="2464"/>
      <c r="BE233" s="2464"/>
      <c r="BF233" s="2464"/>
      <c r="BG233" s="2464"/>
      <c r="BH233" s="2464"/>
      <c r="BI233" s="2464"/>
      <c r="BJ233" s="2464"/>
      <c r="BK233" s="2464"/>
      <c r="BL233" s="2464"/>
      <c r="BM233" s="2464"/>
      <c r="BN233" s="2464"/>
      <c r="BO233" s="2464"/>
      <c r="BP233" s="2464"/>
      <c r="BQ233" s="2464"/>
      <c r="BR233" s="2464"/>
      <c r="BS233" s="2464"/>
      <c r="BT233" s="2464"/>
      <c r="BU233" s="2464"/>
      <c r="BV233" s="2464"/>
      <c r="BW233" s="2464"/>
      <c r="BX233" s="2464"/>
      <c r="BY233" s="2464"/>
      <c r="BZ233" s="2464"/>
      <c r="CA233" s="2464"/>
      <c r="CB233" s="2464"/>
      <c r="CC233" s="2464"/>
      <c r="CD233" s="2464"/>
      <c r="CE233" s="2464"/>
      <c r="CF233" s="2464"/>
      <c r="CG233" s="2464"/>
      <c r="CH233" s="2464"/>
      <c r="CI233" s="2464"/>
      <c r="CJ233" s="2464"/>
      <c r="CK233" s="2464"/>
      <c r="CL233" s="2464"/>
      <c r="CM233" s="2464"/>
      <c r="CN233" s="2464"/>
      <c r="CO233" s="2464"/>
      <c r="CP233" s="2464"/>
      <c r="CQ233" s="2464"/>
      <c r="CR233" s="2464"/>
      <c r="CS233" s="2464"/>
      <c r="CT233" s="2464"/>
      <c r="CU233" s="2464"/>
      <c r="CV233" s="2464"/>
      <c r="CW233" s="2464"/>
      <c r="CX233" s="2464"/>
      <c r="CY233" s="2464"/>
      <c r="CZ233" s="2464"/>
      <c r="DA233" s="2464"/>
      <c r="DB233" s="2464"/>
      <c r="DC233" s="2464"/>
      <c r="DD233" s="2464"/>
      <c r="DE233" s="2464"/>
      <c r="DF233" s="2464"/>
      <c r="DG233" s="2464"/>
      <c r="DH233" s="2464"/>
      <c r="DI233" s="2464"/>
      <c r="DJ233" s="2464"/>
      <c r="DK233" s="2464"/>
      <c r="DL233" s="2464"/>
      <c r="DM233" s="2464"/>
      <c r="DN233" s="2464"/>
      <c r="DO233" s="2464"/>
      <c r="DP233" s="2464"/>
      <c r="DQ233" s="2464"/>
      <c r="DR233" s="2464"/>
      <c r="DS233" s="2464"/>
      <c r="DT233" s="2464"/>
      <c r="DU233" s="2464"/>
      <c r="DV233" s="2464"/>
      <c r="DW233" s="2464"/>
      <c r="DX233" s="2464"/>
      <c r="DY233" s="2464"/>
      <c r="DZ233" s="2464"/>
      <c r="EA233" s="2464"/>
      <c r="EB233" s="2464"/>
      <c r="EC233" s="2464"/>
      <c r="ED233" s="2464"/>
      <c r="EE233" s="2464"/>
      <c r="EF233" s="2464"/>
      <c r="EG233" s="2464"/>
      <c r="EH233" s="2464"/>
      <c r="EI233" s="2464"/>
      <c r="EJ233" s="2464"/>
      <c r="EK233" s="2464"/>
      <c r="EL233" s="2464"/>
      <c r="EM233" s="2464"/>
      <c r="EN233" s="2464"/>
      <c r="EO233" s="2464"/>
      <c r="EP233" s="2464"/>
      <c r="EQ233" s="2464"/>
      <c r="ER233" s="2464"/>
      <c r="ES233" s="2464"/>
      <c r="ET233" s="2464"/>
      <c r="EU233" s="2464"/>
      <c r="EV233" s="2464"/>
      <c r="EW233" s="2464"/>
      <c r="EX233" s="2464"/>
      <c r="EY233" s="2464"/>
      <c r="EZ233" s="2464"/>
      <c r="FA233" s="2464"/>
      <c r="FB233" s="2464"/>
      <c r="FC233" s="2464"/>
      <c r="FD233" s="2464"/>
      <c r="FE233" s="2464"/>
      <c r="FF233" s="2464"/>
      <c r="FG233" s="2464"/>
      <c r="FH233" s="2464"/>
      <c r="FI233" s="2464"/>
      <c r="FJ233" s="2464"/>
      <c r="FK233" s="2464"/>
      <c r="FL233" s="2464"/>
      <c r="FM233" s="2464"/>
      <c r="FN233" s="2464"/>
      <c r="FO233" s="2464"/>
      <c r="FP233" s="2464"/>
      <c r="FQ233" s="2464"/>
      <c r="FR233" s="2464"/>
      <c r="FS233" s="2464"/>
      <c r="FT233" s="2464"/>
      <c r="FU233" s="2464"/>
      <c r="FV233" s="2464"/>
      <c r="FW233" s="2464"/>
      <c r="FX233" s="2464"/>
      <c r="FY233" s="2464"/>
      <c r="FZ233" s="2464"/>
      <c r="GA233" s="2464"/>
      <c r="GB233" s="2464"/>
      <c r="GC233" s="2464"/>
      <c r="GD233" s="2464"/>
      <c r="GE233" s="2464"/>
      <c r="GF233" s="2464"/>
      <c r="GG233" s="2464"/>
      <c r="GH233" s="2464"/>
      <c r="GI233" s="2464"/>
      <c r="GJ233" s="2464"/>
      <c r="GK233" s="2464"/>
      <c r="GL233" s="2464"/>
      <c r="GM233" s="2464"/>
      <c r="GN233" s="2464"/>
      <c r="GO233" s="2464"/>
      <c r="GP233" s="2464"/>
      <c r="GQ233" s="2464"/>
      <c r="GR233" s="2464"/>
      <c r="GS233" s="2464"/>
      <c r="GT233" s="2464"/>
      <c r="GU233" s="2464"/>
      <c r="GV233" s="2464"/>
      <c r="GW233" s="2464"/>
      <c r="GX233" s="2464"/>
      <c r="GY233" s="2464"/>
      <c r="GZ233" s="2464"/>
      <c r="HA233" s="2464"/>
      <c r="HB233" s="2464"/>
      <c r="HC233" s="2464"/>
      <c r="HD233" s="2464"/>
      <c r="HE233" s="2464"/>
      <c r="HF233" s="2464"/>
      <c r="HG233" s="2464"/>
      <c r="HH233" s="2464"/>
      <c r="HI233" s="2464"/>
      <c r="HJ233" s="2464"/>
      <c r="HK233" s="2464"/>
      <c r="HL233" s="2464"/>
      <c r="HM233" s="2464"/>
      <c r="HN233" s="2464"/>
      <c r="HO233" s="2464"/>
      <c r="HP233" s="2464"/>
      <c r="HQ233" s="2464"/>
      <c r="HR233" s="2464"/>
      <c r="HS233" s="2464"/>
      <c r="HT233" s="2464"/>
      <c r="HU233" s="2464"/>
      <c r="HV233" s="2464"/>
      <c r="HW233" s="2464"/>
      <c r="HX233" s="2464"/>
      <c r="HY233" s="2464"/>
      <c r="HZ233" s="2464"/>
      <c r="IA233" s="2464"/>
      <c r="IB233" s="2464"/>
      <c r="IC233" s="2464"/>
      <c r="ID233" s="2464"/>
      <c r="IE233" s="2464"/>
      <c r="IF233" s="2464"/>
      <c r="IG233" s="2464"/>
      <c r="IH233" s="2464"/>
      <c r="II233" s="2464"/>
      <c r="IJ233" s="2464"/>
      <c r="IK233" s="2464"/>
      <c r="IL233" s="2464"/>
      <c r="IM233" s="2464"/>
      <c r="IN233" s="2464"/>
      <c r="IO233" s="2464"/>
      <c r="IP233" s="2464"/>
      <c r="IQ233" s="2464"/>
      <c r="IR233" s="2464"/>
      <c r="IS233" s="2464"/>
      <c r="IT233" s="2464"/>
      <c r="IU233" s="2464"/>
      <c r="IV233" s="2464"/>
      <c r="IW233" s="2464"/>
      <c r="IX233" s="2464"/>
      <c r="IY233" s="2464"/>
      <c r="IZ233" s="2464"/>
      <c r="JA233" s="2464"/>
      <c r="JB233" s="2464"/>
      <c r="JC233" s="2464"/>
      <c r="JD233" s="2464"/>
      <c r="JE233" s="2464"/>
      <c r="JF233" s="2464"/>
      <c r="JG233" s="2464"/>
      <c r="JH233" s="2464"/>
      <c r="JI233" s="2464"/>
      <c r="JJ233" s="2464"/>
      <c r="JK233" s="2464"/>
      <c r="JL233" s="2464"/>
      <c r="JM233" s="2464"/>
      <c r="JN233" s="2464"/>
      <c r="JO233" s="2464"/>
      <c r="JP233" s="2464"/>
      <c r="JQ233" s="2464"/>
      <c r="JR233" s="2464"/>
      <c r="JS233" s="2464"/>
      <c r="JT233" s="2464"/>
      <c r="JU233" s="2464"/>
      <c r="JV233" s="2464"/>
      <c r="JW233" s="2464"/>
      <c r="JX233" s="2464"/>
      <c r="JY233" s="2464"/>
      <c r="JZ233" s="2464"/>
      <c r="KA233" s="2464"/>
      <c r="KB233" s="2464"/>
      <c r="KC233" s="2464"/>
      <c r="KD233" s="2464"/>
      <c r="KE233" s="2464"/>
      <c r="KF233" s="2464"/>
      <c r="KG233" s="2464"/>
      <c r="KH233" s="2464"/>
      <c r="KI233" s="2464"/>
      <c r="KJ233" s="2464"/>
      <c r="KK233" s="2464"/>
      <c r="KL233" s="2464"/>
      <c r="KM233" s="2464"/>
      <c r="KN233" s="2464"/>
      <c r="KO233" s="2464"/>
      <c r="KP233" s="2464"/>
      <c r="KQ233" s="2464"/>
      <c r="KR233" s="2464"/>
      <c r="KS233" s="2464"/>
      <c r="KT233" s="2464"/>
      <c r="KU233" s="2464"/>
      <c r="KV233" s="2464"/>
      <c r="KW233" s="2464"/>
      <c r="KX233" s="2464"/>
      <c r="KY233" s="2464"/>
      <c r="KZ233" s="2464"/>
      <c r="LA233" s="2464"/>
      <c r="LB233" s="2464"/>
      <c r="LC233" s="2464"/>
      <c r="LD233" s="2464"/>
      <c r="LE233" s="2464"/>
      <c r="LF233" s="2464"/>
      <c r="LG233" s="2464"/>
      <c r="LH233" s="2464"/>
      <c r="LI233" s="2464"/>
      <c r="LJ233" s="2464"/>
      <c r="LK233" s="2464"/>
      <c r="LL233" s="2464"/>
      <c r="LM233" s="2464"/>
      <c r="LN233" s="2464"/>
      <c r="LO233" s="2464"/>
      <c r="LP233" s="2464"/>
      <c r="LQ233" s="2464"/>
      <c r="LR233" s="2464"/>
      <c r="LS233" s="2464"/>
      <c r="LT233" s="2464"/>
      <c r="LU233" s="2464"/>
      <c r="LV233" s="2464"/>
      <c r="LW233" s="2464"/>
      <c r="LX233" s="2464"/>
      <c r="LY233" s="2464"/>
      <c r="LZ233" s="2464"/>
      <c r="MA233" s="2464"/>
      <c r="MB233" s="2464"/>
      <c r="MC233" s="2464"/>
      <c r="MD233" s="2464"/>
      <c r="ME233" s="2464"/>
      <c r="MF233" s="2464"/>
      <c r="MG233" s="2464"/>
      <c r="MH233" s="2464"/>
      <c r="MI233" s="2464"/>
      <c r="MJ233" s="2464"/>
      <c r="MK233" s="2464"/>
      <c r="ML233" s="2464"/>
      <c r="MM233" s="2464"/>
      <c r="MN233" s="2464"/>
      <c r="MO233" s="2464"/>
      <c r="MP233" s="2464"/>
      <c r="MQ233" s="2464"/>
      <c r="MR233" s="2464"/>
      <c r="MS233" s="2464"/>
      <c r="MT233" s="2464"/>
      <c r="MU233" s="2464"/>
      <c r="MV233" s="2464"/>
      <c r="MW233" s="2464"/>
      <c r="MX233" s="2464"/>
      <c r="MY233" s="2464"/>
      <c r="MZ233" s="2464"/>
      <c r="NA233" s="2464"/>
      <c r="NB233" s="2464"/>
      <c r="NC233" s="2464"/>
      <c r="ND233" s="2464"/>
      <c r="NE233" s="2464"/>
      <c r="NF233" s="2464"/>
      <c r="NG233" s="2464"/>
      <c r="NH233" s="2464"/>
      <c r="NI233" s="2464"/>
      <c r="NJ233" s="2464"/>
      <c r="NK233" s="2464"/>
      <c r="NL233" s="2464"/>
      <c r="NM233" s="2464"/>
      <c r="NN233" s="2464"/>
      <c r="NO233" s="2464"/>
      <c r="NP233" s="2464"/>
      <c r="NQ233" s="2464"/>
      <c r="NR233" s="2464"/>
      <c r="NS233" s="2464"/>
      <c r="NT233" s="2464"/>
      <c r="NU233" s="2464"/>
      <c r="NV233" s="2464"/>
      <c r="NW233" s="2464"/>
      <c r="NX233" s="2464"/>
      <c r="NY233" s="2464"/>
      <c r="NZ233" s="2464"/>
      <c r="OA233" s="2464"/>
      <c r="OB233" s="2464"/>
      <c r="OC233" s="2464"/>
      <c r="OD233" s="2464"/>
      <c r="OE233" s="2464"/>
      <c r="OF233" s="2464"/>
      <c r="OG233" s="2464"/>
      <c r="OH233" s="2464"/>
      <c r="OI233" s="2464"/>
      <c r="OJ233" s="2464"/>
      <c r="OK233" s="2464"/>
      <c r="OL233" s="2464"/>
      <c r="OM233" s="2464"/>
      <c r="ON233" s="2464"/>
      <c r="OO233" s="2464"/>
      <c r="OP233" s="2464"/>
      <c r="OQ233" s="2464"/>
      <c r="OR233" s="2464"/>
      <c r="OS233" s="2464"/>
      <c r="OT233" s="2464"/>
      <c r="OU233" s="2464"/>
      <c r="OV233" s="2464"/>
      <c r="OW233" s="2464"/>
      <c r="OX233" s="2464"/>
      <c r="OY233" s="2464"/>
      <c r="OZ233" s="2464"/>
      <c r="PA233" s="2464"/>
      <c r="PB233" s="2464"/>
      <c r="PC233" s="2464"/>
      <c r="PD233" s="2464"/>
      <c r="PE233" s="2464"/>
      <c r="PF233" s="2464"/>
      <c r="PG233" s="2464"/>
      <c r="PH233" s="2464"/>
      <c r="PI233" s="2464"/>
      <c r="PJ233" s="2464"/>
      <c r="PK233" s="2464"/>
      <c r="PL233" s="2464"/>
      <c r="PM233" s="2464"/>
      <c r="PN233" s="2464"/>
      <c r="PO233" s="2464"/>
      <c r="PP233" s="2464"/>
      <c r="PQ233" s="2464"/>
      <c r="PR233" s="2464"/>
      <c r="PS233" s="2464"/>
      <c r="PT233" s="2464"/>
      <c r="PU233" s="2464"/>
      <c r="PV233" s="2464"/>
      <c r="PW233" s="2464"/>
      <c r="PX233" s="2464"/>
      <c r="PY233" s="2464"/>
      <c r="PZ233" s="2464"/>
      <c r="QA233" s="2464"/>
      <c r="QB233" s="2464"/>
      <c r="QC233" s="2464"/>
      <c r="QD233" s="2464"/>
      <c r="QE233" s="2464"/>
      <c r="QF233" s="2464"/>
      <c r="QG233" s="2464"/>
      <c r="QH233" s="2464"/>
      <c r="QI233" s="2464"/>
      <c r="QJ233" s="2464"/>
      <c r="QK233" s="2464"/>
      <c r="QL233" s="2464"/>
      <c r="QM233" s="2464"/>
      <c r="QN233" s="2464"/>
      <c r="QO233" s="2464"/>
      <c r="QP233" s="2464"/>
      <c r="QQ233" s="2464"/>
      <c r="QR233" s="2464"/>
      <c r="QS233" s="2464"/>
      <c r="QT233" s="2464"/>
      <c r="QU233" s="2464"/>
      <c r="QV233" s="2464"/>
      <c r="QW233" s="2464"/>
      <c r="QX233" s="2464"/>
      <c r="QY233" s="2464"/>
      <c r="QZ233" s="2464"/>
      <c r="RA233" s="2464"/>
      <c r="RB233" s="2464"/>
      <c r="RC233" s="2464"/>
      <c r="RD233" s="2464"/>
      <c r="RE233" s="2464"/>
      <c r="RF233" s="2464"/>
      <c r="RG233" s="2464"/>
      <c r="RH233" s="2464"/>
      <c r="RI233" s="2464"/>
      <c r="RJ233" s="2464"/>
      <c r="RK233" s="2464"/>
      <c r="RL233" s="2464"/>
      <c r="RM233" s="2464"/>
      <c r="RN233" s="2464"/>
      <c r="RO233" s="2464"/>
      <c r="RP233" s="2464"/>
      <c r="RQ233" s="2464"/>
      <c r="RR233" s="2464"/>
      <c r="RS233" s="2464"/>
      <c r="RT233" s="2464"/>
      <c r="RU233" s="2464"/>
      <c r="RV233" s="2464"/>
      <c r="RW233" s="2464"/>
      <c r="RX233" s="2464"/>
      <c r="RY233" s="2464"/>
      <c r="RZ233" s="2464"/>
      <c r="SA233" s="2464"/>
      <c r="SB233" s="2464"/>
      <c r="SC233" s="2464"/>
      <c r="SD233" s="2464"/>
      <c r="SE233" s="2464"/>
      <c r="SF233" s="2464"/>
      <c r="SG233" s="2464"/>
      <c r="SH233" s="2464"/>
      <c r="SI233" s="2464"/>
      <c r="SJ233" s="2464"/>
      <c r="SK233" s="2464"/>
      <c r="SL233" s="2464"/>
      <c r="SM233" s="2464"/>
      <c r="SN233" s="2464"/>
      <c r="SO233" s="2464"/>
      <c r="SP233" s="2464"/>
      <c r="SQ233" s="2464"/>
      <c r="SR233" s="2464"/>
      <c r="SS233" s="2464"/>
      <c r="ST233" s="2464"/>
      <c r="SU233" s="2464"/>
      <c r="SV233" s="2464"/>
      <c r="SW233" s="2464"/>
      <c r="SX233" s="2464"/>
      <c r="SY233" s="2464"/>
      <c r="SZ233" s="2464"/>
      <c r="TA233" s="2464"/>
      <c r="TB233" s="2464"/>
      <c r="TC233" s="2464"/>
      <c r="TD233" s="2464"/>
      <c r="TE233" s="2464"/>
      <c r="TF233" s="2464"/>
      <c r="TG233" s="2464"/>
      <c r="TH233" s="2464"/>
      <c r="TI233" s="2464"/>
      <c r="TJ233" s="2464"/>
      <c r="TK233" s="2464"/>
      <c r="TL233" s="2464"/>
      <c r="TM233" s="2464"/>
      <c r="TN233" s="2464"/>
      <c r="TO233" s="2464"/>
      <c r="TP233" s="2464"/>
      <c r="TQ233" s="2464"/>
      <c r="TR233" s="2464"/>
      <c r="TS233" s="2464"/>
      <c r="TT233" s="2464"/>
      <c r="TU233" s="2464"/>
      <c r="TV233" s="2464"/>
      <c r="TW233" s="2464"/>
      <c r="TX233" s="2464"/>
      <c r="TY233" s="2464"/>
      <c r="TZ233" s="2464"/>
      <c r="UA233" s="2464"/>
      <c r="UB233" s="2464"/>
      <c r="UC233" s="2464"/>
      <c r="UD233" s="2464"/>
      <c r="UE233" s="2464"/>
      <c r="UF233" s="2464"/>
      <c r="UG233" s="2464"/>
      <c r="UH233" s="2464"/>
      <c r="UI233" s="2464"/>
      <c r="UJ233" s="2464"/>
      <c r="UK233" s="2464"/>
      <c r="UL233" s="2464"/>
      <c r="UM233" s="2464"/>
      <c r="UN233" s="2464"/>
      <c r="UO233" s="2464"/>
      <c r="UP233" s="2464"/>
      <c r="UQ233" s="2464"/>
      <c r="UR233" s="2464"/>
      <c r="US233" s="2464"/>
      <c r="UT233" s="2464"/>
      <c r="UU233" s="2464"/>
      <c r="UV233" s="2464"/>
      <c r="UW233" s="2464"/>
      <c r="UX233" s="2464"/>
      <c r="UY233" s="2464"/>
      <c r="UZ233" s="2464"/>
      <c r="VA233" s="2464"/>
      <c r="VB233" s="2464"/>
      <c r="VC233" s="2464"/>
      <c r="VD233" s="2464"/>
      <c r="VE233" s="2464"/>
      <c r="VF233" s="2464"/>
      <c r="VG233" s="2464"/>
      <c r="VH233" s="2464"/>
      <c r="VI233" s="2464"/>
      <c r="VJ233" s="2464"/>
      <c r="VK233" s="2464"/>
      <c r="VL233" s="2464"/>
      <c r="VM233" s="2464"/>
      <c r="VN233" s="2464"/>
      <c r="VO233" s="2464"/>
      <c r="VP233" s="2464"/>
      <c r="VQ233" s="2464"/>
      <c r="VR233" s="2464"/>
      <c r="VS233" s="2464"/>
      <c r="VT233" s="2464"/>
      <c r="VU233" s="2464"/>
      <c r="VV233" s="2464"/>
      <c r="VW233" s="2464"/>
      <c r="VX233" s="2464"/>
      <c r="VY233" s="2464"/>
      <c r="VZ233" s="2464"/>
      <c r="WA233" s="2464"/>
      <c r="WB233" s="2464"/>
      <c r="WC233" s="2464"/>
      <c r="WD233" s="2464"/>
      <c r="WE233" s="2464"/>
      <c r="WF233" s="2464"/>
      <c r="WG233" s="2464"/>
      <c r="WH233" s="2464"/>
      <c r="WI233" s="2464"/>
      <c r="WJ233" s="2464"/>
      <c r="WK233" s="2464"/>
      <c r="WL233" s="2464"/>
      <c r="WM233" s="2464"/>
      <c r="WN233" s="2464"/>
      <c r="WO233" s="2464"/>
      <c r="WP233" s="2464"/>
      <c r="WQ233" s="2464"/>
      <c r="WR233" s="2464"/>
      <c r="WS233" s="2464"/>
      <c r="WT233" s="2464"/>
      <c r="WU233" s="2464"/>
      <c r="WV233" s="2464"/>
      <c r="WW233" s="2464"/>
      <c r="WX233" s="2464"/>
      <c r="WY233" s="2464"/>
      <c r="WZ233" s="2464"/>
      <c r="XA233" s="2464"/>
      <c r="XB233" s="2464"/>
      <c r="XC233" s="2464"/>
      <c r="XD233" s="2464"/>
      <c r="XE233" s="2464"/>
      <c r="XF233" s="2464"/>
      <c r="XG233" s="2464"/>
      <c r="XH233" s="2464"/>
      <c r="XI233" s="2464"/>
      <c r="XJ233" s="2464"/>
      <c r="XK233" s="2464"/>
      <c r="XL233" s="2464"/>
      <c r="XM233" s="2464"/>
      <c r="XN233" s="2464"/>
      <c r="XO233" s="2464"/>
      <c r="XP233" s="2464"/>
      <c r="XQ233" s="2464"/>
      <c r="XR233" s="2464"/>
      <c r="XS233" s="2464"/>
      <c r="XT233" s="2464"/>
      <c r="XU233" s="2464"/>
      <c r="XV233" s="2464"/>
      <c r="XW233" s="2464"/>
      <c r="XX233" s="2464"/>
      <c r="XY233" s="2464"/>
      <c r="XZ233" s="2464"/>
      <c r="YA233" s="2464"/>
      <c r="YB233" s="2464"/>
      <c r="YC233" s="2464"/>
      <c r="YD233" s="2464"/>
      <c r="YE233" s="2464"/>
      <c r="YF233" s="2464"/>
      <c r="YG233" s="2464"/>
      <c r="YH233" s="2464"/>
      <c r="YI233" s="2464"/>
      <c r="YJ233" s="2464"/>
      <c r="YK233" s="2464"/>
      <c r="YL233" s="2464"/>
      <c r="YM233" s="2464"/>
      <c r="YN233" s="2464"/>
      <c r="YO233" s="2464"/>
      <c r="YP233" s="2464"/>
      <c r="YQ233" s="2464"/>
      <c r="YR233" s="2464"/>
      <c r="YS233" s="2464"/>
      <c r="YT233" s="2464"/>
      <c r="YU233" s="2464"/>
      <c r="YV233" s="2464"/>
      <c r="YW233" s="2464"/>
      <c r="YX233" s="2464"/>
      <c r="YY233" s="2464"/>
      <c r="YZ233" s="2464"/>
      <c r="ZA233" s="2464"/>
      <c r="ZB233" s="2464"/>
      <c r="ZC233" s="2464"/>
      <c r="ZD233" s="2464"/>
      <c r="ZE233" s="2464"/>
      <c r="ZF233" s="2464"/>
      <c r="ZG233" s="2464"/>
      <c r="ZH233" s="2464"/>
      <c r="ZI233" s="2464"/>
      <c r="ZJ233" s="2464"/>
      <c r="ZK233" s="2464"/>
      <c r="ZL233" s="2464"/>
      <c r="ZM233" s="2464"/>
      <c r="ZN233" s="2464"/>
      <c r="ZO233" s="2464"/>
      <c r="ZP233" s="2464"/>
      <c r="ZQ233" s="2464"/>
      <c r="ZR233" s="2464"/>
      <c r="ZS233" s="2464"/>
      <c r="ZT233" s="2464"/>
      <c r="ZU233" s="2464"/>
      <c r="ZV233" s="2464"/>
      <c r="ZW233" s="2464"/>
      <c r="ZX233" s="2464"/>
      <c r="ZY233" s="2464"/>
      <c r="ZZ233" s="2464"/>
      <c r="AAA233" s="2464"/>
      <c r="AAB233" s="2464"/>
      <c r="AAC233" s="2464"/>
      <c r="AAD233" s="2464"/>
      <c r="AAE233" s="2464"/>
      <c r="AAF233" s="2464"/>
      <c r="AAG233" s="2464"/>
      <c r="AAH233" s="2464"/>
      <c r="AAI233" s="2464"/>
      <c r="AAJ233" s="2464"/>
      <c r="AAK233" s="2464"/>
      <c r="AAL233" s="2464"/>
      <c r="AAM233" s="2464"/>
      <c r="AAN233" s="2464"/>
      <c r="AAO233" s="2464"/>
      <c r="AAP233" s="2464"/>
      <c r="AAQ233" s="2464"/>
      <c r="AAR233" s="2464"/>
      <c r="AAS233" s="2464"/>
      <c r="AAT233" s="2464"/>
      <c r="AAU233" s="2464"/>
      <c r="AAV233" s="2464"/>
      <c r="AAW233" s="2464"/>
      <c r="AAX233" s="2464"/>
      <c r="AAY233" s="2464"/>
      <c r="AAZ233" s="2464"/>
      <c r="ABA233" s="2464"/>
      <c r="ABB233" s="2464"/>
      <c r="ABC233" s="2464"/>
      <c r="ABD233" s="2464"/>
      <c r="ABE233" s="2464"/>
      <c r="ABF233" s="2464"/>
      <c r="ABG233" s="2464"/>
      <c r="ABH233" s="2464"/>
      <c r="ABI233" s="2464"/>
      <c r="ABJ233" s="2464"/>
      <c r="ABK233" s="2464"/>
      <c r="ABL233" s="2464"/>
      <c r="ABM233" s="2464"/>
      <c r="ABN233" s="2464"/>
      <c r="ABO233" s="2464"/>
      <c r="ABP233" s="2464"/>
      <c r="ABQ233" s="2464"/>
      <c r="ABR233" s="2464"/>
      <c r="ABS233" s="2464"/>
      <c r="ABT233" s="2464"/>
      <c r="ABU233" s="2464"/>
      <c r="ABV233" s="2464"/>
      <c r="ABW233" s="2464"/>
      <c r="ABX233" s="2464"/>
      <c r="ABY233" s="2464"/>
      <c r="ABZ233" s="2464"/>
      <c r="ACA233" s="2464"/>
      <c r="ACB233" s="2464"/>
      <c r="ACC233" s="2464"/>
      <c r="ACD233" s="2464"/>
      <c r="ACE233" s="2464"/>
      <c r="ACF233" s="2464"/>
      <c r="ACG233" s="2464"/>
      <c r="ACH233" s="2464"/>
      <c r="ACI233" s="2464"/>
      <c r="ACJ233" s="2464"/>
      <c r="ACK233" s="2464"/>
      <c r="ACL233" s="2464"/>
      <c r="ACM233" s="2464"/>
      <c r="ACN233" s="2464"/>
      <c r="ACO233" s="2464"/>
      <c r="ACP233" s="2464"/>
      <c r="ACQ233" s="2464"/>
      <c r="ACR233" s="2464"/>
      <c r="ACS233" s="2464"/>
      <c r="ACT233" s="2464"/>
      <c r="ACU233" s="2464"/>
      <c r="ACV233" s="2464"/>
      <c r="ACW233" s="2464"/>
      <c r="ACX233" s="2464"/>
      <c r="ACY233" s="2464"/>
      <c r="ACZ233" s="2464"/>
      <c r="ADA233" s="2464"/>
      <c r="ADB233" s="2464"/>
      <c r="ADC233" s="2464"/>
      <c r="ADD233" s="2464"/>
      <c r="ADE233" s="2464"/>
      <c r="ADF233" s="2464"/>
      <c r="ADG233" s="2464"/>
      <c r="ADH233" s="2464"/>
      <c r="ADI233" s="2464"/>
      <c r="ADJ233" s="2464"/>
      <c r="ADK233" s="2464"/>
      <c r="ADL233" s="2464"/>
      <c r="ADM233" s="2464"/>
      <c r="ADN233" s="2464"/>
      <c r="ADO233" s="2464"/>
      <c r="ADP233" s="2464"/>
      <c r="ADQ233" s="2464"/>
      <c r="ADR233" s="2464"/>
      <c r="ADS233" s="2464"/>
      <c r="ADT233" s="2464"/>
      <c r="ADU233" s="2464"/>
      <c r="ADV233" s="2464"/>
      <c r="ADW233" s="2464"/>
      <c r="ADX233" s="2464"/>
      <c r="ADY233" s="2464"/>
      <c r="ADZ233" s="2464"/>
      <c r="AEA233" s="2464"/>
      <c r="AEB233" s="2464"/>
      <c r="AEC233" s="2464"/>
      <c r="AED233" s="2464"/>
      <c r="AEE233" s="2464"/>
      <c r="AEF233" s="2464"/>
      <c r="AEG233" s="2464"/>
      <c r="AEH233" s="2464"/>
      <c r="AEI233" s="2464"/>
      <c r="AEJ233" s="2464"/>
      <c r="AEK233" s="2464"/>
      <c r="AEL233" s="2464"/>
      <c r="AEM233" s="2464"/>
      <c r="AEN233" s="2464"/>
      <c r="AEO233" s="2464"/>
      <c r="AEP233" s="2464"/>
      <c r="AEQ233" s="2464"/>
      <c r="AER233" s="2464"/>
      <c r="AES233" s="2464"/>
      <c r="AET233" s="2464"/>
      <c r="AEU233" s="2464"/>
      <c r="AEV233" s="2464"/>
      <c r="AEW233" s="2464"/>
      <c r="AEX233" s="2464"/>
      <c r="AEY233" s="2464"/>
      <c r="AEZ233" s="2464"/>
      <c r="AFA233" s="2464"/>
      <c r="AFB233" s="2464"/>
      <c r="AFC233" s="2464"/>
      <c r="AFD233" s="2464"/>
      <c r="AFE233" s="2464"/>
      <c r="AFF233" s="2464"/>
      <c r="AFG233" s="2464"/>
      <c r="AFH233" s="2464"/>
      <c r="AFI233" s="2464"/>
      <c r="AFJ233" s="2464"/>
      <c r="AFK233" s="2464"/>
      <c r="AFL233" s="2464"/>
      <c r="AFM233" s="2464"/>
      <c r="AFN233" s="2464"/>
      <c r="AFO233" s="2464"/>
      <c r="AFP233" s="2464"/>
      <c r="AFQ233" s="2464"/>
      <c r="AFR233" s="2464"/>
      <c r="AFS233" s="2464"/>
      <c r="AFT233" s="2464"/>
      <c r="AFU233" s="2464"/>
      <c r="AFV233" s="2464"/>
      <c r="AFW233" s="2464"/>
      <c r="AFX233" s="2464"/>
      <c r="AFY233" s="2464"/>
      <c r="AFZ233" s="2464"/>
      <c r="AGA233" s="2464"/>
      <c r="AGB233" s="2464"/>
      <c r="AGC233" s="2464"/>
      <c r="AGD233" s="2464"/>
      <c r="AGE233" s="2464"/>
      <c r="AGF233" s="2464"/>
      <c r="AGG233" s="2464"/>
      <c r="AGH233" s="2464"/>
      <c r="AGI233" s="2464"/>
      <c r="AGJ233" s="2464"/>
      <c r="AGK233" s="2464"/>
      <c r="AGL233" s="2464"/>
      <c r="AGM233" s="2464"/>
      <c r="AGN233" s="2464"/>
      <c r="AGO233" s="2464"/>
      <c r="AGP233" s="2464"/>
      <c r="AGQ233" s="2464"/>
      <c r="AGR233" s="2464"/>
      <c r="AGS233" s="2464"/>
      <c r="AGT233" s="2464"/>
      <c r="AGU233" s="2464"/>
      <c r="AGV233" s="2464"/>
      <c r="AGW233" s="2464"/>
      <c r="AGX233" s="2464"/>
      <c r="AGY233" s="2464"/>
      <c r="AGZ233" s="2464"/>
      <c r="AHA233" s="2464"/>
      <c r="AHB233" s="2464"/>
      <c r="AHC233" s="2464"/>
      <c r="AHD233" s="2464"/>
      <c r="AHE233" s="2464"/>
      <c r="AHF233" s="2464"/>
      <c r="AHG233" s="2464"/>
      <c r="AHH233" s="2464"/>
      <c r="AHI233" s="2464"/>
      <c r="AHJ233" s="2464"/>
      <c r="AHK233" s="2464"/>
      <c r="AHL233" s="2464"/>
      <c r="AHM233" s="2464"/>
      <c r="AHN233" s="2464"/>
      <c r="AHO233" s="2464"/>
      <c r="AHP233" s="2464"/>
      <c r="AHQ233" s="2464"/>
      <c r="AHR233" s="2464"/>
      <c r="AHS233" s="2464"/>
      <c r="AHT233" s="2464"/>
      <c r="AHU233" s="2464"/>
      <c r="AHV233" s="2464"/>
      <c r="AHW233" s="2464"/>
      <c r="AHX233" s="2464"/>
      <c r="AHY233" s="2464"/>
      <c r="AHZ233" s="2464"/>
      <c r="AIA233" s="2464"/>
      <c r="AIB233" s="2464"/>
      <c r="AIC233" s="2464"/>
      <c r="AID233" s="2464"/>
      <c r="AIE233" s="2464"/>
      <c r="AIF233" s="2464"/>
      <c r="AIG233" s="2464"/>
      <c r="AIH233" s="2464"/>
      <c r="AII233" s="2464"/>
      <c r="AIJ233" s="2464"/>
      <c r="AIK233" s="2464"/>
      <c r="AIL233" s="2464"/>
      <c r="AIM233" s="2464"/>
      <c r="AIN233" s="2464"/>
      <c r="AIO233" s="2464"/>
      <c r="AIP233" s="2464"/>
      <c r="AIQ233" s="2464"/>
      <c r="AIR233" s="2464"/>
      <c r="AIS233" s="2464"/>
      <c r="AIT233" s="2464"/>
      <c r="AIU233" s="2464"/>
      <c r="AIV233" s="2464"/>
      <c r="AIW233" s="2464"/>
      <c r="AIX233" s="2464"/>
      <c r="AIY233" s="2464"/>
      <c r="AIZ233" s="2464"/>
      <c r="AJA233" s="2464"/>
      <c r="AJB233" s="2464"/>
      <c r="AJC233" s="2464"/>
      <c r="AJD233" s="2464"/>
      <c r="AJE233" s="2464"/>
      <c r="AJF233" s="2464"/>
      <c r="AJG233" s="2464"/>
      <c r="AJH233" s="2464"/>
      <c r="AJI233" s="2464"/>
      <c r="AJJ233" s="2464"/>
      <c r="AJK233" s="2464"/>
      <c r="AJL233" s="2464"/>
      <c r="AJM233" s="2464"/>
      <c r="AJN233" s="2464"/>
      <c r="AJO233" s="2464"/>
      <c r="AJP233" s="2464"/>
      <c r="AJQ233" s="2464"/>
      <c r="AJR233" s="2464"/>
      <c r="AJS233" s="2464"/>
      <c r="AJT233" s="2464"/>
      <c r="AJU233" s="2464"/>
      <c r="AJV233" s="2464"/>
      <c r="AJW233" s="2464"/>
      <c r="AJX233" s="2464"/>
      <c r="AJY233" s="2464"/>
      <c r="AJZ233" s="2464"/>
      <c r="AKA233" s="2464"/>
      <c r="AKB233" s="2464"/>
      <c r="AKC233" s="2464"/>
      <c r="AKD233" s="2464"/>
      <c r="AKE233" s="2464"/>
      <c r="AKF233" s="2464"/>
      <c r="AKG233" s="2464"/>
      <c r="AKH233" s="2464"/>
      <c r="AKI233" s="2464"/>
      <c r="AKJ233" s="2464"/>
      <c r="AKK233" s="2464"/>
      <c r="AKL233" s="2464"/>
      <c r="AKM233" s="2464"/>
      <c r="AKN233" s="2464"/>
      <c r="AKO233" s="2464"/>
      <c r="AKP233" s="2464"/>
      <c r="AKQ233" s="2464"/>
      <c r="AKR233" s="2464"/>
      <c r="AKS233" s="2464"/>
      <c r="AKT233" s="2464"/>
      <c r="AKU233" s="2464"/>
      <c r="AKV233" s="2464"/>
      <c r="AKW233" s="2464"/>
      <c r="AKX233" s="2464"/>
      <c r="AKY233" s="2464"/>
      <c r="AKZ233" s="2464"/>
      <c r="ALA233" s="2464"/>
      <c r="ALB233" s="2464"/>
      <c r="ALC233" s="2464"/>
      <c r="ALD233" s="2464"/>
      <c r="ALE233" s="2464"/>
      <c r="ALF233" s="2464"/>
      <c r="ALG233" s="2464"/>
      <c r="ALH233" s="2464"/>
      <c r="ALI233" s="2464"/>
      <c r="ALJ233" s="2464"/>
      <c r="ALK233" s="2464"/>
      <c r="ALL233" s="2464"/>
      <c r="ALM233" s="2464"/>
      <c r="ALN233" s="2464"/>
      <c r="ALO233" s="2464"/>
      <c r="ALP233" s="2464"/>
      <c r="ALQ233" s="2464"/>
      <c r="ALR233" s="2464"/>
      <c r="ALS233" s="2464"/>
      <c r="ALT233" s="2464"/>
      <c r="ALU233" s="2464"/>
      <c r="ALV233" s="2464"/>
      <c r="ALW233" s="2464"/>
      <c r="ALX233" s="2464"/>
      <c r="ALY233" s="2464"/>
      <c r="ALZ233" s="2464"/>
      <c r="AMA233" s="2464"/>
      <c r="AMB233" s="2464"/>
      <c r="AMC233" s="2464"/>
      <c r="AMD233" s="2464"/>
      <c r="AME233" s="2464"/>
      <c r="AMF233" s="2464"/>
      <c r="AMG233" s="2464"/>
      <c r="AMH233" s="2464"/>
      <c r="AMI233" s="2464"/>
      <c r="AMJ233" s="2464"/>
      <c r="AMK233" s="2464"/>
      <c r="AML233" s="2464"/>
      <c r="AMM233" s="2464"/>
      <c r="AMN233" s="2464"/>
      <c r="AMO233" s="2464"/>
      <c r="AMP233" s="2464"/>
      <c r="AMQ233" s="2464"/>
      <c r="AMR233" s="2464"/>
      <c r="AMS233" s="2464"/>
      <c r="AMT233" s="2464"/>
      <c r="AMU233" s="2464"/>
      <c r="AMV233" s="2464"/>
      <c r="AMW233" s="2464"/>
      <c r="AMX233" s="2464"/>
      <c r="AMY233" s="2464"/>
      <c r="AMZ233" s="2464"/>
      <c r="ANA233" s="2464"/>
      <c r="ANB233" s="2464"/>
      <c r="ANC233" s="2464"/>
      <c r="AND233" s="2464"/>
      <c r="ANE233" s="2464"/>
      <c r="ANF233" s="2464"/>
      <c r="ANG233" s="2464"/>
      <c r="ANH233" s="2464"/>
      <c r="ANI233" s="2464"/>
      <c r="ANJ233" s="2464"/>
      <c r="ANK233" s="2464"/>
      <c r="ANL233" s="2464"/>
      <c r="ANM233" s="2464"/>
      <c r="ANN233" s="2464"/>
      <c r="ANO233" s="2464"/>
      <c r="ANP233" s="2464"/>
      <c r="ANQ233" s="2464"/>
      <c r="ANR233" s="2464"/>
      <c r="ANS233" s="2464"/>
      <c r="ANT233" s="2464"/>
      <c r="ANU233" s="2464"/>
      <c r="ANV233" s="2464"/>
      <c r="ANW233" s="2464"/>
      <c r="ANX233" s="2464"/>
      <c r="ANY233" s="2464"/>
      <c r="ANZ233" s="2464"/>
      <c r="AOA233" s="2464"/>
      <c r="AOB233" s="2464"/>
      <c r="AOC233" s="2464"/>
      <c r="AOD233" s="2464"/>
      <c r="AOE233" s="2464"/>
      <c r="AOF233" s="2464"/>
      <c r="AOG233" s="2464"/>
      <c r="AOH233" s="2464"/>
      <c r="AOI233" s="2464"/>
      <c r="AOJ233" s="2464"/>
      <c r="AOK233" s="2464"/>
      <c r="AOL233" s="2464"/>
      <c r="AOM233" s="2464"/>
      <c r="AON233" s="2464"/>
      <c r="AOO233" s="2464"/>
      <c r="AOP233" s="2464"/>
      <c r="AOQ233" s="2464"/>
      <c r="AOR233" s="2464"/>
      <c r="AOS233" s="2464"/>
      <c r="AOT233" s="2464"/>
      <c r="AOU233" s="2464"/>
      <c r="AOV233" s="2464"/>
      <c r="AOW233" s="2464"/>
      <c r="AOX233" s="2464"/>
      <c r="AOY233" s="2464"/>
      <c r="AOZ233" s="2464"/>
      <c r="APA233" s="2464"/>
      <c r="APB233" s="2464"/>
      <c r="APC233" s="2464"/>
      <c r="APD233" s="2464"/>
      <c r="APE233" s="2464"/>
      <c r="APF233" s="2464"/>
      <c r="APG233" s="2464"/>
      <c r="APH233" s="2464"/>
      <c r="API233" s="2464"/>
      <c r="APJ233" s="2464"/>
      <c r="APK233" s="2464"/>
      <c r="APL233" s="2464"/>
      <c r="APM233" s="2464"/>
      <c r="APN233" s="2464"/>
      <c r="APO233" s="2464"/>
      <c r="APP233" s="2464"/>
      <c r="APQ233" s="2464"/>
      <c r="APR233" s="2464"/>
      <c r="APS233" s="2464"/>
      <c r="APT233" s="2464"/>
      <c r="APU233" s="2464"/>
      <c r="APV233" s="2464"/>
      <c r="APW233" s="2464"/>
      <c r="APX233" s="2464"/>
      <c r="APY233" s="2464"/>
      <c r="APZ233" s="2464"/>
      <c r="AQA233" s="2464"/>
      <c r="AQB233" s="2464"/>
      <c r="AQC233" s="2464"/>
      <c r="AQD233" s="2464"/>
      <c r="AQE233" s="2464"/>
      <c r="AQF233" s="2464"/>
      <c r="AQG233" s="2464"/>
      <c r="AQH233" s="2464"/>
      <c r="AQI233" s="2464"/>
      <c r="AQJ233" s="2464"/>
      <c r="AQK233" s="2464"/>
      <c r="AQL233" s="2464"/>
      <c r="AQM233" s="2464"/>
      <c r="AQN233" s="2464"/>
      <c r="AQO233" s="2464"/>
      <c r="AQP233" s="2464"/>
      <c r="AQQ233" s="2464"/>
      <c r="AQR233" s="2464"/>
      <c r="AQS233" s="2464"/>
      <c r="AQT233" s="2464"/>
      <c r="AQU233" s="2464"/>
      <c r="AQV233" s="2464"/>
      <c r="AQW233" s="2464"/>
      <c r="AQX233" s="2464"/>
      <c r="AQY233" s="2464"/>
      <c r="AQZ233" s="2464"/>
      <c r="ARA233" s="2464"/>
      <c r="ARB233" s="2464"/>
      <c r="ARC233" s="2464"/>
      <c r="ARD233" s="2464"/>
      <c r="ARE233" s="2464"/>
      <c r="ARF233" s="2464"/>
      <c r="ARG233" s="2464"/>
      <c r="ARH233" s="2464"/>
      <c r="ARI233" s="2464"/>
      <c r="ARJ233" s="2464"/>
      <c r="ARK233" s="2464"/>
      <c r="ARL233" s="2464"/>
      <c r="ARM233" s="2464"/>
      <c r="ARN233" s="2464"/>
      <c r="ARO233" s="2464"/>
      <c r="ARP233" s="2464"/>
      <c r="ARQ233" s="2464"/>
      <c r="ARR233" s="2464"/>
      <c r="ARS233" s="2464"/>
      <c r="ART233" s="2464"/>
      <c r="ARU233" s="2464"/>
      <c r="ARV233" s="2464"/>
      <c r="ARW233" s="2464"/>
      <c r="ARX233" s="2464"/>
      <c r="ARY233" s="2464"/>
      <c r="ARZ233" s="2464"/>
      <c r="ASA233" s="2464"/>
      <c r="ASB233" s="2464"/>
      <c r="ASC233" s="2464"/>
      <c r="ASD233" s="2464"/>
      <c r="ASE233" s="2464"/>
      <c r="ASF233" s="2464"/>
      <c r="ASG233" s="2464"/>
      <c r="ASH233" s="2464"/>
      <c r="ASI233" s="2464"/>
      <c r="ASJ233" s="2464"/>
      <c r="ASK233" s="2464"/>
      <c r="ASL233" s="2464"/>
      <c r="ASM233" s="2464"/>
      <c r="ASN233" s="2464"/>
      <c r="ASO233" s="2464"/>
      <c r="ASP233" s="2464"/>
      <c r="ASQ233" s="2464"/>
      <c r="ASR233" s="2464"/>
      <c r="ASS233" s="2464"/>
      <c r="AST233" s="2464"/>
      <c r="ASU233" s="2464"/>
      <c r="ASV233" s="2464"/>
      <c r="ASW233" s="2464"/>
      <c r="ASX233" s="2464"/>
      <c r="ASY233" s="2464"/>
      <c r="ASZ233" s="2464"/>
      <c r="ATA233" s="2464"/>
      <c r="ATB233" s="2464"/>
      <c r="ATC233" s="2464"/>
      <c r="ATD233" s="2464"/>
      <c r="ATE233" s="2464"/>
      <c r="ATF233" s="2464"/>
      <c r="ATG233" s="2464"/>
      <c r="ATH233" s="2464"/>
      <c r="ATI233" s="2464"/>
      <c r="ATJ233" s="2464"/>
      <c r="ATK233" s="2464"/>
      <c r="ATL233" s="2464"/>
      <c r="ATM233" s="2464"/>
      <c r="ATN233" s="2464"/>
      <c r="ATO233" s="2464"/>
      <c r="ATP233" s="2464"/>
      <c r="ATQ233" s="2464"/>
      <c r="ATR233" s="2464"/>
      <c r="ATS233" s="2464"/>
      <c r="ATT233" s="2464"/>
      <c r="ATU233" s="2464"/>
      <c r="ATV233" s="2464"/>
      <c r="ATW233" s="2464"/>
      <c r="ATX233" s="2464"/>
      <c r="ATY233" s="2464"/>
      <c r="ATZ233" s="2464"/>
      <c r="AUA233" s="2464"/>
      <c r="AUB233" s="2464"/>
      <c r="AUC233" s="2464"/>
      <c r="AUD233" s="2464"/>
      <c r="AUE233" s="2464"/>
      <c r="AUF233" s="2464"/>
      <c r="AUG233" s="2464"/>
      <c r="AUH233" s="2464"/>
      <c r="AUI233" s="2464"/>
      <c r="AUJ233" s="2464"/>
      <c r="AUK233" s="2464"/>
      <c r="AUL233" s="2464"/>
      <c r="AUM233" s="2464"/>
      <c r="AUN233" s="2464"/>
      <c r="AUO233" s="2464"/>
      <c r="AUP233" s="2464"/>
      <c r="AUQ233" s="2464"/>
      <c r="AUR233" s="2464"/>
      <c r="AUS233" s="2464"/>
      <c r="AUT233" s="2464"/>
      <c r="AUU233" s="2464"/>
      <c r="AUV233" s="2464"/>
      <c r="AUW233" s="2464"/>
      <c r="AUX233" s="2464"/>
      <c r="AUY233" s="2464"/>
      <c r="AUZ233" s="2464"/>
      <c r="AVA233" s="2464"/>
      <c r="AVB233" s="2464"/>
      <c r="AVC233" s="2464"/>
      <c r="AVD233" s="2464"/>
      <c r="AVE233" s="2464"/>
      <c r="AVF233" s="2464"/>
      <c r="AVG233" s="2464"/>
      <c r="AVH233" s="2464"/>
      <c r="AVI233" s="2464"/>
      <c r="AVJ233" s="2464"/>
      <c r="AVK233" s="2464"/>
      <c r="AVL233" s="2464"/>
      <c r="AVM233" s="2464"/>
      <c r="AVN233" s="2464"/>
      <c r="AVO233" s="2464"/>
      <c r="AVP233" s="2464"/>
      <c r="AVQ233" s="2464"/>
      <c r="AVR233" s="2464"/>
      <c r="AVS233" s="2464"/>
      <c r="AVT233" s="2464"/>
      <c r="AVU233" s="2464"/>
      <c r="AVV233" s="2464"/>
      <c r="AVW233" s="2464"/>
      <c r="AVX233" s="2464"/>
      <c r="AVY233" s="2464"/>
      <c r="AVZ233" s="2464"/>
      <c r="AWA233" s="2464"/>
      <c r="AWB233" s="2464"/>
      <c r="AWC233" s="2464"/>
      <c r="AWD233" s="2464"/>
      <c r="AWE233" s="2464"/>
      <c r="AWF233" s="2464"/>
      <c r="AWG233" s="2464"/>
      <c r="AWH233" s="2464"/>
      <c r="AWI233" s="2464"/>
      <c r="AWJ233" s="2464"/>
      <c r="AWK233" s="2464"/>
      <c r="AWL233" s="2464"/>
      <c r="AWM233" s="2464"/>
      <c r="AWN233" s="2464"/>
      <c r="AWO233" s="2464"/>
      <c r="AWP233" s="2464"/>
      <c r="AWQ233" s="2464"/>
      <c r="AWR233" s="2464"/>
      <c r="AWS233" s="2464"/>
      <c r="AWT233" s="2464"/>
      <c r="AWU233" s="2464"/>
      <c r="AWV233" s="2464"/>
      <c r="AWW233" s="2464"/>
      <c r="AWX233" s="2464"/>
      <c r="AWY233" s="2464"/>
      <c r="AWZ233" s="2464"/>
      <c r="AXA233" s="2464"/>
      <c r="AXB233" s="2464"/>
      <c r="AXC233" s="2464"/>
      <c r="AXD233" s="2464"/>
      <c r="AXE233" s="2464"/>
      <c r="AXF233" s="2464"/>
      <c r="AXG233" s="2464"/>
      <c r="AXH233" s="2464"/>
      <c r="AXI233" s="2464"/>
      <c r="AXJ233" s="2464"/>
    </row>
    <row r="234" spans="1:1310" s="2465" customFormat="1" ht="23.25" customHeight="1">
      <c r="A234" s="2466"/>
      <c r="B234" s="2469" t="s">
        <v>2072</v>
      </c>
      <c r="C234" s="2469"/>
      <c r="D234" s="2469"/>
      <c r="E234" s="2469"/>
      <c r="F234" s="2471"/>
      <c r="G234" s="2469" t="s">
        <v>2073</v>
      </c>
      <c r="H234" s="2469"/>
      <c r="I234" s="2469"/>
      <c r="J234" s="2471"/>
      <c r="K234" s="2473" t="s">
        <v>2074</v>
      </c>
      <c r="L234" s="2473"/>
      <c r="M234" s="2473"/>
      <c r="N234" s="2471"/>
      <c r="O234" s="2469" t="s">
        <v>2075</v>
      </c>
      <c r="P234" s="2469"/>
      <c r="Q234" s="2471"/>
      <c r="R234" s="2462"/>
      <c r="S234" s="2462"/>
      <c r="T234" s="2462"/>
      <c r="U234" s="2462"/>
      <c r="V234" s="2462"/>
      <c r="W234" s="2462"/>
      <c r="X234" s="2462"/>
      <c r="Y234" s="2462"/>
      <c r="Z234" s="2462"/>
      <c r="AA234" s="2462"/>
      <c r="AB234" s="2462"/>
      <c r="AC234" s="2462"/>
      <c r="AD234" s="2463"/>
      <c r="AE234" s="2463"/>
      <c r="AF234" s="2463"/>
      <c r="AG234" s="2463"/>
      <c r="AH234" s="2463"/>
      <c r="AI234" s="2463"/>
      <c r="AJ234" s="2463"/>
      <c r="AK234" s="2463"/>
      <c r="AL234" s="2463"/>
      <c r="AM234" s="2463"/>
      <c r="AN234" s="2463"/>
      <c r="AO234" s="2463"/>
      <c r="AP234" s="2463"/>
      <c r="AQ234" s="2463"/>
      <c r="AR234" s="2463"/>
      <c r="AS234" s="2463"/>
      <c r="AT234" s="2463"/>
      <c r="AU234" s="2463"/>
      <c r="AV234" s="2464"/>
      <c r="AW234" s="2464"/>
      <c r="AX234" s="2464"/>
      <c r="AY234" s="2464"/>
      <c r="AZ234" s="2464"/>
      <c r="BA234" s="2464"/>
      <c r="BB234" s="2464"/>
      <c r="BC234" s="2464"/>
      <c r="BD234" s="2464"/>
      <c r="BE234" s="2464"/>
      <c r="BF234" s="2464"/>
      <c r="BG234" s="2464"/>
      <c r="BH234" s="2464"/>
      <c r="BI234" s="2464"/>
      <c r="BJ234" s="2464"/>
      <c r="BK234" s="2464"/>
      <c r="BL234" s="2464"/>
      <c r="BM234" s="2464"/>
      <c r="BN234" s="2464"/>
      <c r="BO234" s="2464"/>
      <c r="BP234" s="2464"/>
      <c r="BQ234" s="2464"/>
      <c r="BR234" s="2464"/>
      <c r="BS234" s="2464"/>
      <c r="BT234" s="2464"/>
      <c r="BU234" s="2464"/>
      <c r="BV234" s="2464"/>
      <c r="BW234" s="2464"/>
      <c r="BX234" s="2464"/>
      <c r="BY234" s="2464"/>
      <c r="BZ234" s="2464"/>
      <c r="CA234" s="2464"/>
      <c r="CB234" s="2464"/>
      <c r="CC234" s="2464"/>
      <c r="CD234" s="2464"/>
      <c r="CE234" s="2464"/>
      <c r="CF234" s="2464"/>
      <c r="CG234" s="2464"/>
      <c r="CH234" s="2464"/>
      <c r="CI234" s="2464"/>
      <c r="CJ234" s="2464"/>
      <c r="CK234" s="2464"/>
      <c r="CL234" s="2464"/>
      <c r="CM234" s="2464"/>
      <c r="CN234" s="2464"/>
      <c r="CO234" s="2464"/>
      <c r="CP234" s="2464"/>
      <c r="CQ234" s="2464"/>
      <c r="CR234" s="2464"/>
      <c r="CS234" s="2464"/>
      <c r="CT234" s="2464"/>
      <c r="CU234" s="2464"/>
      <c r="CV234" s="2464"/>
      <c r="CW234" s="2464"/>
      <c r="CX234" s="2464"/>
      <c r="CY234" s="2464"/>
      <c r="CZ234" s="2464"/>
      <c r="DA234" s="2464"/>
      <c r="DB234" s="2464"/>
      <c r="DC234" s="2464"/>
      <c r="DD234" s="2464"/>
      <c r="DE234" s="2464"/>
      <c r="DF234" s="2464"/>
      <c r="DG234" s="2464"/>
      <c r="DH234" s="2464"/>
      <c r="DI234" s="2464"/>
      <c r="DJ234" s="2464"/>
      <c r="DK234" s="2464"/>
      <c r="DL234" s="2464"/>
      <c r="DM234" s="2464"/>
      <c r="DN234" s="2464"/>
      <c r="DO234" s="2464"/>
      <c r="DP234" s="2464"/>
      <c r="DQ234" s="2464"/>
      <c r="DR234" s="2464"/>
      <c r="DS234" s="2464"/>
      <c r="DT234" s="2464"/>
      <c r="DU234" s="2464"/>
      <c r="DV234" s="2464"/>
      <c r="DW234" s="2464"/>
      <c r="DX234" s="2464"/>
      <c r="DY234" s="2464"/>
      <c r="DZ234" s="2464"/>
      <c r="EA234" s="2464"/>
      <c r="EB234" s="2464"/>
      <c r="EC234" s="2464"/>
      <c r="ED234" s="2464"/>
      <c r="EE234" s="2464"/>
      <c r="EF234" s="2464"/>
      <c r="EG234" s="2464"/>
      <c r="EH234" s="2464"/>
      <c r="EI234" s="2464"/>
      <c r="EJ234" s="2464"/>
      <c r="EK234" s="2464"/>
      <c r="EL234" s="2464"/>
      <c r="EM234" s="2464"/>
      <c r="EN234" s="2464"/>
      <c r="EO234" s="2464"/>
      <c r="EP234" s="2464"/>
      <c r="EQ234" s="2464"/>
      <c r="ER234" s="2464"/>
      <c r="ES234" s="2464"/>
      <c r="ET234" s="2464"/>
      <c r="EU234" s="2464"/>
      <c r="EV234" s="2464"/>
      <c r="EW234" s="2464"/>
      <c r="EX234" s="2464"/>
      <c r="EY234" s="2464"/>
      <c r="EZ234" s="2464"/>
      <c r="FA234" s="2464"/>
      <c r="FB234" s="2464"/>
      <c r="FC234" s="2464"/>
      <c r="FD234" s="2464"/>
      <c r="FE234" s="2464"/>
      <c r="FF234" s="2464"/>
      <c r="FG234" s="2464"/>
      <c r="FH234" s="2464"/>
      <c r="FI234" s="2464"/>
      <c r="FJ234" s="2464"/>
      <c r="FK234" s="2464"/>
      <c r="FL234" s="2464"/>
      <c r="FM234" s="2464"/>
      <c r="FN234" s="2464"/>
      <c r="FO234" s="2464"/>
      <c r="FP234" s="2464"/>
      <c r="FQ234" s="2464"/>
      <c r="FR234" s="2464"/>
      <c r="FS234" s="2464"/>
      <c r="FT234" s="2464"/>
      <c r="FU234" s="2464"/>
      <c r="FV234" s="2464"/>
      <c r="FW234" s="2464"/>
      <c r="FX234" s="2464"/>
      <c r="FY234" s="2464"/>
      <c r="FZ234" s="2464"/>
      <c r="GA234" s="2464"/>
      <c r="GB234" s="2464"/>
      <c r="GC234" s="2464"/>
      <c r="GD234" s="2464"/>
      <c r="GE234" s="2464"/>
      <c r="GF234" s="2464"/>
      <c r="GG234" s="2464"/>
      <c r="GH234" s="2464"/>
      <c r="GI234" s="2464"/>
      <c r="GJ234" s="2464"/>
      <c r="GK234" s="2464"/>
      <c r="GL234" s="2464"/>
      <c r="GM234" s="2464"/>
      <c r="GN234" s="2464"/>
      <c r="GO234" s="2464"/>
      <c r="GP234" s="2464"/>
      <c r="GQ234" s="2464"/>
      <c r="GR234" s="2464"/>
      <c r="GS234" s="2464"/>
      <c r="GT234" s="2464"/>
      <c r="GU234" s="2464"/>
      <c r="GV234" s="2464"/>
      <c r="GW234" s="2464"/>
      <c r="GX234" s="2464"/>
      <c r="GY234" s="2464"/>
      <c r="GZ234" s="2464"/>
      <c r="HA234" s="2464"/>
      <c r="HB234" s="2464"/>
      <c r="HC234" s="2464"/>
      <c r="HD234" s="2464"/>
      <c r="HE234" s="2464"/>
      <c r="HF234" s="2464"/>
      <c r="HG234" s="2464"/>
      <c r="HH234" s="2464"/>
      <c r="HI234" s="2464"/>
      <c r="HJ234" s="2464"/>
      <c r="HK234" s="2464"/>
      <c r="HL234" s="2464"/>
      <c r="HM234" s="2464"/>
      <c r="HN234" s="2464"/>
      <c r="HO234" s="2464"/>
      <c r="HP234" s="2464"/>
      <c r="HQ234" s="2464"/>
      <c r="HR234" s="2464"/>
      <c r="HS234" s="2464"/>
      <c r="HT234" s="2464"/>
      <c r="HU234" s="2464"/>
      <c r="HV234" s="2464"/>
      <c r="HW234" s="2464"/>
      <c r="HX234" s="2464"/>
      <c r="HY234" s="2464"/>
      <c r="HZ234" s="2464"/>
      <c r="IA234" s="2464"/>
      <c r="IB234" s="2464"/>
      <c r="IC234" s="2464"/>
      <c r="ID234" s="2464"/>
      <c r="IE234" s="2464"/>
      <c r="IF234" s="2464"/>
      <c r="IG234" s="2464"/>
      <c r="IH234" s="2464"/>
      <c r="II234" s="2464"/>
      <c r="IJ234" s="2464"/>
      <c r="IK234" s="2464"/>
      <c r="IL234" s="2464"/>
      <c r="IM234" s="2464"/>
      <c r="IN234" s="2464"/>
      <c r="IO234" s="2464"/>
      <c r="IP234" s="2464"/>
      <c r="IQ234" s="2464"/>
      <c r="IR234" s="2464"/>
      <c r="IS234" s="2464"/>
      <c r="IT234" s="2464"/>
      <c r="IU234" s="2464"/>
      <c r="IV234" s="2464"/>
      <c r="IW234" s="2464"/>
      <c r="IX234" s="2464"/>
      <c r="IY234" s="2464"/>
      <c r="IZ234" s="2464"/>
      <c r="JA234" s="2464"/>
      <c r="JB234" s="2464"/>
      <c r="JC234" s="2464"/>
      <c r="JD234" s="2464"/>
      <c r="JE234" s="2464"/>
      <c r="JF234" s="2464"/>
      <c r="JG234" s="2464"/>
      <c r="JH234" s="2464"/>
      <c r="JI234" s="2464"/>
      <c r="JJ234" s="2464"/>
      <c r="JK234" s="2464"/>
      <c r="JL234" s="2464"/>
      <c r="JM234" s="2464"/>
      <c r="JN234" s="2464"/>
      <c r="JO234" s="2464"/>
      <c r="JP234" s="2464"/>
      <c r="JQ234" s="2464"/>
      <c r="JR234" s="2464"/>
      <c r="JS234" s="2464"/>
      <c r="JT234" s="2464"/>
      <c r="JU234" s="2464"/>
      <c r="JV234" s="2464"/>
      <c r="JW234" s="2464"/>
      <c r="JX234" s="2464"/>
      <c r="JY234" s="2464"/>
      <c r="JZ234" s="2464"/>
      <c r="KA234" s="2464"/>
      <c r="KB234" s="2464"/>
      <c r="KC234" s="2464"/>
      <c r="KD234" s="2464"/>
      <c r="KE234" s="2464"/>
      <c r="KF234" s="2464"/>
      <c r="KG234" s="2464"/>
      <c r="KH234" s="2464"/>
      <c r="KI234" s="2464"/>
      <c r="KJ234" s="2464"/>
      <c r="KK234" s="2464"/>
      <c r="KL234" s="2464"/>
      <c r="KM234" s="2464"/>
      <c r="KN234" s="2464"/>
      <c r="KO234" s="2464"/>
      <c r="KP234" s="2464"/>
      <c r="KQ234" s="2464"/>
      <c r="KR234" s="2464"/>
      <c r="KS234" s="2464"/>
      <c r="KT234" s="2464"/>
      <c r="KU234" s="2464"/>
      <c r="KV234" s="2464"/>
      <c r="KW234" s="2464"/>
      <c r="KX234" s="2464"/>
      <c r="KY234" s="2464"/>
      <c r="KZ234" s="2464"/>
      <c r="LA234" s="2464"/>
      <c r="LB234" s="2464"/>
      <c r="LC234" s="2464"/>
      <c r="LD234" s="2464"/>
      <c r="LE234" s="2464"/>
      <c r="LF234" s="2464"/>
      <c r="LG234" s="2464"/>
      <c r="LH234" s="2464"/>
      <c r="LI234" s="2464"/>
      <c r="LJ234" s="2464"/>
      <c r="LK234" s="2464"/>
      <c r="LL234" s="2464"/>
      <c r="LM234" s="2464"/>
      <c r="LN234" s="2464"/>
      <c r="LO234" s="2464"/>
      <c r="LP234" s="2464"/>
      <c r="LQ234" s="2464"/>
      <c r="LR234" s="2464"/>
      <c r="LS234" s="2464"/>
      <c r="LT234" s="2464"/>
      <c r="LU234" s="2464"/>
      <c r="LV234" s="2464"/>
      <c r="LW234" s="2464"/>
      <c r="LX234" s="2464"/>
      <c r="LY234" s="2464"/>
      <c r="LZ234" s="2464"/>
      <c r="MA234" s="2464"/>
      <c r="MB234" s="2464"/>
      <c r="MC234" s="2464"/>
      <c r="MD234" s="2464"/>
      <c r="ME234" s="2464"/>
      <c r="MF234" s="2464"/>
      <c r="MG234" s="2464"/>
      <c r="MH234" s="2464"/>
      <c r="MI234" s="2464"/>
      <c r="MJ234" s="2464"/>
      <c r="MK234" s="2464"/>
      <c r="ML234" s="2464"/>
      <c r="MM234" s="2464"/>
      <c r="MN234" s="2464"/>
      <c r="MO234" s="2464"/>
      <c r="MP234" s="2464"/>
      <c r="MQ234" s="2464"/>
      <c r="MR234" s="2464"/>
      <c r="MS234" s="2464"/>
      <c r="MT234" s="2464"/>
      <c r="MU234" s="2464"/>
      <c r="MV234" s="2464"/>
      <c r="MW234" s="2464"/>
      <c r="MX234" s="2464"/>
      <c r="MY234" s="2464"/>
      <c r="MZ234" s="2464"/>
      <c r="NA234" s="2464"/>
      <c r="NB234" s="2464"/>
      <c r="NC234" s="2464"/>
      <c r="ND234" s="2464"/>
      <c r="NE234" s="2464"/>
      <c r="NF234" s="2464"/>
      <c r="NG234" s="2464"/>
      <c r="NH234" s="2464"/>
      <c r="NI234" s="2464"/>
      <c r="NJ234" s="2464"/>
      <c r="NK234" s="2464"/>
      <c r="NL234" s="2464"/>
      <c r="NM234" s="2464"/>
      <c r="NN234" s="2464"/>
      <c r="NO234" s="2464"/>
      <c r="NP234" s="2464"/>
      <c r="NQ234" s="2464"/>
      <c r="NR234" s="2464"/>
      <c r="NS234" s="2464"/>
      <c r="NT234" s="2464"/>
      <c r="NU234" s="2464"/>
      <c r="NV234" s="2464"/>
      <c r="NW234" s="2464"/>
      <c r="NX234" s="2464"/>
      <c r="NY234" s="2464"/>
      <c r="NZ234" s="2464"/>
      <c r="OA234" s="2464"/>
      <c r="OB234" s="2464"/>
      <c r="OC234" s="2464"/>
      <c r="OD234" s="2464"/>
      <c r="OE234" s="2464"/>
      <c r="OF234" s="2464"/>
      <c r="OG234" s="2464"/>
      <c r="OH234" s="2464"/>
      <c r="OI234" s="2464"/>
      <c r="OJ234" s="2464"/>
      <c r="OK234" s="2464"/>
      <c r="OL234" s="2464"/>
      <c r="OM234" s="2464"/>
      <c r="ON234" s="2464"/>
      <c r="OO234" s="2464"/>
      <c r="OP234" s="2464"/>
      <c r="OQ234" s="2464"/>
      <c r="OR234" s="2464"/>
      <c r="OS234" s="2464"/>
      <c r="OT234" s="2464"/>
      <c r="OU234" s="2464"/>
      <c r="OV234" s="2464"/>
      <c r="OW234" s="2464"/>
      <c r="OX234" s="2464"/>
      <c r="OY234" s="2464"/>
      <c r="OZ234" s="2464"/>
      <c r="PA234" s="2464"/>
      <c r="PB234" s="2464"/>
      <c r="PC234" s="2464"/>
      <c r="PD234" s="2464"/>
      <c r="PE234" s="2464"/>
      <c r="PF234" s="2464"/>
      <c r="PG234" s="2464"/>
      <c r="PH234" s="2464"/>
      <c r="PI234" s="2464"/>
      <c r="PJ234" s="2464"/>
      <c r="PK234" s="2464"/>
      <c r="PL234" s="2464"/>
      <c r="PM234" s="2464"/>
      <c r="PN234" s="2464"/>
      <c r="PO234" s="2464"/>
      <c r="PP234" s="2464"/>
      <c r="PQ234" s="2464"/>
      <c r="PR234" s="2464"/>
      <c r="PS234" s="2464"/>
      <c r="PT234" s="2464"/>
      <c r="PU234" s="2464"/>
      <c r="PV234" s="2464"/>
      <c r="PW234" s="2464"/>
      <c r="PX234" s="2464"/>
      <c r="PY234" s="2464"/>
      <c r="PZ234" s="2464"/>
      <c r="QA234" s="2464"/>
      <c r="QB234" s="2464"/>
      <c r="QC234" s="2464"/>
      <c r="QD234" s="2464"/>
      <c r="QE234" s="2464"/>
      <c r="QF234" s="2464"/>
      <c r="QG234" s="2464"/>
      <c r="QH234" s="2464"/>
      <c r="QI234" s="2464"/>
      <c r="QJ234" s="2464"/>
      <c r="QK234" s="2464"/>
      <c r="QL234" s="2464"/>
      <c r="QM234" s="2464"/>
      <c r="QN234" s="2464"/>
      <c r="QO234" s="2464"/>
      <c r="QP234" s="2464"/>
      <c r="QQ234" s="2464"/>
      <c r="QR234" s="2464"/>
      <c r="QS234" s="2464"/>
      <c r="QT234" s="2464"/>
      <c r="QU234" s="2464"/>
      <c r="QV234" s="2464"/>
      <c r="QW234" s="2464"/>
      <c r="QX234" s="2464"/>
      <c r="QY234" s="2464"/>
      <c r="QZ234" s="2464"/>
      <c r="RA234" s="2464"/>
      <c r="RB234" s="2464"/>
      <c r="RC234" s="2464"/>
      <c r="RD234" s="2464"/>
      <c r="RE234" s="2464"/>
      <c r="RF234" s="2464"/>
      <c r="RG234" s="2464"/>
      <c r="RH234" s="2464"/>
      <c r="RI234" s="2464"/>
      <c r="RJ234" s="2464"/>
      <c r="RK234" s="2464"/>
      <c r="RL234" s="2464"/>
      <c r="RM234" s="2464"/>
      <c r="RN234" s="2464"/>
      <c r="RO234" s="2464"/>
      <c r="RP234" s="2464"/>
      <c r="RQ234" s="2464"/>
      <c r="RR234" s="2464"/>
      <c r="RS234" s="2464"/>
      <c r="RT234" s="2464"/>
      <c r="RU234" s="2464"/>
      <c r="RV234" s="2464"/>
      <c r="RW234" s="2464"/>
      <c r="RX234" s="2464"/>
      <c r="RY234" s="2464"/>
      <c r="RZ234" s="2464"/>
      <c r="SA234" s="2464"/>
      <c r="SB234" s="2464"/>
      <c r="SC234" s="2464"/>
      <c r="SD234" s="2464"/>
      <c r="SE234" s="2464"/>
      <c r="SF234" s="2464"/>
      <c r="SG234" s="2464"/>
      <c r="SH234" s="2464"/>
      <c r="SI234" s="2464"/>
      <c r="SJ234" s="2464"/>
      <c r="SK234" s="2464"/>
      <c r="SL234" s="2464"/>
      <c r="SM234" s="2464"/>
      <c r="SN234" s="2464"/>
      <c r="SO234" s="2464"/>
      <c r="SP234" s="2464"/>
      <c r="SQ234" s="2464"/>
      <c r="SR234" s="2464"/>
      <c r="SS234" s="2464"/>
      <c r="ST234" s="2464"/>
      <c r="SU234" s="2464"/>
      <c r="SV234" s="2464"/>
      <c r="SW234" s="2464"/>
      <c r="SX234" s="2464"/>
      <c r="SY234" s="2464"/>
      <c r="SZ234" s="2464"/>
      <c r="TA234" s="2464"/>
      <c r="TB234" s="2464"/>
      <c r="TC234" s="2464"/>
      <c r="TD234" s="2464"/>
      <c r="TE234" s="2464"/>
      <c r="TF234" s="2464"/>
      <c r="TG234" s="2464"/>
      <c r="TH234" s="2464"/>
      <c r="TI234" s="2464"/>
      <c r="TJ234" s="2464"/>
      <c r="TK234" s="2464"/>
      <c r="TL234" s="2464"/>
      <c r="TM234" s="2464"/>
      <c r="TN234" s="2464"/>
      <c r="TO234" s="2464"/>
      <c r="TP234" s="2464"/>
      <c r="TQ234" s="2464"/>
      <c r="TR234" s="2464"/>
      <c r="TS234" s="2464"/>
      <c r="TT234" s="2464"/>
      <c r="TU234" s="2464"/>
      <c r="TV234" s="2464"/>
      <c r="TW234" s="2464"/>
      <c r="TX234" s="2464"/>
      <c r="TY234" s="2464"/>
      <c r="TZ234" s="2464"/>
      <c r="UA234" s="2464"/>
      <c r="UB234" s="2464"/>
      <c r="UC234" s="2464"/>
      <c r="UD234" s="2464"/>
      <c r="UE234" s="2464"/>
      <c r="UF234" s="2464"/>
      <c r="UG234" s="2464"/>
      <c r="UH234" s="2464"/>
      <c r="UI234" s="2464"/>
      <c r="UJ234" s="2464"/>
      <c r="UK234" s="2464"/>
      <c r="UL234" s="2464"/>
      <c r="UM234" s="2464"/>
      <c r="UN234" s="2464"/>
      <c r="UO234" s="2464"/>
      <c r="UP234" s="2464"/>
      <c r="UQ234" s="2464"/>
      <c r="UR234" s="2464"/>
      <c r="US234" s="2464"/>
      <c r="UT234" s="2464"/>
      <c r="UU234" s="2464"/>
      <c r="UV234" s="2464"/>
      <c r="UW234" s="2464"/>
      <c r="UX234" s="2464"/>
      <c r="UY234" s="2464"/>
      <c r="UZ234" s="2464"/>
      <c r="VA234" s="2464"/>
      <c r="VB234" s="2464"/>
      <c r="VC234" s="2464"/>
      <c r="VD234" s="2464"/>
      <c r="VE234" s="2464"/>
      <c r="VF234" s="2464"/>
      <c r="VG234" s="2464"/>
      <c r="VH234" s="2464"/>
      <c r="VI234" s="2464"/>
      <c r="VJ234" s="2464"/>
      <c r="VK234" s="2464"/>
      <c r="VL234" s="2464"/>
      <c r="VM234" s="2464"/>
      <c r="VN234" s="2464"/>
      <c r="VO234" s="2464"/>
      <c r="VP234" s="2464"/>
      <c r="VQ234" s="2464"/>
      <c r="VR234" s="2464"/>
      <c r="VS234" s="2464"/>
      <c r="VT234" s="2464"/>
      <c r="VU234" s="2464"/>
      <c r="VV234" s="2464"/>
      <c r="VW234" s="2464"/>
      <c r="VX234" s="2464"/>
      <c r="VY234" s="2464"/>
      <c r="VZ234" s="2464"/>
      <c r="WA234" s="2464"/>
      <c r="WB234" s="2464"/>
      <c r="WC234" s="2464"/>
      <c r="WD234" s="2464"/>
      <c r="WE234" s="2464"/>
      <c r="WF234" s="2464"/>
      <c r="WG234" s="2464"/>
      <c r="WH234" s="2464"/>
      <c r="WI234" s="2464"/>
      <c r="WJ234" s="2464"/>
      <c r="WK234" s="2464"/>
      <c r="WL234" s="2464"/>
      <c r="WM234" s="2464"/>
      <c r="WN234" s="2464"/>
      <c r="WO234" s="2464"/>
      <c r="WP234" s="2464"/>
      <c r="WQ234" s="2464"/>
      <c r="WR234" s="2464"/>
      <c r="WS234" s="2464"/>
      <c r="WT234" s="2464"/>
      <c r="WU234" s="2464"/>
      <c r="WV234" s="2464"/>
      <c r="WW234" s="2464"/>
      <c r="WX234" s="2464"/>
      <c r="WY234" s="2464"/>
      <c r="WZ234" s="2464"/>
      <c r="XA234" s="2464"/>
      <c r="XB234" s="2464"/>
      <c r="XC234" s="2464"/>
      <c r="XD234" s="2464"/>
      <c r="XE234" s="2464"/>
      <c r="XF234" s="2464"/>
      <c r="XG234" s="2464"/>
      <c r="XH234" s="2464"/>
      <c r="XI234" s="2464"/>
      <c r="XJ234" s="2464"/>
      <c r="XK234" s="2464"/>
      <c r="XL234" s="2464"/>
      <c r="XM234" s="2464"/>
      <c r="XN234" s="2464"/>
      <c r="XO234" s="2464"/>
      <c r="XP234" s="2464"/>
      <c r="XQ234" s="2464"/>
      <c r="XR234" s="2464"/>
      <c r="XS234" s="2464"/>
      <c r="XT234" s="2464"/>
      <c r="XU234" s="2464"/>
      <c r="XV234" s="2464"/>
      <c r="XW234" s="2464"/>
      <c r="XX234" s="2464"/>
      <c r="XY234" s="2464"/>
      <c r="XZ234" s="2464"/>
      <c r="YA234" s="2464"/>
      <c r="YB234" s="2464"/>
      <c r="YC234" s="2464"/>
      <c r="YD234" s="2464"/>
      <c r="YE234" s="2464"/>
      <c r="YF234" s="2464"/>
      <c r="YG234" s="2464"/>
      <c r="YH234" s="2464"/>
      <c r="YI234" s="2464"/>
      <c r="YJ234" s="2464"/>
      <c r="YK234" s="2464"/>
      <c r="YL234" s="2464"/>
      <c r="YM234" s="2464"/>
      <c r="YN234" s="2464"/>
      <c r="YO234" s="2464"/>
      <c r="YP234" s="2464"/>
      <c r="YQ234" s="2464"/>
      <c r="YR234" s="2464"/>
      <c r="YS234" s="2464"/>
      <c r="YT234" s="2464"/>
      <c r="YU234" s="2464"/>
      <c r="YV234" s="2464"/>
      <c r="YW234" s="2464"/>
      <c r="YX234" s="2464"/>
      <c r="YY234" s="2464"/>
      <c r="YZ234" s="2464"/>
      <c r="ZA234" s="2464"/>
      <c r="ZB234" s="2464"/>
      <c r="ZC234" s="2464"/>
      <c r="ZD234" s="2464"/>
      <c r="ZE234" s="2464"/>
      <c r="ZF234" s="2464"/>
      <c r="ZG234" s="2464"/>
      <c r="ZH234" s="2464"/>
      <c r="ZI234" s="2464"/>
      <c r="ZJ234" s="2464"/>
      <c r="ZK234" s="2464"/>
      <c r="ZL234" s="2464"/>
      <c r="ZM234" s="2464"/>
      <c r="ZN234" s="2464"/>
      <c r="ZO234" s="2464"/>
      <c r="ZP234" s="2464"/>
      <c r="ZQ234" s="2464"/>
      <c r="ZR234" s="2464"/>
      <c r="ZS234" s="2464"/>
      <c r="ZT234" s="2464"/>
      <c r="ZU234" s="2464"/>
      <c r="ZV234" s="2464"/>
      <c r="ZW234" s="2464"/>
      <c r="ZX234" s="2464"/>
      <c r="ZY234" s="2464"/>
      <c r="ZZ234" s="2464"/>
      <c r="AAA234" s="2464"/>
      <c r="AAB234" s="2464"/>
      <c r="AAC234" s="2464"/>
      <c r="AAD234" s="2464"/>
      <c r="AAE234" s="2464"/>
      <c r="AAF234" s="2464"/>
      <c r="AAG234" s="2464"/>
      <c r="AAH234" s="2464"/>
      <c r="AAI234" s="2464"/>
      <c r="AAJ234" s="2464"/>
      <c r="AAK234" s="2464"/>
      <c r="AAL234" s="2464"/>
      <c r="AAM234" s="2464"/>
      <c r="AAN234" s="2464"/>
      <c r="AAO234" s="2464"/>
      <c r="AAP234" s="2464"/>
      <c r="AAQ234" s="2464"/>
      <c r="AAR234" s="2464"/>
      <c r="AAS234" s="2464"/>
      <c r="AAT234" s="2464"/>
      <c r="AAU234" s="2464"/>
      <c r="AAV234" s="2464"/>
      <c r="AAW234" s="2464"/>
      <c r="AAX234" s="2464"/>
      <c r="AAY234" s="2464"/>
      <c r="AAZ234" s="2464"/>
      <c r="ABA234" s="2464"/>
      <c r="ABB234" s="2464"/>
      <c r="ABC234" s="2464"/>
      <c r="ABD234" s="2464"/>
      <c r="ABE234" s="2464"/>
      <c r="ABF234" s="2464"/>
      <c r="ABG234" s="2464"/>
      <c r="ABH234" s="2464"/>
      <c r="ABI234" s="2464"/>
      <c r="ABJ234" s="2464"/>
      <c r="ABK234" s="2464"/>
      <c r="ABL234" s="2464"/>
      <c r="ABM234" s="2464"/>
      <c r="ABN234" s="2464"/>
      <c r="ABO234" s="2464"/>
      <c r="ABP234" s="2464"/>
      <c r="ABQ234" s="2464"/>
      <c r="ABR234" s="2464"/>
      <c r="ABS234" s="2464"/>
      <c r="ABT234" s="2464"/>
      <c r="ABU234" s="2464"/>
      <c r="ABV234" s="2464"/>
      <c r="ABW234" s="2464"/>
      <c r="ABX234" s="2464"/>
      <c r="ABY234" s="2464"/>
      <c r="ABZ234" s="2464"/>
      <c r="ACA234" s="2464"/>
      <c r="ACB234" s="2464"/>
      <c r="ACC234" s="2464"/>
      <c r="ACD234" s="2464"/>
      <c r="ACE234" s="2464"/>
      <c r="ACF234" s="2464"/>
      <c r="ACG234" s="2464"/>
      <c r="ACH234" s="2464"/>
      <c r="ACI234" s="2464"/>
      <c r="ACJ234" s="2464"/>
      <c r="ACK234" s="2464"/>
      <c r="ACL234" s="2464"/>
      <c r="ACM234" s="2464"/>
      <c r="ACN234" s="2464"/>
      <c r="ACO234" s="2464"/>
      <c r="ACP234" s="2464"/>
      <c r="ACQ234" s="2464"/>
      <c r="ACR234" s="2464"/>
      <c r="ACS234" s="2464"/>
      <c r="ACT234" s="2464"/>
      <c r="ACU234" s="2464"/>
      <c r="ACV234" s="2464"/>
      <c r="ACW234" s="2464"/>
      <c r="ACX234" s="2464"/>
      <c r="ACY234" s="2464"/>
      <c r="ACZ234" s="2464"/>
      <c r="ADA234" s="2464"/>
      <c r="ADB234" s="2464"/>
      <c r="ADC234" s="2464"/>
      <c r="ADD234" s="2464"/>
      <c r="ADE234" s="2464"/>
      <c r="ADF234" s="2464"/>
      <c r="ADG234" s="2464"/>
      <c r="ADH234" s="2464"/>
      <c r="ADI234" s="2464"/>
      <c r="ADJ234" s="2464"/>
      <c r="ADK234" s="2464"/>
      <c r="ADL234" s="2464"/>
      <c r="ADM234" s="2464"/>
      <c r="ADN234" s="2464"/>
      <c r="ADO234" s="2464"/>
      <c r="ADP234" s="2464"/>
      <c r="ADQ234" s="2464"/>
      <c r="ADR234" s="2464"/>
      <c r="ADS234" s="2464"/>
      <c r="ADT234" s="2464"/>
      <c r="ADU234" s="2464"/>
      <c r="ADV234" s="2464"/>
      <c r="ADW234" s="2464"/>
      <c r="ADX234" s="2464"/>
      <c r="ADY234" s="2464"/>
      <c r="ADZ234" s="2464"/>
      <c r="AEA234" s="2464"/>
      <c r="AEB234" s="2464"/>
      <c r="AEC234" s="2464"/>
      <c r="AED234" s="2464"/>
      <c r="AEE234" s="2464"/>
      <c r="AEF234" s="2464"/>
      <c r="AEG234" s="2464"/>
      <c r="AEH234" s="2464"/>
      <c r="AEI234" s="2464"/>
      <c r="AEJ234" s="2464"/>
      <c r="AEK234" s="2464"/>
      <c r="AEL234" s="2464"/>
      <c r="AEM234" s="2464"/>
      <c r="AEN234" s="2464"/>
      <c r="AEO234" s="2464"/>
      <c r="AEP234" s="2464"/>
      <c r="AEQ234" s="2464"/>
      <c r="AER234" s="2464"/>
      <c r="AES234" s="2464"/>
      <c r="AET234" s="2464"/>
      <c r="AEU234" s="2464"/>
      <c r="AEV234" s="2464"/>
      <c r="AEW234" s="2464"/>
      <c r="AEX234" s="2464"/>
      <c r="AEY234" s="2464"/>
      <c r="AEZ234" s="2464"/>
      <c r="AFA234" s="2464"/>
      <c r="AFB234" s="2464"/>
      <c r="AFC234" s="2464"/>
      <c r="AFD234" s="2464"/>
      <c r="AFE234" s="2464"/>
      <c r="AFF234" s="2464"/>
      <c r="AFG234" s="2464"/>
      <c r="AFH234" s="2464"/>
      <c r="AFI234" s="2464"/>
      <c r="AFJ234" s="2464"/>
      <c r="AFK234" s="2464"/>
      <c r="AFL234" s="2464"/>
      <c r="AFM234" s="2464"/>
      <c r="AFN234" s="2464"/>
      <c r="AFO234" s="2464"/>
      <c r="AFP234" s="2464"/>
      <c r="AFQ234" s="2464"/>
      <c r="AFR234" s="2464"/>
      <c r="AFS234" s="2464"/>
      <c r="AFT234" s="2464"/>
      <c r="AFU234" s="2464"/>
      <c r="AFV234" s="2464"/>
      <c r="AFW234" s="2464"/>
      <c r="AFX234" s="2464"/>
      <c r="AFY234" s="2464"/>
      <c r="AFZ234" s="2464"/>
      <c r="AGA234" s="2464"/>
      <c r="AGB234" s="2464"/>
      <c r="AGC234" s="2464"/>
      <c r="AGD234" s="2464"/>
      <c r="AGE234" s="2464"/>
      <c r="AGF234" s="2464"/>
      <c r="AGG234" s="2464"/>
      <c r="AGH234" s="2464"/>
      <c r="AGI234" s="2464"/>
      <c r="AGJ234" s="2464"/>
      <c r="AGK234" s="2464"/>
      <c r="AGL234" s="2464"/>
      <c r="AGM234" s="2464"/>
      <c r="AGN234" s="2464"/>
      <c r="AGO234" s="2464"/>
      <c r="AGP234" s="2464"/>
      <c r="AGQ234" s="2464"/>
      <c r="AGR234" s="2464"/>
      <c r="AGS234" s="2464"/>
      <c r="AGT234" s="2464"/>
      <c r="AGU234" s="2464"/>
      <c r="AGV234" s="2464"/>
      <c r="AGW234" s="2464"/>
      <c r="AGX234" s="2464"/>
      <c r="AGY234" s="2464"/>
      <c r="AGZ234" s="2464"/>
      <c r="AHA234" s="2464"/>
      <c r="AHB234" s="2464"/>
      <c r="AHC234" s="2464"/>
      <c r="AHD234" s="2464"/>
      <c r="AHE234" s="2464"/>
      <c r="AHF234" s="2464"/>
      <c r="AHG234" s="2464"/>
      <c r="AHH234" s="2464"/>
      <c r="AHI234" s="2464"/>
      <c r="AHJ234" s="2464"/>
      <c r="AHK234" s="2464"/>
      <c r="AHL234" s="2464"/>
      <c r="AHM234" s="2464"/>
      <c r="AHN234" s="2464"/>
      <c r="AHO234" s="2464"/>
      <c r="AHP234" s="2464"/>
      <c r="AHQ234" s="2464"/>
      <c r="AHR234" s="2464"/>
      <c r="AHS234" s="2464"/>
      <c r="AHT234" s="2464"/>
      <c r="AHU234" s="2464"/>
      <c r="AHV234" s="2464"/>
      <c r="AHW234" s="2464"/>
      <c r="AHX234" s="2464"/>
      <c r="AHY234" s="2464"/>
      <c r="AHZ234" s="2464"/>
      <c r="AIA234" s="2464"/>
      <c r="AIB234" s="2464"/>
      <c r="AIC234" s="2464"/>
      <c r="AID234" s="2464"/>
      <c r="AIE234" s="2464"/>
      <c r="AIF234" s="2464"/>
      <c r="AIG234" s="2464"/>
      <c r="AIH234" s="2464"/>
      <c r="AII234" s="2464"/>
      <c r="AIJ234" s="2464"/>
      <c r="AIK234" s="2464"/>
      <c r="AIL234" s="2464"/>
      <c r="AIM234" s="2464"/>
      <c r="AIN234" s="2464"/>
      <c r="AIO234" s="2464"/>
      <c r="AIP234" s="2464"/>
      <c r="AIQ234" s="2464"/>
      <c r="AIR234" s="2464"/>
      <c r="AIS234" s="2464"/>
      <c r="AIT234" s="2464"/>
      <c r="AIU234" s="2464"/>
      <c r="AIV234" s="2464"/>
      <c r="AIW234" s="2464"/>
      <c r="AIX234" s="2464"/>
      <c r="AIY234" s="2464"/>
      <c r="AIZ234" s="2464"/>
      <c r="AJA234" s="2464"/>
      <c r="AJB234" s="2464"/>
      <c r="AJC234" s="2464"/>
      <c r="AJD234" s="2464"/>
      <c r="AJE234" s="2464"/>
      <c r="AJF234" s="2464"/>
      <c r="AJG234" s="2464"/>
      <c r="AJH234" s="2464"/>
      <c r="AJI234" s="2464"/>
      <c r="AJJ234" s="2464"/>
      <c r="AJK234" s="2464"/>
      <c r="AJL234" s="2464"/>
      <c r="AJM234" s="2464"/>
      <c r="AJN234" s="2464"/>
      <c r="AJO234" s="2464"/>
      <c r="AJP234" s="2464"/>
      <c r="AJQ234" s="2464"/>
      <c r="AJR234" s="2464"/>
      <c r="AJS234" s="2464"/>
      <c r="AJT234" s="2464"/>
      <c r="AJU234" s="2464"/>
      <c r="AJV234" s="2464"/>
      <c r="AJW234" s="2464"/>
      <c r="AJX234" s="2464"/>
      <c r="AJY234" s="2464"/>
      <c r="AJZ234" s="2464"/>
      <c r="AKA234" s="2464"/>
      <c r="AKB234" s="2464"/>
      <c r="AKC234" s="2464"/>
      <c r="AKD234" s="2464"/>
      <c r="AKE234" s="2464"/>
      <c r="AKF234" s="2464"/>
      <c r="AKG234" s="2464"/>
      <c r="AKH234" s="2464"/>
      <c r="AKI234" s="2464"/>
      <c r="AKJ234" s="2464"/>
      <c r="AKK234" s="2464"/>
      <c r="AKL234" s="2464"/>
      <c r="AKM234" s="2464"/>
      <c r="AKN234" s="2464"/>
      <c r="AKO234" s="2464"/>
      <c r="AKP234" s="2464"/>
      <c r="AKQ234" s="2464"/>
      <c r="AKR234" s="2464"/>
      <c r="AKS234" s="2464"/>
      <c r="AKT234" s="2464"/>
      <c r="AKU234" s="2464"/>
      <c r="AKV234" s="2464"/>
      <c r="AKW234" s="2464"/>
      <c r="AKX234" s="2464"/>
      <c r="AKY234" s="2464"/>
      <c r="AKZ234" s="2464"/>
      <c r="ALA234" s="2464"/>
      <c r="ALB234" s="2464"/>
      <c r="ALC234" s="2464"/>
      <c r="ALD234" s="2464"/>
      <c r="ALE234" s="2464"/>
      <c r="ALF234" s="2464"/>
      <c r="ALG234" s="2464"/>
      <c r="ALH234" s="2464"/>
      <c r="ALI234" s="2464"/>
      <c r="ALJ234" s="2464"/>
      <c r="ALK234" s="2464"/>
      <c r="ALL234" s="2464"/>
      <c r="ALM234" s="2464"/>
      <c r="ALN234" s="2464"/>
      <c r="ALO234" s="2464"/>
      <c r="ALP234" s="2464"/>
      <c r="ALQ234" s="2464"/>
      <c r="ALR234" s="2464"/>
      <c r="ALS234" s="2464"/>
      <c r="ALT234" s="2464"/>
      <c r="ALU234" s="2464"/>
      <c r="ALV234" s="2464"/>
      <c r="ALW234" s="2464"/>
      <c r="ALX234" s="2464"/>
      <c r="ALY234" s="2464"/>
      <c r="ALZ234" s="2464"/>
      <c r="AMA234" s="2464"/>
      <c r="AMB234" s="2464"/>
      <c r="AMC234" s="2464"/>
      <c r="AMD234" s="2464"/>
      <c r="AME234" s="2464"/>
      <c r="AMF234" s="2464"/>
      <c r="AMG234" s="2464"/>
      <c r="AMH234" s="2464"/>
      <c r="AMI234" s="2464"/>
      <c r="AMJ234" s="2464"/>
      <c r="AMK234" s="2464"/>
      <c r="AML234" s="2464"/>
      <c r="AMM234" s="2464"/>
      <c r="AMN234" s="2464"/>
      <c r="AMO234" s="2464"/>
      <c r="AMP234" s="2464"/>
      <c r="AMQ234" s="2464"/>
      <c r="AMR234" s="2464"/>
      <c r="AMS234" s="2464"/>
      <c r="AMT234" s="2464"/>
      <c r="AMU234" s="2464"/>
      <c r="AMV234" s="2464"/>
      <c r="AMW234" s="2464"/>
      <c r="AMX234" s="2464"/>
      <c r="AMY234" s="2464"/>
      <c r="AMZ234" s="2464"/>
      <c r="ANA234" s="2464"/>
      <c r="ANB234" s="2464"/>
      <c r="ANC234" s="2464"/>
      <c r="AND234" s="2464"/>
      <c r="ANE234" s="2464"/>
      <c r="ANF234" s="2464"/>
      <c r="ANG234" s="2464"/>
      <c r="ANH234" s="2464"/>
      <c r="ANI234" s="2464"/>
      <c r="ANJ234" s="2464"/>
      <c r="ANK234" s="2464"/>
      <c r="ANL234" s="2464"/>
      <c r="ANM234" s="2464"/>
      <c r="ANN234" s="2464"/>
      <c r="ANO234" s="2464"/>
      <c r="ANP234" s="2464"/>
      <c r="ANQ234" s="2464"/>
      <c r="ANR234" s="2464"/>
      <c r="ANS234" s="2464"/>
      <c r="ANT234" s="2464"/>
      <c r="ANU234" s="2464"/>
      <c r="ANV234" s="2464"/>
      <c r="ANW234" s="2464"/>
      <c r="ANX234" s="2464"/>
      <c r="ANY234" s="2464"/>
      <c r="ANZ234" s="2464"/>
      <c r="AOA234" s="2464"/>
      <c r="AOB234" s="2464"/>
      <c r="AOC234" s="2464"/>
      <c r="AOD234" s="2464"/>
      <c r="AOE234" s="2464"/>
      <c r="AOF234" s="2464"/>
      <c r="AOG234" s="2464"/>
      <c r="AOH234" s="2464"/>
      <c r="AOI234" s="2464"/>
      <c r="AOJ234" s="2464"/>
      <c r="AOK234" s="2464"/>
      <c r="AOL234" s="2464"/>
      <c r="AOM234" s="2464"/>
      <c r="AON234" s="2464"/>
      <c r="AOO234" s="2464"/>
      <c r="AOP234" s="2464"/>
      <c r="AOQ234" s="2464"/>
      <c r="AOR234" s="2464"/>
      <c r="AOS234" s="2464"/>
      <c r="AOT234" s="2464"/>
      <c r="AOU234" s="2464"/>
      <c r="AOV234" s="2464"/>
      <c r="AOW234" s="2464"/>
      <c r="AOX234" s="2464"/>
      <c r="AOY234" s="2464"/>
      <c r="AOZ234" s="2464"/>
      <c r="APA234" s="2464"/>
      <c r="APB234" s="2464"/>
      <c r="APC234" s="2464"/>
      <c r="APD234" s="2464"/>
      <c r="APE234" s="2464"/>
      <c r="APF234" s="2464"/>
      <c r="APG234" s="2464"/>
      <c r="APH234" s="2464"/>
      <c r="API234" s="2464"/>
      <c r="APJ234" s="2464"/>
      <c r="APK234" s="2464"/>
      <c r="APL234" s="2464"/>
      <c r="APM234" s="2464"/>
      <c r="APN234" s="2464"/>
      <c r="APO234" s="2464"/>
      <c r="APP234" s="2464"/>
      <c r="APQ234" s="2464"/>
      <c r="APR234" s="2464"/>
      <c r="APS234" s="2464"/>
      <c r="APT234" s="2464"/>
      <c r="APU234" s="2464"/>
      <c r="APV234" s="2464"/>
      <c r="APW234" s="2464"/>
      <c r="APX234" s="2464"/>
      <c r="APY234" s="2464"/>
      <c r="APZ234" s="2464"/>
      <c r="AQA234" s="2464"/>
      <c r="AQB234" s="2464"/>
      <c r="AQC234" s="2464"/>
      <c r="AQD234" s="2464"/>
      <c r="AQE234" s="2464"/>
      <c r="AQF234" s="2464"/>
      <c r="AQG234" s="2464"/>
      <c r="AQH234" s="2464"/>
      <c r="AQI234" s="2464"/>
      <c r="AQJ234" s="2464"/>
      <c r="AQK234" s="2464"/>
      <c r="AQL234" s="2464"/>
      <c r="AQM234" s="2464"/>
      <c r="AQN234" s="2464"/>
      <c r="AQO234" s="2464"/>
      <c r="AQP234" s="2464"/>
      <c r="AQQ234" s="2464"/>
      <c r="AQR234" s="2464"/>
      <c r="AQS234" s="2464"/>
      <c r="AQT234" s="2464"/>
      <c r="AQU234" s="2464"/>
      <c r="AQV234" s="2464"/>
      <c r="AQW234" s="2464"/>
      <c r="AQX234" s="2464"/>
      <c r="AQY234" s="2464"/>
      <c r="AQZ234" s="2464"/>
      <c r="ARA234" s="2464"/>
      <c r="ARB234" s="2464"/>
      <c r="ARC234" s="2464"/>
      <c r="ARD234" s="2464"/>
      <c r="ARE234" s="2464"/>
      <c r="ARF234" s="2464"/>
      <c r="ARG234" s="2464"/>
      <c r="ARH234" s="2464"/>
      <c r="ARI234" s="2464"/>
      <c r="ARJ234" s="2464"/>
      <c r="ARK234" s="2464"/>
      <c r="ARL234" s="2464"/>
      <c r="ARM234" s="2464"/>
      <c r="ARN234" s="2464"/>
      <c r="ARO234" s="2464"/>
      <c r="ARP234" s="2464"/>
      <c r="ARQ234" s="2464"/>
      <c r="ARR234" s="2464"/>
      <c r="ARS234" s="2464"/>
      <c r="ART234" s="2464"/>
      <c r="ARU234" s="2464"/>
      <c r="ARV234" s="2464"/>
      <c r="ARW234" s="2464"/>
      <c r="ARX234" s="2464"/>
      <c r="ARY234" s="2464"/>
      <c r="ARZ234" s="2464"/>
      <c r="ASA234" s="2464"/>
      <c r="ASB234" s="2464"/>
      <c r="ASC234" s="2464"/>
      <c r="ASD234" s="2464"/>
      <c r="ASE234" s="2464"/>
      <c r="ASF234" s="2464"/>
      <c r="ASG234" s="2464"/>
      <c r="ASH234" s="2464"/>
      <c r="ASI234" s="2464"/>
      <c r="ASJ234" s="2464"/>
      <c r="ASK234" s="2464"/>
      <c r="ASL234" s="2464"/>
      <c r="ASM234" s="2464"/>
      <c r="ASN234" s="2464"/>
      <c r="ASO234" s="2464"/>
      <c r="ASP234" s="2464"/>
      <c r="ASQ234" s="2464"/>
      <c r="ASR234" s="2464"/>
      <c r="ASS234" s="2464"/>
      <c r="AST234" s="2464"/>
      <c r="ASU234" s="2464"/>
      <c r="ASV234" s="2464"/>
      <c r="ASW234" s="2464"/>
      <c r="ASX234" s="2464"/>
      <c r="ASY234" s="2464"/>
      <c r="ASZ234" s="2464"/>
      <c r="ATA234" s="2464"/>
      <c r="ATB234" s="2464"/>
      <c r="ATC234" s="2464"/>
      <c r="ATD234" s="2464"/>
      <c r="ATE234" s="2464"/>
      <c r="ATF234" s="2464"/>
      <c r="ATG234" s="2464"/>
      <c r="ATH234" s="2464"/>
      <c r="ATI234" s="2464"/>
      <c r="ATJ234" s="2464"/>
      <c r="ATK234" s="2464"/>
      <c r="ATL234" s="2464"/>
      <c r="ATM234" s="2464"/>
      <c r="ATN234" s="2464"/>
      <c r="ATO234" s="2464"/>
      <c r="ATP234" s="2464"/>
      <c r="ATQ234" s="2464"/>
      <c r="ATR234" s="2464"/>
      <c r="ATS234" s="2464"/>
      <c r="ATT234" s="2464"/>
      <c r="ATU234" s="2464"/>
      <c r="ATV234" s="2464"/>
      <c r="ATW234" s="2464"/>
      <c r="ATX234" s="2464"/>
      <c r="ATY234" s="2464"/>
      <c r="ATZ234" s="2464"/>
      <c r="AUA234" s="2464"/>
      <c r="AUB234" s="2464"/>
      <c r="AUC234" s="2464"/>
      <c r="AUD234" s="2464"/>
      <c r="AUE234" s="2464"/>
      <c r="AUF234" s="2464"/>
      <c r="AUG234" s="2464"/>
      <c r="AUH234" s="2464"/>
      <c r="AUI234" s="2464"/>
      <c r="AUJ234" s="2464"/>
      <c r="AUK234" s="2464"/>
      <c r="AUL234" s="2464"/>
      <c r="AUM234" s="2464"/>
      <c r="AUN234" s="2464"/>
      <c r="AUO234" s="2464"/>
      <c r="AUP234" s="2464"/>
      <c r="AUQ234" s="2464"/>
      <c r="AUR234" s="2464"/>
      <c r="AUS234" s="2464"/>
      <c r="AUT234" s="2464"/>
      <c r="AUU234" s="2464"/>
      <c r="AUV234" s="2464"/>
      <c r="AUW234" s="2464"/>
      <c r="AUX234" s="2464"/>
      <c r="AUY234" s="2464"/>
      <c r="AUZ234" s="2464"/>
      <c r="AVA234" s="2464"/>
      <c r="AVB234" s="2464"/>
      <c r="AVC234" s="2464"/>
      <c r="AVD234" s="2464"/>
      <c r="AVE234" s="2464"/>
      <c r="AVF234" s="2464"/>
      <c r="AVG234" s="2464"/>
      <c r="AVH234" s="2464"/>
      <c r="AVI234" s="2464"/>
      <c r="AVJ234" s="2464"/>
      <c r="AVK234" s="2464"/>
      <c r="AVL234" s="2464"/>
      <c r="AVM234" s="2464"/>
      <c r="AVN234" s="2464"/>
      <c r="AVO234" s="2464"/>
      <c r="AVP234" s="2464"/>
      <c r="AVQ234" s="2464"/>
      <c r="AVR234" s="2464"/>
      <c r="AVS234" s="2464"/>
      <c r="AVT234" s="2464"/>
      <c r="AVU234" s="2464"/>
      <c r="AVV234" s="2464"/>
      <c r="AVW234" s="2464"/>
      <c r="AVX234" s="2464"/>
      <c r="AVY234" s="2464"/>
      <c r="AVZ234" s="2464"/>
      <c r="AWA234" s="2464"/>
      <c r="AWB234" s="2464"/>
      <c r="AWC234" s="2464"/>
      <c r="AWD234" s="2464"/>
      <c r="AWE234" s="2464"/>
      <c r="AWF234" s="2464"/>
      <c r="AWG234" s="2464"/>
      <c r="AWH234" s="2464"/>
      <c r="AWI234" s="2464"/>
      <c r="AWJ234" s="2464"/>
      <c r="AWK234" s="2464"/>
      <c r="AWL234" s="2464"/>
      <c r="AWM234" s="2464"/>
      <c r="AWN234" s="2464"/>
      <c r="AWO234" s="2464"/>
      <c r="AWP234" s="2464"/>
      <c r="AWQ234" s="2464"/>
      <c r="AWR234" s="2464"/>
      <c r="AWS234" s="2464"/>
      <c r="AWT234" s="2464"/>
      <c r="AWU234" s="2464"/>
      <c r="AWV234" s="2464"/>
      <c r="AWW234" s="2464"/>
      <c r="AWX234" s="2464"/>
      <c r="AWY234" s="2464"/>
      <c r="AWZ234" s="2464"/>
      <c r="AXA234" s="2464"/>
      <c r="AXB234" s="2464"/>
      <c r="AXC234" s="2464"/>
      <c r="AXD234" s="2464"/>
      <c r="AXE234" s="2464"/>
      <c r="AXF234" s="2464"/>
      <c r="AXG234" s="2464"/>
      <c r="AXH234" s="2464"/>
      <c r="AXI234" s="2464"/>
      <c r="AXJ234" s="2464"/>
    </row>
    <row r="235" spans="1:1310" s="2465" customFormat="1" ht="23.25" customHeight="1">
      <c r="A235" s="2466"/>
      <c r="B235" s="2474"/>
      <c r="C235" s="2474"/>
      <c r="D235" s="2474"/>
      <c r="E235" s="2474"/>
      <c r="F235" s="2471"/>
      <c r="G235" s="2475"/>
      <c r="H235" s="2475"/>
      <c r="I235" s="2475"/>
      <c r="J235" s="2476"/>
      <c r="K235" s="2475"/>
      <c r="L235" s="2475"/>
      <c r="M235" s="2475"/>
      <c r="N235" s="2476"/>
      <c r="O235" s="2469" t="s">
        <v>2076</v>
      </c>
      <c r="P235" s="2469"/>
      <c r="Q235" s="2476"/>
      <c r="R235" s="2462"/>
      <c r="S235" s="2462"/>
      <c r="T235" s="2462"/>
      <c r="U235" s="2462"/>
      <c r="V235" s="2462"/>
      <c r="W235" s="2462"/>
      <c r="X235" s="2462"/>
      <c r="Y235" s="2462"/>
      <c r="Z235" s="2462"/>
      <c r="AA235" s="2462"/>
      <c r="AB235" s="2462"/>
      <c r="AC235" s="2462"/>
      <c r="AD235" s="2463"/>
      <c r="AE235" s="2463"/>
      <c r="AF235" s="2463"/>
      <c r="AG235" s="2463"/>
      <c r="AH235" s="2463"/>
      <c r="AI235" s="2463"/>
      <c r="AJ235" s="2463"/>
      <c r="AK235" s="2463"/>
      <c r="AL235" s="2463"/>
      <c r="AM235" s="2463"/>
      <c r="AN235" s="2463"/>
      <c r="AO235" s="2463"/>
      <c r="AP235" s="2463"/>
      <c r="AQ235" s="2463"/>
      <c r="AR235" s="2463"/>
      <c r="AS235" s="2463"/>
      <c r="AT235" s="2463"/>
      <c r="AU235" s="2463"/>
      <c r="AV235" s="2464"/>
      <c r="AW235" s="2464"/>
      <c r="AX235" s="2464"/>
      <c r="AY235" s="2464"/>
      <c r="AZ235" s="2464"/>
      <c r="BA235" s="2464"/>
      <c r="BB235" s="2464"/>
      <c r="BC235" s="2464"/>
      <c r="BD235" s="2464"/>
      <c r="BE235" s="2464"/>
      <c r="BF235" s="2464"/>
      <c r="BG235" s="2464"/>
      <c r="BH235" s="2464"/>
      <c r="BI235" s="2464"/>
      <c r="BJ235" s="2464"/>
      <c r="BK235" s="2464"/>
      <c r="BL235" s="2464"/>
      <c r="BM235" s="2464"/>
      <c r="BN235" s="2464"/>
      <c r="BO235" s="2464"/>
      <c r="BP235" s="2464"/>
      <c r="BQ235" s="2464"/>
      <c r="BR235" s="2464"/>
      <c r="BS235" s="2464"/>
      <c r="BT235" s="2464"/>
      <c r="BU235" s="2464"/>
      <c r="BV235" s="2464"/>
      <c r="BW235" s="2464"/>
      <c r="BX235" s="2464"/>
      <c r="BY235" s="2464"/>
      <c r="BZ235" s="2464"/>
      <c r="CA235" s="2464"/>
      <c r="CB235" s="2464"/>
      <c r="CC235" s="2464"/>
      <c r="CD235" s="2464"/>
      <c r="CE235" s="2464"/>
      <c r="CF235" s="2464"/>
      <c r="CG235" s="2464"/>
      <c r="CH235" s="2464"/>
      <c r="CI235" s="2464"/>
      <c r="CJ235" s="2464"/>
      <c r="CK235" s="2464"/>
      <c r="CL235" s="2464"/>
      <c r="CM235" s="2464"/>
      <c r="CN235" s="2464"/>
      <c r="CO235" s="2464"/>
      <c r="CP235" s="2464"/>
      <c r="CQ235" s="2464"/>
      <c r="CR235" s="2464"/>
      <c r="CS235" s="2464"/>
      <c r="CT235" s="2464"/>
      <c r="CU235" s="2464"/>
      <c r="CV235" s="2464"/>
      <c r="CW235" s="2464"/>
      <c r="CX235" s="2464"/>
      <c r="CY235" s="2464"/>
      <c r="CZ235" s="2464"/>
      <c r="DA235" s="2464"/>
      <c r="DB235" s="2464"/>
      <c r="DC235" s="2464"/>
      <c r="DD235" s="2464"/>
      <c r="DE235" s="2464"/>
      <c r="DF235" s="2464"/>
      <c r="DG235" s="2464"/>
      <c r="DH235" s="2464"/>
      <c r="DI235" s="2464"/>
      <c r="DJ235" s="2464"/>
      <c r="DK235" s="2464"/>
      <c r="DL235" s="2464"/>
      <c r="DM235" s="2464"/>
      <c r="DN235" s="2464"/>
      <c r="DO235" s="2464"/>
      <c r="DP235" s="2464"/>
      <c r="DQ235" s="2464"/>
      <c r="DR235" s="2464"/>
      <c r="DS235" s="2464"/>
      <c r="DT235" s="2464"/>
      <c r="DU235" s="2464"/>
      <c r="DV235" s="2464"/>
      <c r="DW235" s="2464"/>
      <c r="DX235" s="2464"/>
      <c r="DY235" s="2464"/>
      <c r="DZ235" s="2464"/>
      <c r="EA235" s="2464"/>
      <c r="EB235" s="2464"/>
      <c r="EC235" s="2464"/>
      <c r="ED235" s="2464"/>
      <c r="EE235" s="2464"/>
      <c r="EF235" s="2464"/>
      <c r="EG235" s="2464"/>
      <c r="EH235" s="2464"/>
      <c r="EI235" s="2464"/>
      <c r="EJ235" s="2464"/>
      <c r="EK235" s="2464"/>
      <c r="EL235" s="2464"/>
      <c r="EM235" s="2464"/>
      <c r="EN235" s="2464"/>
      <c r="EO235" s="2464"/>
      <c r="EP235" s="2464"/>
      <c r="EQ235" s="2464"/>
      <c r="ER235" s="2464"/>
      <c r="ES235" s="2464"/>
      <c r="ET235" s="2464"/>
      <c r="EU235" s="2464"/>
      <c r="EV235" s="2464"/>
      <c r="EW235" s="2464"/>
      <c r="EX235" s="2464"/>
      <c r="EY235" s="2464"/>
      <c r="EZ235" s="2464"/>
      <c r="FA235" s="2464"/>
      <c r="FB235" s="2464"/>
      <c r="FC235" s="2464"/>
      <c r="FD235" s="2464"/>
      <c r="FE235" s="2464"/>
      <c r="FF235" s="2464"/>
      <c r="FG235" s="2464"/>
      <c r="FH235" s="2464"/>
      <c r="FI235" s="2464"/>
      <c r="FJ235" s="2464"/>
      <c r="FK235" s="2464"/>
      <c r="FL235" s="2464"/>
      <c r="FM235" s="2464"/>
      <c r="FN235" s="2464"/>
      <c r="FO235" s="2464"/>
      <c r="FP235" s="2464"/>
      <c r="FQ235" s="2464"/>
      <c r="FR235" s="2464"/>
      <c r="FS235" s="2464"/>
      <c r="FT235" s="2464"/>
      <c r="FU235" s="2464"/>
      <c r="FV235" s="2464"/>
      <c r="FW235" s="2464"/>
      <c r="FX235" s="2464"/>
      <c r="FY235" s="2464"/>
      <c r="FZ235" s="2464"/>
      <c r="GA235" s="2464"/>
      <c r="GB235" s="2464"/>
      <c r="GC235" s="2464"/>
      <c r="GD235" s="2464"/>
      <c r="GE235" s="2464"/>
      <c r="GF235" s="2464"/>
      <c r="GG235" s="2464"/>
      <c r="GH235" s="2464"/>
      <c r="GI235" s="2464"/>
      <c r="GJ235" s="2464"/>
      <c r="GK235" s="2464"/>
      <c r="GL235" s="2464"/>
      <c r="GM235" s="2464"/>
      <c r="GN235" s="2464"/>
      <c r="GO235" s="2464"/>
      <c r="GP235" s="2464"/>
      <c r="GQ235" s="2464"/>
      <c r="GR235" s="2464"/>
      <c r="GS235" s="2464"/>
      <c r="GT235" s="2464"/>
      <c r="GU235" s="2464"/>
      <c r="GV235" s="2464"/>
      <c r="GW235" s="2464"/>
      <c r="GX235" s="2464"/>
      <c r="GY235" s="2464"/>
      <c r="GZ235" s="2464"/>
      <c r="HA235" s="2464"/>
      <c r="HB235" s="2464"/>
      <c r="HC235" s="2464"/>
      <c r="HD235" s="2464"/>
      <c r="HE235" s="2464"/>
      <c r="HF235" s="2464"/>
      <c r="HG235" s="2464"/>
      <c r="HH235" s="2464"/>
      <c r="HI235" s="2464"/>
      <c r="HJ235" s="2464"/>
      <c r="HK235" s="2464"/>
      <c r="HL235" s="2464"/>
      <c r="HM235" s="2464"/>
      <c r="HN235" s="2464"/>
      <c r="HO235" s="2464"/>
      <c r="HP235" s="2464"/>
      <c r="HQ235" s="2464"/>
      <c r="HR235" s="2464"/>
      <c r="HS235" s="2464"/>
      <c r="HT235" s="2464"/>
      <c r="HU235" s="2464"/>
      <c r="HV235" s="2464"/>
      <c r="HW235" s="2464"/>
      <c r="HX235" s="2464"/>
      <c r="HY235" s="2464"/>
      <c r="HZ235" s="2464"/>
      <c r="IA235" s="2464"/>
      <c r="IB235" s="2464"/>
      <c r="IC235" s="2464"/>
      <c r="ID235" s="2464"/>
      <c r="IE235" s="2464"/>
      <c r="IF235" s="2464"/>
      <c r="IG235" s="2464"/>
      <c r="IH235" s="2464"/>
      <c r="II235" s="2464"/>
      <c r="IJ235" s="2464"/>
      <c r="IK235" s="2464"/>
      <c r="IL235" s="2464"/>
      <c r="IM235" s="2464"/>
      <c r="IN235" s="2464"/>
      <c r="IO235" s="2464"/>
      <c r="IP235" s="2464"/>
      <c r="IQ235" s="2464"/>
      <c r="IR235" s="2464"/>
      <c r="IS235" s="2464"/>
      <c r="IT235" s="2464"/>
      <c r="IU235" s="2464"/>
      <c r="IV235" s="2464"/>
      <c r="IW235" s="2464"/>
      <c r="IX235" s="2464"/>
      <c r="IY235" s="2464"/>
      <c r="IZ235" s="2464"/>
      <c r="JA235" s="2464"/>
      <c r="JB235" s="2464"/>
      <c r="JC235" s="2464"/>
      <c r="JD235" s="2464"/>
      <c r="JE235" s="2464"/>
      <c r="JF235" s="2464"/>
      <c r="JG235" s="2464"/>
      <c r="JH235" s="2464"/>
      <c r="JI235" s="2464"/>
      <c r="JJ235" s="2464"/>
      <c r="JK235" s="2464"/>
      <c r="JL235" s="2464"/>
      <c r="JM235" s="2464"/>
      <c r="JN235" s="2464"/>
      <c r="JO235" s="2464"/>
      <c r="JP235" s="2464"/>
      <c r="JQ235" s="2464"/>
      <c r="JR235" s="2464"/>
      <c r="JS235" s="2464"/>
      <c r="JT235" s="2464"/>
      <c r="JU235" s="2464"/>
      <c r="JV235" s="2464"/>
      <c r="JW235" s="2464"/>
      <c r="JX235" s="2464"/>
      <c r="JY235" s="2464"/>
      <c r="JZ235" s="2464"/>
      <c r="KA235" s="2464"/>
      <c r="KB235" s="2464"/>
      <c r="KC235" s="2464"/>
      <c r="KD235" s="2464"/>
      <c r="KE235" s="2464"/>
      <c r="KF235" s="2464"/>
      <c r="KG235" s="2464"/>
      <c r="KH235" s="2464"/>
      <c r="KI235" s="2464"/>
      <c r="KJ235" s="2464"/>
      <c r="KK235" s="2464"/>
      <c r="KL235" s="2464"/>
      <c r="KM235" s="2464"/>
      <c r="KN235" s="2464"/>
      <c r="KO235" s="2464"/>
      <c r="KP235" s="2464"/>
      <c r="KQ235" s="2464"/>
      <c r="KR235" s="2464"/>
      <c r="KS235" s="2464"/>
      <c r="KT235" s="2464"/>
      <c r="KU235" s="2464"/>
      <c r="KV235" s="2464"/>
      <c r="KW235" s="2464"/>
      <c r="KX235" s="2464"/>
      <c r="KY235" s="2464"/>
      <c r="KZ235" s="2464"/>
      <c r="LA235" s="2464"/>
      <c r="LB235" s="2464"/>
      <c r="LC235" s="2464"/>
      <c r="LD235" s="2464"/>
      <c r="LE235" s="2464"/>
      <c r="LF235" s="2464"/>
      <c r="LG235" s="2464"/>
      <c r="LH235" s="2464"/>
      <c r="LI235" s="2464"/>
      <c r="LJ235" s="2464"/>
      <c r="LK235" s="2464"/>
      <c r="LL235" s="2464"/>
      <c r="LM235" s="2464"/>
      <c r="LN235" s="2464"/>
      <c r="LO235" s="2464"/>
      <c r="LP235" s="2464"/>
      <c r="LQ235" s="2464"/>
      <c r="LR235" s="2464"/>
      <c r="LS235" s="2464"/>
      <c r="LT235" s="2464"/>
      <c r="LU235" s="2464"/>
      <c r="LV235" s="2464"/>
      <c r="LW235" s="2464"/>
      <c r="LX235" s="2464"/>
      <c r="LY235" s="2464"/>
      <c r="LZ235" s="2464"/>
      <c r="MA235" s="2464"/>
      <c r="MB235" s="2464"/>
      <c r="MC235" s="2464"/>
      <c r="MD235" s="2464"/>
      <c r="ME235" s="2464"/>
      <c r="MF235" s="2464"/>
      <c r="MG235" s="2464"/>
      <c r="MH235" s="2464"/>
      <c r="MI235" s="2464"/>
      <c r="MJ235" s="2464"/>
      <c r="MK235" s="2464"/>
      <c r="ML235" s="2464"/>
      <c r="MM235" s="2464"/>
      <c r="MN235" s="2464"/>
      <c r="MO235" s="2464"/>
      <c r="MP235" s="2464"/>
      <c r="MQ235" s="2464"/>
      <c r="MR235" s="2464"/>
      <c r="MS235" s="2464"/>
      <c r="MT235" s="2464"/>
      <c r="MU235" s="2464"/>
      <c r="MV235" s="2464"/>
      <c r="MW235" s="2464"/>
      <c r="MX235" s="2464"/>
      <c r="MY235" s="2464"/>
      <c r="MZ235" s="2464"/>
      <c r="NA235" s="2464"/>
      <c r="NB235" s="2464"/>
      <c r="NC235" s="2464"/>
      <c r="ND235" s="2464"/>
      <c r="NE235" s="2464"/>
      <c r="NF235" s="2464"/>
      <c r="NG235" s="2464"/>
      <c r="NH235" s="2464"/>
      <c r="NI235" s="2464"/>
      <c r="NJ235" s="2464"/>
      <c r="NK235" s="2464"/>
      <c r="NL235" s="2464"/>
      <c r="NM235" s="2464"/>
      <c r="NN235" s="2464"/>
      <c r="NO235" s="2464"/>
      <c r="NP235" s="2464"/>
      <c r="NQ235" s="2464"/>
      <c r="NR235" s="2464"/>
      <c r="NS235" s="2464"/>
      <c r="NT235" s="2464"/>
      <c r="NU235" s="2464"/>
      <c r="NV235" s="2464"/>
      <c r="NW235" s="2464"/>
      <c r="NX235" s="2464"/>
      <c r="NY235" s="2464"/>
      <c r="NZ235" s="2464"/>
      <c r="OA235" s="2464"/>
      <c r="OB235" s="2464"/>
      <c r="OC235" s="2464"/>
      <c r="OD235" s="2464"/>
      <c r="OE235" s="2464"/>
      <c r="OF235" s="2464"/>
      <c r="OG235" s="2464"/>
      <c r="OH235" s="2464"/>
      <c r="OI235" s="2464"/>
      <c r="OJ235" s="2464"/>
      <c r="OK235" s="2464"/>
      <c r="OL235" s="2464"/>
      <c r="OM235" s="2464"/>
      <c r="ON235" s="2464"/>
      <c r="OO235" s="2464"/>
      <c r="OP235" s="2464"/>
      <c r="OQ235" s="2464"/>
      <c r="OR235" s="2464"/>
      <c r="OS235" s="2464"/>
      <c r="OT235" s="2464"/>
      <c r="OU235" s="2464"/>
      <c r="OV235" s="2464"/>
      <c r="OW235" s="2464"/>
      <c r="OX235" s="2464"/>
      <c r="OY235" s="2464"/>
      <c r="OZ235" s="2464"/>
      <c r="PA235" s="2464"/>
      <c r="PB235" s="2464"/>
      <c r="PC235" s="2464"/>
      <c r="PD235" s="2464"/>
      <c r="PE235" s="2464"/>
      <c r="PF235" s="2464"/>
      <c r="PG235" s="2464"/>
      <c r="PH235" s="2464"/>
      <c r="PI235" s="2464"/>
      <c r="PJ235" s="2464"/>
      <c r="PK235" s="2464"/>
      <c r="PL235" s="2464"/>
      <c r="PM235" s="2464"/>
      <c r="PN235" s="2464"/>
      <c r="PO235" s="2464"/>
      <c r="PP235" s="2464"/>
      <c r="PQ235" s="2464"/>
      <c r="PR235" s="2464"/>
      <c r="PS235" s="2464"/>
      <c r="PT235" s="2464"/>
      <c r="PU235" s="2464"/>
      <c r="PV235" s="2464"/>
      <c r="PW235" s="2464"/>
      <c r="PX235" s="2464"/>
      <c r="PY235" s="2464"/>
      <c r="PZ235" s="2464"/>
      <c r="QA235" s="2464"/>
      <c r="QB235" s="2464"/>
      <c r="QC235" s="2464"/>
      <c r="QD235" s="2464"/>
      <c r="QE235" s="2464"/>
      <c r="QF235" s="2464"/>
      <c r="QG235" s="2464"/>
      <c r="QH235" s="2464"/>
      <c r="QI235" s="2464"/>
      <c r="QJ235" s="2464"/>
      <c r="QK235" s="2464"/>
      <c r="QL235" s="2464"/>
      <c r="QM235" s="2464"/>
      <c r="QN235" s="2464"/>
      <c r="QO235" s="2464"/>
      <c r="QP235" s="2464"/>
      <c r="QQ235" s="2464"/>
      <c r="QR235" s="2464"/>
      <c r="QS235" s="2464"/>
      <c r="QT235" s="2464"/>
      <c r="QU235" s="2464"/>
      <c r="QV235" s="2464"/>
      <c r="QW235" s="2464"/>
      <c r="QX235" s="2464"/>
      <c r="QY235" s="2464"/>
      <c r="QZ235" s="2464"/>
      <c r="RA235" s="2464"/>
      <c r="RB235" s="2464"/>
      <c r="RC235" s="2464"/>
      <c r="RD235" s="2464"/>
      <c r="RE235" s="2464"/>
      <c r="RF235" s="2464"/>
      <c r="RG235" s="2464"/>
      <c r="RH235" s="2464"/>
      <c r="RI235" s="2464"/>
      <c r="RJ235" s="2464"/>
      <c r="RK235" s="2464"/>
      <c r="RL235" s="2464"/>
      <c r="RM235" s="2464"/>
      <c r="RN235" s="2464"/>
      <c r="RO235" s="2464"/>
      <c r="RP235" s="2464"/>
      <c r="RQ235" s="2464"/>
      <c r="RR235" s="2464"/>
      <c r="RS235" s="2464"/>
      <c r="RT235" s="2464"/>
      <c r="RU235" s="2464"/>
      <c r="RV235" s="2464"/>
      <c r="RW235" s="2464"/>
      <c r="RX235" s="2464"/>
      <c r="RY235" s="2464"/>
      <c r="RZ235" s="2464"/>
      <c r="SA235" s="2464"/>
      <c r="SB235" s="2464"/>
      <c r="SC235" s="2464"/>
      <c r="SD235" s="2464"/>
      <c r="SE235" s="2464"/>
      <c r="SF235" s="2464"/>
      <c r="SG235" s="2464"/>
      <c r="SH235" s="2464"/>
      <c r="SI235" s="2464"/>
      <c r="SJ235" s="2464"/>
      <c r="SK235" s="2464"/>
      <c r="SL235" s="2464"/>
      <c r="SM235" s="2464"/>
      <c r="SN235" s="2464"/>
      <c r="SO235" s="2464"/>
      <c r="SP235" s="2464"/>
      <c r="SQ235" s="2464"/>
      <c r="SR235" s="2464"/>
      <c r="SS235" s="2464"/>
      <c r="ST235" s="2464"/>
      <c r="SU235" s="2464"/>
      <c r="SV235" s="2464"/>
      <c r="SW235" s="2464"/>
      <c r="SX235" s="2464"/>
      <c r="SY235" s="2464"/>
      <c r="SZ235" s="2464"/>
      <c r="TA235" s="2464"/>
      <c r="TB235" s="2464"/>
      <c r="TC235" s="2464"/>
      <c r="TD235" s="2464"/>
      <c r="TE235" s="2464"/>
      <c r="TF235" s="2464"/>
      <c r="TG235" s="2464"/>
      <c r="TH235" s="2464"/>
      <c r="TI235" s="2464"/>
      <c r="TJ235" s="2464"/>
      <c r="TK235" s="2464"/>
      <c r="TL235" s="2464"/>
      <c r="TM235" s="2464"/>
      <c r="TN235" s="2464"/>
      <c r="TO235" s="2464"/>
      <c r="TP235" s="2464"/>
      <c r="TQ235" s="2464"/>
      <c r="TR235" s="2464"/>
      <c r="TS235" s="2464"/>
      <c r="TT235" s="2464"/>
      <c r="TU235" s="2464"/>
      <c r="TV235" s="2464"/>
      <c r="TW235" s="2464"/>
      <c r="TX235" s="2464"/>
      <c r="TY235" s="2464"/>
      <c r="TZ235" s="2464"/>
      <c r="UA235" s="2464"/>
      <c r="UB235" s="2464"/>
      <c r="UC235" s="2464"/>
      <c r="UD235" s="2464"/>
      <c r="UE235" s="2464"/>
      <c r="UF235" s="2464"/>
      <c r="UG235" s="2464"/>
      <c r="UH235" s="2464"/>
      <c r="UI235" s="2464"/>
      <c r="UJ235" s="2464"/>
      <c r="UK235" s="2464"/>
      <c r="UL235" s="2464"/>
      <c r="UM235" s="2464"/>
      <c r="UN235" s="2464"/>
      <c r="UO235" s="2464"/>
      <c r="UP235" s="2464"/>
      <c r="UQ235" s="2464"/>
      <c r="UR235" s="2464"/>
      <c r="US235" s="2464"/>
      <c r="UT235" s="2464"/>
      <c r="UU235" s="2464"/>
      <c r="UV235" s="2464"/>
      <c r="UW235" s="2464"/>
      <c r="UX235" s="2464"/>
      <c r="UY235" s="2464"/>
      <c r="UZ235" s="2464"/>
      <c r="VA235" s="2464"/>
      <c r="VB235" s="2464"/>
      <c r="VC235" s="2464"/>
      <c r="VD235" s="2464"/>
      <c r="VE235" s="2464"/>
      <c r="VF235" s="2464"/>
      <c r="VG235" s="2464"/>
      <c r="VH235" s="2464"/>
      <c r="VI235" s="2464"/>
      <c r="VJ235" s="2464"/>
      <c r="VK235" s="2464"/>
      <c r="VL235" s="2464"/>
      <c r="VM235" s="2464"/>
      <c r="VN235" s="2464"/>
      <c r="VO235" s="2464"/>
      <c r="VP235" s="2464"/>
      <c r="VQ235" s="2464"/>
      <c r="VR235" s="2464"/>
      <c r="VS235" s="2464"/>
      <c r="VT235" s="2464"/>
      <c r="VU235" s="2464"/>
      <c r="VV235" s="2464"/>
      <c r="VW235" s="2464"/>
      <c r="VX235" s="2464"/>
      <c r="VY235" s="2464"/>
      <c r="VZ235" s="2464"/>
      <c r="WA235" s="2464"/>
      <c r="WB235" s="2464"/>
      <c r="WC235" s="2464"/>
      <c r="WD235" s="2464"/>
      <c r="WE235" s="2464"/>
      <c r="WF235" s="2464"/>
      <c r="WG235" s="2464"/>
      <c r="WH235" s="2464"/>
      <c r="WI235" s="2464"/>
      <c r="WJ235" s="2464"/>
      <c r="WK235" s="2464"/>
      <c r="WL235" s="2464"/>
      <c r="WM235" s="2464"/>
      <c r="WN235" s="2464"/>
      <c r="WO235" s="2464"/>
      <c r="WP235" s="2464"/>
      <c r="WQ235" s="2464"/>
      <c r="WR235" s="2464"/>
      <c r="WS235" s="2464"/>
      <c r="WT235" s="2464"/>
      <c r="WU235" s="2464"/>
      <c r="WV235" s="2464"/>
      <c r="WW235" s="2464"/>
      <c r="WX235" s="2464"/>
      <c r="WY235" s="2464"/>
      <c r="WZ235" s="2464"/>
      <c r="XA235" s="2464"/>
      <c r="XB235" s="2464"/>
      <c r="XC235" s="2464"/>
      <c r="XD235" s="2464"/>
      <c r="XE235" s="2464"/>
      <c r="XF235" s="2464"/>
      <c r="XG235" s="2464"/>
      <c r="XH235" s="2464"/>
      <c r="XI235" s="2464"/>
      <c r="XJ235" s="2464"/>
      <c r="XK235" s="2464"/>
      <c r="XL235" s="2464"/>
      <c r="XM235" s="2464"/>
      <c r="XN235" s="2464"/>
      <c r="XO235" s="2464"/>
      <c r="XP235" s="2464"/>
      <c r="XQ235" s="2464"/>
      <c r="XR235" s="2464"/>
      <c r="XS235" s="2464"/>
      <c r="XT235" s="2464"/>
      <c r="XU235" s="2464"/>
      <c r="XV235" s="2464"/>
      <c r="XW235" s="2464"/>
      <c r="XX235" s="2464"/>
      <c r="XY235" s="2464"/>
      <c r="XZ235" s="2464"/>
      <c r="YA235" s="2464"/>
      <c r="YB235" s="2464"/>
      <c r="YC235" s="2464"/>
      <c r="YD235" s="2464"/>
      <c r="YE235" s="2464"/>
      <c r="YF235" s="2464"/>
      <c r="YG235" s="2464"/>
      <c r="YH235" s="2464"/>
      <c r="YI235" s="2464"/>
      <c r="YJ235" s="2464"/>
      <c r="YK235" s="2464"/>
      <c r="YL235" s="2464"/>
      <c r="YM235" s="2464"/>
      <c r="YN235" s="2464"/>
      <c r="YO235" s="2464"/>
      <c r="YP235" s="2464"/>
      <c r="YQ235" s="2464"/>
      <c r="YR235" s="2464"/>
      <c r="YS235" s="2464"/>
      <c r="YT235" s="2464"/>
      <c r="YU235" s="2464"/>
      <c r="YV235" s="2464"/>
      <c r="YW235" s="2464"/>
      <c r="YX235" s="2464"/>
      <c r="YY235" s="2464"/>
      <c r="YZ235" s="2464"/>
      <c r="ZA235" s="2464"/>
      <c r="ZB235" s="2464"/>
      <c r="ZC235" s="2464"/>
      <c r="ZD235" s="2464"/>
      <c r="ZE235" s="2464"/>
      <c r="ZF235" s="2464"/>
      <c r="ZG235" s="2464"/>
      <c r="ZH235" s="2464"/>
      <c r="ZI235" s="2464"/>
      <c r="ZJ235" s="2464"/>
      <c r="ZK235" s="2464"/>
      <c r="ZL235" s="2464"/>
      <c r="ZM235" s="2464"/>
      <c r="ZN235" s="2464"/>
      <c r="ZO235" s="2464"/>
      <c r="ZP235" s="2464"/>
      <c r="ZQ235" s="2464"/>
      <c r="ZR235" s="2464"/>
      <c r="ZS235" s="2464"/>
      <c r="ZT235" s="2464"/>
      <c r="ZU235" s="2464"/>
      <c r="ZV235" s="2464"/>
      <c r="ZW235" s="2464"/>
      <c r="ZX235" s="2464"/>
      <c r="ZY235" s="2464"/>
      <c r="ZZ235" s="2464"/>
      <c r="AAA235" s="2464"/>
      <c r="AAB235" s="2464"/>
      <c r="AAC235" s="2464"/>
      <c r="AAD235" s="2464"/>
      <c r="AAE235" s="2464"/>
      <c r="AAF235" s="2464"/>
      <c r="AAG235" s="2464"/>
      <c r="AAH235" s="2464"/>
      <c r="AAI235" s="2464"/>
      <c r="AAJ235" s="2464"/>
      <c r="AAK235" s="2464"/>
      <c r="AAL235" s="2464"/>
      <c r="AAM235" s="2464"/>
      <c r="AAN235" s="2464"/>
      <c r="AAO235" s="2464"/>
      <c r="AAP235" s="2464"/>
      <c r="AAQ235" s="2464"/>
      <c r="AAR235" s="2464"/>
      <c r="AAS235" s="2464"/>
      <c r="AAT235" s="2464"/>
      <c r="AAU235" s="2464"/>
      <c r="AAV235" s="2464"/>
      <c r="AAW235" s="2464"/>
      <c r="AAX235" s="2464"/>
      <c r="AAY235" s="2464"/>
      <c r="AAZ235" s="2464"/>
      <c r="ABA235" s="2464"/>
      <c r="ABB235" s="2464"/>
      <c r="ABC235" s="2464"/>
      <c r="ABD235" s="2464"/>
      <c r="ABE235" s="2464"/>
      <c r="ABF235" s="2464"/>
      <c r="ABG235" s="2464"/>
      <c r="ABH235" s="2464"/>
      <c r="ABI235" s="2464"/>
      <c r="ABJ235" s="2464"/>
      <c r="ABK235" s="2464"/>
      <c r="ABL235" s="2464"/>
      <c r="ABM235" s="2464"/>
      <c r="ABN235" s="2464"/>
      <c r="ABO235" s="2464"/>
      <c r="ABP235" s="2464"/>
      <c r="ABQ235" s="2464"/>
      <c r="ABR235" s="2464"/>
      <c r="ABS235" s="2464"/>
      <c r="ABT235" s="2464"/>
      <c r="ABU235" s="2464"/>
      <c r="ABV235" s="2464"/>
      <c r="ABW235" s="2464"/>
      <c r="ABX235" s="2464"/>
      <c r="ABY235" s="2464"/>
      <c r="ABZ235" s="2464"/>
      <c r="ACA235" s="2464"/>
      <c r="ACB235" s="2464"/>
      <c r="ACC235" s="2464"/>
      <c r="ACD235" s="2464"/>
      <c r="ACE235" s="2464"/>
      <c r="ACF235" s="2464"/>
      <c r="ACG235" s="2464"/>
      <c r="ACH235" s="2464"/>
      <c r="ACI235" s="2464"/>
      <c r="ACJ235" s="2464"/>
      <c r="ACK235" s="2464"/>
      <c r="ACL235" s="2464"/>
      <c r="ACM235" s="2464"/>
      <c r="ACN235" s="2464"/>
      <c r="ACO235" s="2464"/>
      <c r="ACP235" s="2464"/>
      <c r="ACQ235" s="2464"/>
      <c r="ACR235" s="2464"/>
      <c r="ACS235" s="2464"/>
      <c r="ACT235" s="2464"/>
      <c r="ACU235" s="2464"/>
      <c r="ACV235" s="2464"/>
      <c r="ACW235" s="2464"/>
      <c r="ACX235" s="2464"/>
      <c r="ACY235" s="2464"/>
      <c r="ACZ235" s="2464"/>
      <c r="ADA235" s="2464"/>
      <c r="ADB235" s="2464"/>
      <c r="ADC235" s="2464"/>
      <c r="ADD235" s="2464"/>
      <c r="ADE235" s="2464"/>
      <c r="ADF235" s="2464"/>
      <c r="ADG235" s="2464"/>
      <c r="ADH235" s="2464"/>
      <c r="ADI235" s="2464"/>
      <c r="ADJ235" s="2464"/>
      <c r="ADK235" s="2464"/>
      <c r="ADL235" s="2464"/>
      <c r="ADM235" s="2464"/>
      <c r="ADN235" s="2464"/>
      <c r="ADO235" s="2464"/>
      <c r="ADP235" s="2464"/>
      <c r="ADQ235" s="2464"/>
      <c r="ADR235" s="2464"/>
      <c r="ADS235" s="2464"/>
      <c r="ADT235" s="2464"/>
      <c r="ADU235" s="2464"/>
      <c r="ADV235" s="2464"/>
      <c r="ADW235" s="2464"/>
      <c r="ADX235" s="2464"/>
      <c r="ADY235" s="2464"/>
      <c r="ADZ235" s="2464"/>
      <c r="AEA235" s="2464"/>
      <c r="AEB235" s="2464"/>
      <c r="AEC235" s="2464"/>
      <c r="AED235" s="2464"/>
      <c r="AEE235" s="2464"/>
      <c r="AEF235" s="2464"/>
      <c r="AEG235" s="2464"/>
      <c r="AEH235" s="2464"/>
      <c r="AEI235" s="2464"/>
      <c r="AEJ235" s="2464"/>
      <c r="AEK235" s="2464"/>
      <c r="AEL235" s="2464"/>
      <c r="AEM235" s="2464"/>
      <c r="AEN235" s="2464"/>
      <c r="AEO235" s="2464"/>
      <c r="AEP235" s="2464"/>
      <c r="AEQ235" s="2464"/>
      <c r="AER235" s="2464"/>
      <c r="AES235" s="2464"/>
      <c r="AET235" s="2464"/>
      <c r="AEU235" s="2464"/>
      <c r="AEV235" s="2464"/>
      <c r="AEW235" s="2464"/>
      <c r="AEX235" s="2464"/>
      <c r="AEY235" s="2464"/>
      <c r="AEZ235" s="2464"/>
      <c r="AFA235" s="2464"/>
      <c r="AFB235" s="2464"/>
      <c r="AFC235" s="2464"/>
      <c r="AFD235" s="2464"/>
      <c r="AFE235" s="2464"/>
      <c r="AFF235" s="2464"/>
      <c r="AFG235" s="2464"/>
      <c r="AFH235" s="2464"/>
      <c r="AFI235" s="2464"/>
      <c r="AFJ235" s="2464"/>
      <c r="AFK235" s="2464"/>
      <c r="AFL235" s="2464"/>
      <c r="AFM235" s="2464"/>
      <c r="AFN235" s="2464"/>
      <c r="AFO235" s="2464"/>
      <c r="AFP235" s="2464"/>
      <c r="AFQ235" s="2464"/>
      <c r="AFR235" s="2464"/>
      <c r="AFS235" s="2464"/>
      <c r="AFT235" s="2464"/>
      <c r="AFU235" s="2464"/>
      <c r="AFV235" s="2464"/>
      <c r="AFW235" s="2464"/>
      <c r="AFX235" s="2464"/>
      <c r="AFY235" s="2464"/>
      <c r="AFZ235" s="2464"/>
      <c r="AGA235" s="2464"/>
      <c r="AGB235" s="2464"/>
      <c r="AGC235" s="2464"/>
      <c r="AGD235" s="2464"/>
      <c r="AGE235" s="2464"/>
      <c r="AGF235" s="2464"/>
      <c r="AGG235" s="2464"/>
      <c r="AGH235" s="2464"/>
      <c r="AGI235" s="2464"/>
      <c r="AGJ235" s="2464"/>
      <c r="AGK235" s="2464"/>
      <c r="AGL235" s="2464"/>
      <c r="AGM235" s="2464"/>
      <c r="AGN235" s="2464"/>
      <c r="AGO235" s="2464"/>
      <c r="AGP235" s="2464"/>
      <c r="AGQ235" s="2464"/>
      <c r="AGR235" s="2464"/>
      <c r="AGS235" s="2464"/>
      <c r="AGT235" s="2464"/>
      <c r="AGU235" s="2464"/>
      <c r="AGV235" s="2464"/>
      <c r="AGW235" s="2464"/>
      <c r="AGX235" s="2464"/>
      <c r="AGY235" s="2464"/>
      <c r="AGZ235" s="2464"/>
      <c r="AHA235" s="2464"/>
      <c r="AHB235" s="2464"/>
      <c r="AHC235" s="2464"/>
      <c r="AHD235" s="2464"/>
      <c r="AHE235" s="2464"/>
      <c r="AHF235" s="2464"/>
      <c r="AHG235" s="2464"/>
      <c r="AHH235" s="2464"/>
      <c r="AHI235" s="2464"/>
      <c r="AHJ235" s="2464"/>
      <c r="AHK235" s="2464"/>
      <c r="AHL235" s="2464"/>
      <c r="AHM235" s="2464"/>
      <c r="AHN235" s="2464"/>
      <c r="AHO235" s="2464"/>
      <c r="AHP235" s="2464"/>
      <c r="AHQ235" s="2464"/>
      <c r="AHR235" s="2464"/>
      <c r="AHS235" s="2464"/>
      <c r="AHT235" s="2464"/>
      <c r="AHU235" s="2464"/>
      <c r="AHV235" s="2464"/>
      <c r="AHW235" s="2464"/>
      <c r="AHX235" s="2464"/>
      <c r="AHY235" s="2464"/>
      <c r="AHZ235" s="2464"/>
      <c r="AIA235" s="2464"/>
      <c r="AIB235" s="2464"/>
      <c r="AIC235" s="2464"/>
      <c r="AID235" s="2464"/>
      <c r="AIE235" s="2464"/>
      <c r="AIF235" s="2464"/>
      <c r="AIG235" s="2464"/>
      <c r="AIH235" s="2464"/>
      <c r="AII235" s="2464"/>
      <c r="AIJ235" s="2464"/>
      <c r="AIK235" s="2464"/>
      <c r="AIL235" s="2464"/>
      <c r="AIM235" s="2464"/>
      <c r="AIN235" s="2464"/>
      <c r="AIO235" s="2464"/>
      <c r="AIP235" s="2464"/>
      <c r="AIQ235" s="2464"/>
      <c r="AIR235" s="2464"/>
      <c r="AIS235" s="2464"/>
      <c r="AIT235" s="2464"/>
      <c r="AIU235" s="2464"/>
      <c r="AIV235" s="2464"/>
      <c r="AIW235" s="2464"/>
      <c r="AIX235" s="2464"/>
      <c r="AIY235" s="2464"/>
      <c r="AIZ235" s="2464"/>
      <c r="AJA235" s="2464"/>
      <c r="AJB235" s="2464"/>
      <c r="AJC235" s="2464"/>
      <c r="AJD235" s="2464"/>
      <c r="AJE235" s="2464"/>
      <c r="AJF235" s="2464"/>
      <c r="AJG235" s="2464"/>
      <c r="AJH235" s="2464"/>
      <c r="AJI235" s="2464"/>
      <c r="AJJ235" s="2464"/>
      <c r="AJK235" s="2464"/>
      <c r="AJL235" s="2464"/>
      <c r="AJM235" s="2464"/>
      <c r="AJN235" s="2464"/>
      <c r="AJO235" s="2464"/>
      <c r="AJP235" s="2464"/>
      <c r="AJQ235" s="2464"/>
      <c r="AJR235" s="2464"/>
      <c r="AJS235" s="2464"/>
      <c r="AJT235" s="2464"/>
      <c r="AJU235" s="2464"/>
      <c r="AJV235" s="2464"/>
      <c r="AJW235" s="2464"/>
      <c r="AJX235" s="2464"/>
      <c r="AJY235" s="2464"/>
      <c r="AJZ235" s="2464"/>
      <c r="AKA235" s="2464"/>
      <c r="AKB235" s="2464"/>
      <c r="AKC235" s="2464"/>
      <c r="AKD235" s="2464"/>
      <c r="AKE235" s="2464"/>
      <c r="AKF235" s="2464"/>
      <c r="AKG235" s="2464"/>
      <c r="AKH235" s="2464"/>
      <c r="AKI235" s="2464"/>
      <c r="AKJ235" s="2464"/>
      <c r="AKK235" s="2464"/>
      <c r="AKL235" s="2464"/>
      <c r="AKM235" s="2464"/>
      <c r="AKN235" s="2464"/>
      <c r="AKO235" s="2464"/>
      <c r="AKP235" s="2464"/>
      <c r="AKQ235" s="2464"/>
      <c r="AKR235" s="2464"/>
      <c r="AKS235" s="2464"/>
      <c r="AKT235" s="2464"/>
      <c r="AKU235" s="2464"/>
      <c r="AKV235" s="2464"/>
      <c r="AKW235" s="2464"/>
      <c r="AKX235" s="2464"/>
      <c r="AKY235" s="2464"/>
      <c r="AKZ235" s="2464"/>
      <c r="ALA235" s="2464"/>
      <c r="ALB235" s="2464"/>
      <c r="ALC235" s="2464"/>
      <c r="ALD235" s="2464"/>
      <c r="ALE235" s="2464"/>
      <c r="ALF235" s="2464"/>
      <c r="ALG235" s="2464"/>
      <c r="ALH235" s="2464"/>
      <c r="ALI235" s="2464"/>
      <c r="ALJ235" s="2464"/>
      <c r="ALK235" s="2464"/>
      <c r="ALL235" s="2464"/>
      <c r="ALM235" s="2464"/>
      <c r="ALN235" s="2464"/>
      <c r="ALO235" s="2464"/>
      <c r="ALP235" s="2464"/>
      <c r="ALQ235" s="2464"/>
      <c r="ALR235" s="2464"/>
      <c r="ALS235" s="2464"/>
      <c r="ALT235" s="2464"/>
      <c r="ALU235" s="2464"/>
      <c r="ALV235" s="2464"/>
      <c r="ALW235" s="2464"/>
      <c r="ALX235" s="2464"/>
      <c r="ALY235" s="2464"/>
      <c r="ALZ235" s="2464"/>
      <c r="AMA235" s="2464"/>
      <c r="AMB235" s="2464"/>
      <c r="AMC235" s="2464"/>
      <c r="AMD235" s="2464"/>
      <c r="AME235" s="2464"/>
      <c r="AMF235" s="2464"/>
      <c r="AMG235" s="2464"/>
      <c r="AMH235" s="2464"/>
      <c r="AMI235" s="2464"/>
      <c r="AMJ235" s="2464"/>
      <c r="AMK235" s="2464"/>
      <c r="AML235" s="2464"/>
      <c r="AMM235" s="2464"/>
      <c r="AMN235" s="2464"/>
      <c r="AMO235" s="2464"/>
      <c r="AMP235" s="2464"/>
      <c r="AMQ235" s="2464"/>
      <c r="AMR235" s="2464"/>
      <c r="AMS235" s="2464"/>
      <c r="AMT235" s="2464"/>
      <c r="AMU235" s="2464"/>
      <c r="AMV235" s="2464"/>
      <c r="AMW235" s="2464"/>
      <c r="AMX235" s="2464"/>
      <c r="AMY235" s="2464"/>
      <c r="AMZ235" s="2464"/>
      <c r="ANA235" s="2464"/>
      <c r="ANB235" s="2464"/>
      <c r="ANC235" s="2464"/>
      <c r="AND235" s="2464"/>
      <c r="ANE235" s="2464"/>
      <c r="ANF235" s="2464"/>
      <c r="ANG235" s="2464"/>
      <c r="ANH235" s="2464"/>
      <c r="ANI235" s="2464"/>
      <c r="ANJ235" s="2464"/>
      <c r="ANK235" s="2464"/>
      <c r="ANL235" s="2464"/>
      <c r="ANM235" s="2464"/>
      <c r="ANN235" s="2464"/>
      <c r="ANO235" s="2464"/>
      <c r="ANP235" s="2464"/>
      <c r="ANQ235" s="2464"/>
      <c r="ANR235" s="2464"/>
      <c r="ANS235" s="2464"/>
      <c r="ANT235" s="2464"/>
      <c r="ANU235" s="2464"/>
      <c r="ANV235" s="2464"/>
      <c r="ANW235" s="2464"/>
      <c r="ANX235" s="2464"/>
      <c r="ANY235" s="2464"/>
      <c r="ANZ235" s="2464"/>
      <c r="AOA235" s="2464"/>
      <c r="AOB235" s="2464"/>
      <c r="AOC235" s="2464"/>
      <c r="AOD235" s="2464"/>
      <c r="AOE235" s="2464"/>
      <c r="AOF235" s="2464"/>
      <c r="AOG235" s="2464"/>
      <c r="AOH235" s="2464"/>
      <c r="AOI235" s="2464"/>
      <c r="AOJ235" s="2464"/>
      <c r="AOK235" s="2464"/>
      <c r="AOL235" s="2464"/>
      <c r="AOM235" s="2464"/>
      <c r="AON235" s="2464"/>
      <c r="AOO235" s="2464"/>
      <c r="AOP235" s="2464"/>
      <c r="AOQ235" s="2464"/>
      <c r="AOR235" s="2464"/>
      <c r="AOS235" s="2464"/>
      <c r="AOT235" s="2464"/>
      <c r="AOU235" s="2464"/>
      <c r="AOV235" s="2464"/>
      <c r="AOW235" s="2464"/>
      <c r="AOX235" s="2464"/>
      <c r="AOY235" s="2464"/>
      <c r="AOZ235" s="2464"/>
      <c r="APA235" s="2464"/>
      <c r="APB235" s="2464"/>
      <c r="APC235" s="2464"/>
      <c r="APD235" s="2464"/>
      <c r="APE235" s="2464"/>
      <c r="APF235" s="2464"/>
      <c r="APG235" s="2464"/>
      <c r="APH235" s="2464"/>
      <c r="API235" s="2464"/>
      <c r="APJ235" s="2464"/>
      <c r="APK235" s="2464"/>
      <c r="APL235" s="2464"/>
      <c r="APM235" s="2464"/>
      <c r="APN235" s="2464"/>
      <c r="APO235" s="2464"/>
      <c r="APP235" s="2464"/>
      <c r="APQ235" s="2464"/>
      <c r="APR235" s="2464"/>
      <c r="APS235" s="2464"/>
      <c r="APT235" s="2464"/>
      <c r="APU235" s="2464"/>
      <c r="APV235" s="2464"/>
      <c r="APW235" s="2464"/>
      <c r="APX235" s="2464"/>
      <c r="APY235" s="2464"/>
      <c r="APZ235" s="2464"/>
      <c r="AQA235" s="2464"/>
      <c r="AQB235" s="2464"/>
      <c r="AQC235" s="2464"/>
      <c r="AQD235" s="2464"/>
      <c r="AQE235" s="2464"/>
      <c r="AQF235" s="2464"/>
      <c r="AQG235" s="2464"/>
      <c r="AQH235" s="2464"/>
      <c r="AQI235" s="2464"/>
      <c r="AQJ235" s="2464"/>
      <c r="AQK235" s="2464"/>
      <c r="AQL235" s="2464"/>
      <c r="AQM235" s="2464"/>
      <c r="AQN235" s="2464"/>
      <c r="AQO235" s="2464"/>
      <c r="AQP235" s="2464"/>
      <c r="AQQ235" s="2464"/>
      <c r="AQR235" s="2464"/>
      <c r="AQS235" s="2464"/>
      <c r="AQT235" s="2464"/>
      <c r="AQU235" s="2464"/>
      <c r="AQV235" s="2464"/>
      <c r="AQW235" s="2464"/>
      <c r="AQX235" s="2464"/>
      <c r="AQY235" s="2464"/>
      <c r="AQZ235" s="2464"/>
      <c r="ARA235" s="2464"/>
      <c r="ARB235" s="2464"/>
      <c r="ARC235" s="2464"/>
      <c r="ARD235" s="2464"/>
      <c r="ARE235" s="2464"/>
      <c r="ARF235" s="2464"/>
      <c r="ARG235" s="2464"/>
      <c r="ARH235" s="2464"/>
      <c r="ARI235" s="2464"/>
      <c r="ARJ235" s="2464"/>
      <c r="ARK235" s="2464"/>
      <c r="ARL235" s="2464"/>
      <c r="ARM235" s="2464"/>
      <c r="ARN235" s="2464"/>
      <c r="ARO235" s="2464"/>
      <c r="ARP235" s="2464"/>
      <c r="ARQ235" s="2464"/>
      <c r="ARR235" s="2464"/>
      <c r="ARS235" s="2464"/>
      <c r="ART235" s="2464"/>
      <c r="ARU235" s="2464"/>
      <c r="ARV235" s="2464"/>
      <c r="ARW235" s="2464"/>
      <c r="ARX235" s="2464"/>
      <c r="ARY235" s="2464"/>
      <c r="ARZ235" s="2464"/>
      <c r="ASA235" s="2464"/>
      <c r="ASB235" s="2464"/>
      <c r="ASC235" s="2464"/>
      <c r="ASD235" s="2464"/>
      <c r="ASE235" s="2464"/>
      <c r="ASF235" s="2464"/>
      <c r="ASG235" s="2464"/>
      <c r="ASH235" s="2464"/>
      <c r="ASI235" s="2464"/>
      <c r="ASJ235" s="2464"/>
      <c r="ASK235" s="2464"/>
      <c r="ASL235" s="2464"/>
      <c r="ASM235" s="2464"/>
      <c r="ASN235" s="2464"/>
      <c r="ASO235" s="2464"/>
      <c r="ASP235" s="2464"/>
      <c r="ASQ235" s="2464"/>
      <c r="ASR235" s="2464"/>
      <c r="ASS235" s="2464"/>
      <c r="AST235" s="2464"/>
      <c r="ASU235" s="2464"/>
      <c r="ASV235" s="2464"/>
      <c r="ASW235" s="2464"/>
      <c r="ASX235" s="2464"/>
      <c r="ASY235" s="2464"/>
      <c r="ASZ235" s="2464"/>
      <c r="ATA235" s="2464"/>
      <c r="ATB235" s="2464"/>
      <c r="ATC235" s="2464"/>
      <c r="ATD235" s="2464"/>
      <c r="ATE235" s="2464"/>
      <c r="ATF235" s="2464"/>
      <c r="ATG235" s="2464"/>
      <c r="ATH235" s="2464"/>
      <c r="ATI235" s="2464"/>
      <c r="ATJ235" s="2464"/>
      <c r="ATK235" s="2464"/>
      <c r="ATL235" s="2464"/>
      <c r="ATM235" s="2464"/>
      <c r="ATN235" s="2464"/>
      <c r="ATO235" s="2464"/>
      <c r="ATP235" s="2464"/>
      <c r="ATQ235" s="2464"/>
      <c r="ATR235" s="2464"/>
      <c r="ATS235" s="2464"/>
      <c r="ATT235" s="2464"/>
      <c r="ATU235" s="2464"/>
      <c r="ATV235" s="2464"/>
      <c r="ATW235" s="2464"/>
      <c r="ATX235" s="2464"/>
      <c r="ATY235" s="2464"/>
      <c r="ATZ235" s="2464"/>
      <c r="AUA235" s="2464"/>
      <c r="AUB235" s="2464"/>
      <c r="AUC235" s="2464"/>
      <c r="AUD235" s="2464"/>
      <c r="AUE235" s="2464"/>
      <c r="AUF235" s="2464"/>
      <c r="AUG235" s="2464"/>
      <c r="AUH235" s="2464"/>
      <c r="AUI235" s="2464"/>
      <c r="AUJ235" s="2464"/>
      <c r="AUK235" s="2464"/>
      <c r="AUL235" s="2464"/>
      <c r="AUM235" s="2464"/>
      <c r="AUN235" s="2464"/>
      <c r="AUO235" s="2464"/>
      <c r="AUP235" s="2464"/>
      <c r="AUQ235" s="2464"/>
      <c r="AUR235" s="2464"/>
      <c r="AUS235" s="2464"/>
      <c r="AUT235" s="2464"/>
      <c r="AUU235" s="2464"/>
      <c r="AUV235" s="2464"/>
      <c r="AUW235" s="2464"/>
      <c r="AUX235" s="2464"/>
      <c r="AUY235" s="2464"/>
      <c r="AUZ235" s="2464"/>
      <c r="AVA235" s="2464"/>
      <c r="AVB235" s="2464"/>
      <c r="AVC235" s="2464"/>
      <c r="AVD235" s="2464"/>
      <c r="AVE235" s="2464"/>
      <c r="AVF235" s="2464"/>
      <c r="AVG235" s="2464"/>
      <c r="AVH235" s="2464"/>
      <c r="AVI235" s="2464"/>
      <c r="AVJ235" s="2464"/>
      <c r="AVK235" s="2464"/>
      <c r="AVL235" s="2464"/>
      <c r="AVM235" s="2464"/>
      <c r="AVN235" s="2464"/>
      <c r="AVO235" s="2464"/>
      <c r="AVP235" s="2464"/>
      <c r="AVQ235" s="2464"/>
      <c r="AVR235" s="2464"/>
      <c r="AVS235" s="2464"/>
      <c r="AVT235" s="2464"/>
      <c r="AVU235" s="2464"/>
      <c r="AVV235" s="2464"/>
      <c r="AVW235" s="2464"/>
      <c r="AVX235" s="2464"/>
      <c r="AVY235" s="2464"/>
      <c r="AVZ235" s="2464"/>
      <c r="AWA235" s="2464"/>
      <c r="AWB235" s="2464"/>
      <c r="AWC235" s="2464"/>
      <c r="AWD235" s="2464"/>
      <c r="AWE235" s="2464"/>
      <c r="AWF235" s="2464"/>
      <c r="AWG235" s="2464"/>
      <c r="AWH235" s="2464"/>
      <c r="AWI235" s="2464"/>
      <c r="AWJ235" s="2464"/>
      <c r="AWK235" s="2464"/>
      <c r="AWL235" s="2464"/>
      <c r="AWM235" s="2464"/>
      <c r="AWN235" s="2464"/>
      <c r="AWO235" s="2464"/>
      <c r="AWP235" s="2464"/>
      <c r="AWQ235" s="2464"/>
      <c r="AWR235" s="2464"/>
      <c r="AWS235" s="2464"/>
      <c r="AWT235" s="2464"/>
      <c r="AWU235" s="2464"/>
      <c r="AWV235" s="2464"/>
      <c r="AWW235" s="2464"/>
      <c r="AWX235" s="2464"/>
      <c r="AWY235" s="2464"/>
      <c r="AWZ235" s="2464"/>
      <c r="AXA235" s="2464"/>
      <c r="AXB235" s="2464"/>
      <c r="AXC235" s="2464"/>
      <c r="AXD235" s="2464"/>
      <c r="AXE235" s="2464"/>
      <c r="AXF235" s="2464"/>
      <c r="AXG235" s="2464"/>
      <c r="AXH235" s="2464"/>
      <c r="AXI235" s="2464"/>
      <c r="AXJ235" s="2464"/>
    </row>
    <row r="236" spans="1:1310" s="2465" customFormat="1" ht="23.25" customHeight="1">
      <c r="A236" s="2466"/>
      <c r="B236" s="2477"/>
      <c r="C236" s="2478"/>
      <c r="D236" s="2478"/>
      <c r="E236" s="2478"/>
      <c r="F236" s="2479"/>
      <c r="G236" s="2478"/>
      <c r="H236" s="2478"/>
      <c r="I236" s="2478"/>
      <c r="J236" s="2480"/>
      <c r="K236" s="2478"/>
      <c r="L236" s="2478"/>
      <c r="M236" s="2478"/>
      <c r="N236" s="2478"/>
      <c r="O236" s="2478"/>
      <c r="P236" s="2478"/>
      <c r="Q236" s="2478"/>
      <c r="R236" s="2462"/>
      <c r="S236" s="2462"/>
      <c r="T236" s="2462"/>
      <c r="U236" s="2462"/>
      <c r="V236" s="2462"/>
      <c r="W236" s="2462"/>
      <c r="X236" s="2462"/>
      <c r="Y236" s="2462"/>
      <c r="Z236" s="2462"/>
      <c r="AA236" s="2462"/>
      <c r="AB236" s="2462"/>
      <c r="AC236" s="2462"/>
      <c r="AD236" s="2463"/>
      <c r="AE236" s="2463"/>
      <c r="AF236" s="2463"/>
      <c r="AG236" s="2463"/>
      <c r="AH236" s="2463"/>
      <c r="AI236" s="2463"/>
      <c r="AJ236" s="2463"/>
      <c r="AK236" s="2463"/>
      <c r="AL236" s="2463"/>
      <c r="AM236" s="2463"/>
      <c r="AN236" s="2463"/>
      <c r="AO236" s="2463"/>
      <c r="AP236" s="2463"/>
      <c r="AQ236" s="2463"/>
      <c r="AR236" s="2463"/>
      <c r="AS236" s="2463"/>
      <c r="AT236" s="2463"/>
      <c r="AU236" s="2463"/>
      <c r="AV236" s="2464"/>
      <c r="AW236" s="2464"/>
      <c r="AX236" s="2464"/>
      <c r="AY236" s="2464"/>
      <c r="AZ236" s="2464"/>
      <c r="BA236" s="2464"/>
      <c r="BB236" s="2464"/>
      <c r="BC236" s="2464"/>
      <c r="BD236" s="2464"/>
      <c r="BE236" s="2464"/>
      <c r="BF236" s="2464"/>
      <c r="BG236" s="2464"/>
      <c r="BH236" s="2464"/>
      <c r="BI236" s="2464"/>
      <c r="BJ236" s="2464"/>
      <c r="BK236" s="2464"/>
      <c r="BL236" s="2464"/>
      <c r="BM236" s="2464"/>
      <c r="BN236" s="2464"/>
      <c r="BO236" s="2464"/>
      <c r="BP236" s="2464"/>
      <c r="BQ236" s="2464"/>
      <c r="BR236" s="2464"/>
      <c r="BS236" s="2464"/>
      <c r="BT236" s="2464"/>
      <c r="BU236" s="2464"/>
      <c r="BV236" s="2464"/>
      <c r="BW236" s="2464"/>
      <c r="BX236" s="2464"/>
      <c r="BY236" s="2464"/>
      <c r="BZ236" s="2464"/>
      <c r="CA236" s="2464"/>
      <c r="CB236" s="2464"/>
      <c r="CC236" s="2464"/>
      <c r="CD236" s="2464"/>
      <c r="CE236" s="2464"/>
      <c r="CF236" s="2464"/>
      <c r="CG236" s="2464"/>
      <c r="CH236" s="2464"/>
      <c r="CI236" s="2464"/>
      <c r="CJ236" s="2464"/>
      <c r="CK236" s="2464"/>
      <c r="CL236" s="2464"/>
      <c r="CM236" s="2464"/>
      <c r="CN236" s="2464"/>
      <c r="CO236" s="2464"/>
      <c r="CP236" s="2464"/>
      <c r="CQ236" s="2464"/>
      <c r="CR236" s="2464"/>
      <c r="CS236" s="2464"/>
      <c r="CT236" s="2464"/>
      <c r="CU236" s="2464"/>
      <c r="CV236" s="2464"/>
      <c r="CW236" s="2464"/>
      <c r="CX236" s="2464"/>
      <c r="CY236" s="2464"/>
      <c r="CZ236" s="2464"/>
      <c r="DA236" s="2464"/>
      <c r="DB236" s="2464"/>
      <c r="DC236" s="2464"/>
      <c r="DD236" s="2464"/>
      <c r="DE236" s="2464"/>
      <c r="DF236" s="2464"/>
      <c r="DG236" s="2464"/>
      <c r="DH236" s="2464"/>
      <c r="DI236" s="2464"/>
      <c r="DJ236" s="2464"/>
      <c r="DK236" s="2464"/>
      <c r="DL236" s="2464"/>
      <c r="DM236" s="2464"/>
      <c r="DN236" s="2464"/>
      <c r="DO236" s="2464"/>
      <c r="DP236" s="2464"/>
      <c r="DQ236" s="2464"/>
      <c r="DR236" s="2464"/>
      <c r="DS236" s="2464"/>
      <c r="DT236" s="2464"/>
      <c r="DU236" s="2464"/>
      <c r="DV236" s="2464"/>
      <c r="DW236" s="2464"/>
      <c r="DX236" s="2464"/>
      <c r="DY236" s="2464"/>
      <c r="DZ236" s="2464"/>
      <c r="EA236" s="2464"/>
      <c r="EB236" s="2464"/>
      <c r="EC236" s="2464"/>
      <c r="ED236" s="2464"/>
      <c r="EE236" s="2464"/>
      <c r="EF236" s="2464"/>
      <c r="EG236" s="2464"/>
      <c r="EH236" s="2464"/>
      <c r="EI236" s="2464"/>
      <c r="EJ236" s="2464"/>
      <c r="EK236" s="2464"/>
      <c r="EL236" s="2464"/>
      <c r="EM236" s="2464"/>
      <c r="EN236" s="2464"/>
      <c r="EO236" s="2464"/>
      <c r="EP236" s="2464"/>
      <c r="EQ236" s="2464"/>
      <c r="ER236" s="2464"/>
      <c r="ES236" s="2464"/>
      <c r="ET236" s="2464"/>
      <c r="EU236" s="2464"/>
      <c r="EV236" s="2464"/>
      <c r="EW236" s="2464"/>
      <c r="EX236" s="2464"/>
      <c r="EY236" s="2464"/>
      <c r="EZ236" s="2464"/>
      <c r="FA236" s="2464"/>
      <c r="FB236" s="2464"/>
      <c r="FC236" s="2464"/>
      <c r="FD236" s="2464"/>
      <c r="FE236" s="2464"/>
      <c r="FF236" s="2464"/>
      <c r="FG236" s="2464"/>
      <c r="FH236" s="2464"/>
      <c r="FI236" s="2464"/>
      <c r="FJ236" s="2464"/>
      <c r="FK236" s="2464"/>
      <c r="FL236" s="2464"/>
      <c r="FM236" s="2464"/>
      <c r="FN236" s="2464"/>
      <c r="FO236" s="2464"/>
      <c r="FP236" s="2464"/>
      <c r="FQ236" s="2464"/>
      <c r="FR236" s="2464"/>
      <c r="FS236" s="2464"/>
      <c r="FT236" s="2464"/>
      <c r="FU236" s="2464"/>
      <c r="FV236" s="2464"/>
      <c r="FW236" s="2464"/>
      <c r="FX236" s="2464"/>
      <c r="FY236" s="2464"/>
      <c r="FZ236" s="2464"/>
      <c r="GA236" s="2464"/>
      <c r="GB236" s="2464"/>
      <c r="GC236" s="2464"/>
      <c r="GD236" s="2464"/>
      <c r="GE236" s="2464"/>
      <c r="GF236" s="2464"/>
      <c r="GG236" s="2464"/>
      <c r="GH236" s="2464"/>
      <c r="GI236" s="2464"/>
      <c r="GJ236" s="2464"/>
      <c r="GK236" s="2464"/>
      <c r="GL236" s="2464"/>
      <c r="GM236" s="2464"/>
      <c r="GN236" s="2464"/>
      <c r="GO236" s="2464"/>
      <c r="GP236" s="2464"/>
      <c r="GQ236" s="2464"/>
      <c r="GR236" s="2464"/>
      <c r="GS236" s="2464"/>
      <c r="GT236" s="2464"/>
      <c r="GU236" s="2464"/>
      <c r="GV236" s="2464"/>
      <c r="GW236" s="2464"/>
      <c r="GX236" s="2464"/>
      <c r="GY236" s="2464"/>
      <c r="GZ236" s="2464"/>
      <c r="HA236" s="2464"/>
      <c r="HB236" s="2464"/>
      <c r="HC236" s="2464"/>
      <c r="HD236" s="2464"/>
      <c r="HE236" s="2464"/>
      <c r="HF236" s="2464"/>
      <c r="HG236" s="2464"/>
      <c r="HH236" s="2464"/>
      <c r="HI236" s="2464"/>
      <c r="HJ236" s="2464"/>
      <c r="HK236" s="2464"/>
      <c r="HL236" s="2464"/>
      <c r="HM236" s="2464"/>
      <c r="HN236" s="2464"/>
      <c r="HO236" s="2464"/>
      <c r="HP236" s="2464"/>
      <c r="HQ236" s="2464"/>
      <c r="HR236" s="2464"/>
      <c r="HS236" s="2464"/>
      <c r="HT236" s="2464"/>
      <c r="HU236" s="2464"/>
      <c r="HV236" s="2464"/>
      <c r="HW236" s="2464"/>
      <c r="HX236" s="2464"/>
      <c r="HY236" s="2464"/>
      <c r="HZ236" s="2464"/>
      <c r="IA236" s="2464"/>
      <c r="IB236" s="2464"/>
      <c r="IC236" s="2464"/>
      <c r="ID236" s="2464"/>
      <c r="IE236" s="2464"/>
      <c r="IF236" s="2464"/>
      <c r="IG236" s="2464"/>
      <c r="IH236" s="2464"/>
      <c r="II236" s="2464"/>
      <c r="IJ236" s="2464"/>
      <c r="IK236" s="2464"/>
      <c r="IL236" s="2464"/>
      <c r="IM236" s="2464"/>
      <c r="IN236" s="2464"/>
      <c r="IO236" s="2464"/>
      <c r="IP236" s="2464"/>
      <c r="IQ236" s="2464"/>
      <c r="IR236" s="2464"/>
      <c r="IS236" s="2464"/>
      <c r="IT236" s="2464"/>
      <c r="IU236" s="2464"/>
      <c r="IV236" s="2464"/>
      <c r="IW236" s="2464"/>
      <c r="IX236" s="2464"/>
      <c r="IY236" s="2464"/>
      <c r="IZ236" s="2464"/>
      <c r="JA236" s="2464"/>
      <c r="JB236" s="2464"/>
      <c r="JC236" s="2464"/>
      <c r="JD236" s="2464"/>
      <c r="JE236" s="2464"/>
      <c r="JF236" s="2464"/>
      <c r="JG236" s="2464"/>
      <c r="JH236" s="2464"/>
      <c r="JI236" s="2464"/>
      <c r="JJ236" s="2464"/>
      <c r="JK236" s="2464"/>
      <c r="JL236" s="2464"/>
      <c r="JM236" s="2464"/>
      <c r="JN236" s="2464"/>
      <c r="JO236" s="2464"/>
      <c r="JP236" s="2464"/>
      <c r="JQ236" s="2464"/>
      <c r="JR236" s="2464"/>
      <c r="JS236" s="2464"/>
      <c r="JT236" s="2464"/>
      <c r="JU236" s="2464"/>
      <c r="JV236" s="2464"/>
      <c r="JW236" s="2464"/>
      <c r="JX236" s="2464"/>
      <c r="JY236" s="2464"/>
      <c r="JZ236" s="2464"/>
      <c r="KA236" s="2464"/>
      <c r="KB236" s="2464"/>
      <c r="KC236" s="2464"/>
      <c r="KD236" s="2464"/>
      <c r="KE236" s="2464"/>
      <c r="KF236" s="2464"/>
      <c r="KG236" s="2464"/>
      <c r="KH236" s="2464"/>
      <c r="KI236" s="2464"/>
      <c r="KJ236" s="2464"/>
      <c r="KK236" s="2464"/>
      <c r="KL236" s="2464"/>
      <c r="KM236" s="2464"/>
      <c r="KN236" s="2464"/>
      <c r="KO236" s="2464"/>
      <c r="KP236" s="2464"/>
      <c r="KQ236" s="2464"/>
      <c r="KR236" s="2464"/>
      <c r="KS236" s="2464"/>
      <c r="KT236" s="2464"/>
      <c r="KU236" s="2464"/>
      <c r="KV236" s="2464"/>
      <c r="KW236" s="2464"/>
      <c r="KX236" s="2464"/>
      <c r="KY236" s="2464"/>
      <c r="KZ236" s="2464"/>
      <c r="LA236" s="2464"/>
      <c r="LB236" s="2464"/>
      <c r="LC236" s="2464"/>
      <c r="LD236" s="2464"/>
      <c r="LE236" s="2464"/>
      <c r="LF236" s="2464"/>
      <c r="LG236" s="2464"/>
      <c r="LH236" s="2464"/>
      <c r="LI236" s="2464"/>
      <c r="LJ236" s="2464"/>
      <c r="LK236" s="2464"/>
      <c r="LL236" s="2464"/>
      <c r="LM236" s="2464"/>
      <c r="LN236" s="2464"/>
      <c r="LO236" s="2464"/>
      <c r="LP236" s="2464"/>
      <c r="LQ236" s="2464"/>
      <c r="LR236" s="2464"/>
      <c r="LS236" s="2464"/>
      <c r="LT236" s="2464"/>
      <c r="LU236" s="2464"/>
      <c r="LV236" s="2464"/>
      <c r="LW236" s="2464"/>
      <c r="LX236" s="2464"/>
      <c r="LY236" s="2464"/>
      <c r="LZ236" s="2464"/>
      <c r="MA236" s="2464"/>
      <c r="MB236" s="2464"/>
      <c r="MC236" s="2464"/>
      <c r="MD236" s="2464"/>
      <c r="ME236" s="2464"/>
      <c r="MF236" s="2464"/>
      <c r="MG236" s="2464"/>
      <c r="MH236" s="2464"/>
      <c r="MI236" s="2464"/>
      <c r="MJ236" s="2464"/>
      <c r="MK236" s="2464"/>
      <c r="ML236" s="2464"/>
      <c r="MM236" s="2464"/>
      <c r="MN236" s="2464"/>
      <c r="MO236" s="2464"/>
      <c r="MP236" s="2464"/>
      <c r="MQ236" s="2464"/>
      <c r="MR236" s="2464"/>
      <c r="MS236" s="2464"/>
      <c r="MT236" s="2464"/>
      <c r="MU236" s="2464"/>
      <c r="MV236" s="2464"/>
      <c r="MW236" s="2464"/>
      <c r="MX236" s="2464"/>
      <c r="MY236" s="2464"/>
      <c r="MZ236" s="2464"/>
      <c r="NA236" s="2464"/>
      <c r="NB236" s="2464"/>
      <c r="NC236" s="2464"/>
      <c r="ND236" s="2464"/>
      <c r="NE236" s="2464"/>
      <c r="NF236" s="2464"/>
      <c r="NG236" s="2464"/>
      <c r="NH236" s="2464"/>
      <c r="NI236" s="2464"/>
      <c r="NJ236" s="2464"/>
      <c r="NK236" s="2464"/>
      <c r="NL236" s="2464"/>
      <c r="NM236" s="2464"/>
      <c r="NN236" s="2464"/>
      <c r="NO236" s="2464"/>
      <c r="NP236" s="2464"/>
      <c r="NQ236" s="2464"/>
      <c r="NR236" s="2464"/>
      <c r="NS236" s="2464"/>
      <c r="NT236" s="2464"/>
      <c r="NU236" s="2464"/>
      <c r="NV236" s="2464"/>
      <c r="NW236" s="2464"/>
      <c r="NX236" s="2464"/>
      <c r="NY236" s="2464"/>
      <c r="NZ236" s="2464"/>
      <c r="OA236" s="2464"/>
      <c r="OB236" s="2464"/>
      <c r="OC236" s="2464"/>
      <c r="OD236" s="2464"/>
      <c r="OE236" s="2464"/>
      <c r="OF236" s="2464"/>
      <c r="OG236" s="2464"/>
      <c r="OH236" s="2464"/>
      <c r="OI236" s="2464"/>
      <c r="OJ236" s="2464"/>
      <c r="OK236" s="2464"/>
      <c r="OL236" s="2464"/>
      <c r="OM236" s="2464"/>
      <c r="ON236" s="2464"/>
      <c r="OO236" s="2464"/>
      <c r="OP236" s="2464"/>
      <c r="OQ236" s="2464"/>
      <c r="OR236" s="2464"/>
      <c r="OS236" s="2464"/>
      <c r="OT236" s="2464"/>
      <c r="OU236" s="2464"/>
      <c r="OV236" s="2464"/>
      <c r="OW236" s="2464"/>
      <c r="OX236" s="2464"/>
      <c r="OY236" s="2464"/>
      <c r="OZ236" s="2464"/>
      <c r="PA236" s="2464"/>
      <c r="PB236" s="2464"/>
      <c r="PC236" s="2464"/>
      <c r="PD236" s="2464"/>
      <c r="PE236" s="2464"/>
      <c r="PF236" s="2464"/>
      <c r="PG236" s="2464"/>
      <c r="PH236" s="2464"/>
      <c r="PI236" s="2464"/>
      <c r="PJ236" s="2464"/>
      <c r="PK236" s="2464"/>
      <c r="PL236" s="2464"/>
      <c r="PM236" s="2464"/>
      <c r="PN236" s="2464"/>
      <c r="PO236" s="2464"/>
      <c r="PP236" s="2464"/>
      <c r="PQ236" s="2464"/>
      <c r="PR236" s="2464"/>
      <c r="PS236" s="2464"/>
      <c r="PT236" s="2464"/>
      <c r="PU236" s="2464"/>
      <c r="PV236" s="2464"/>
      <c r="PW236" s="2464"/>
      <c r="PX236" s="2464"/>
      <c r="PY236" s="2464"/>
      <c r="PZ236" s="2464"/>
      <c r="QA236" s="2464"/>
      <c r="QB236" s="2464"/>
      <c r="QC236" s="2464"/>
      <c r="QD236" s="2464"/>
      <c r="QE236" s="2464"/>
      <c r="QF236" s="2464"/>
      <c r="QG236" s="2464"/>
      <c r="QH236" s="2464"/>
      <c r="QI236" s="2464"/>
      <c r="QJ236" s="2464"/>
      <c r="QK236" s="2464"/>
      <c r="QL236" s="2464"/>
      <c r="QM236" s="2464"/>
      <c r="QN236" s="2464"/>
      <c r="QO236" s="2464"/>
      <c r="QP236" s="2464"/>
      <c r="QQ236" s="2464"/>
      <c r="QR236" s="2464"/>
      <c r="QS236" s="2464"/>
      <c r="QT236" s="2464"/>
      <c r="QU236" s="2464"/>
      <c r="QV236" s="2464"/>
      <c r="QW236" s="2464"/>
      <c r="QX236" s="2464"/>
      <c r="QY236" s="2464"/>
      <c r="QZ236" s="2464"/>
      <c r="RA236" s="2464"/>
      <c r="RB236" s="2464"/>
      <c r="RC236" s="2464"/>
      <c r="RD236" s="2464"/>
      <c r="RE236" s="2464"/>
      <c r="RF236" s="2464"/>
      <c r="RG236" s="2464"/>
      <c r="RH236" s="2464"/>
      <c r="RI236" s="2464"/>
      <c r="RJ236" s="2464"/>
      <c r="RK236" s="2464"/>
      <c r="RL236" s="2464"/>
      <c r="RM236" s="2464"/>
      <c r="RN236" s="2464"/>
      <c r="RO236" s="2464"/>
      <c r="RP236" s="2464"/>
      <c r="RQ236" s="2464"/>
      <c r="RR236" s="2464"/>
      <c r="RS236" s="2464"/>
      <c r="RT236" s="2464"/>
      <c r="RU236" s="2464"/>
      <c r="RV236" s="2464"/>
      <c r="RW236" s="2464"/>
      <c r="RX236" s="2464"/>
      <c r="RY236" s="2464"/>
      <c r="RZ236" s="2464"/>
      <c r="SA236" s="2464"/>
      <c r="SB236" s="2464"/>
      <c r="SC236" s="2464"/>
      <c r="SD236" s="2464"/>
      <c r="SE236" s="2464"/>
      <c r="SF236" s="2464"/>
      <c r="SG236" s="2464"/>
      <c r="SH236" s="2464"/>
      <c r="SI236" s="2464"/>
      <c r="SJ236" s="2464"/>
      <c r="SK236" s="2464"/>
      <c r="SL236" s="2464"/>
      <c r="SM236" s="2464"/>
      <c r="SN236" s="2464"/>
      <c r="SO236" s="2464"/>
      <c r="SP236" s="2464"/>
      <c r="SQ236" s="2464"/>
      <c r="SR236" s="2464"/>
      <c r="SS236" s="2464"/>
      <c r="ST236" s="2464"/>
      <c r="SU236" s="2464"/>
      <c r="SV236" s="2464"/>
      <c r="SW236" s="2464"/>
      <c r="SX236" s="2464"/>
      <c r="SY236" s="2464"/>
      <c r="SZ236" s="2464"/>
      <c r="TA236" s="2464"/>
      <c r="TB236" s="2464"/>
      <c r="TC236" s="2464"/>
      <c r="TD236" s="2464"/>
      <c r="TE236" s="2464"/>
      <c r="TF236" s="2464"/>
      <c r="TG236" s="2464"/>
      <c r="TH236" s="2464"/>
      <c r="TI236" s="2464"/>
      <c r="TJ236" s="2464"/>
      <c r="TK236" s="2464"/>
      <c r="TL236" s="2464"/>
      <c r="TM236" s="2464"/>
      <c r="TN236" s="2464"/>
      <c r="TO236" s="2464"/>
      <c r="TP236" s="2464"/>
      <c r="TQ236" s="2464"/>
      <c r="TR236" s="2464"/>
      <c r="TS236" s="2464"/>
      <c r="TT236" s="2464"/>
      <c r="TU236" s="2464"/>
      <c r="TV236" s="2464"/>
      <c r="TW236" s="2464"/>
      <c r="TX236" s="2464"/>
      <c r="TY236" s="2464"/>
      <c r="TZ236" s="2464"/>
      <c r="UA236" s="2464"/>
      <c r="UB236" s="2464"/>
      <c r="UC236" s="2464"/>
      <c r="UD236" s="2464"/>
      <c r="UE236" s="2464"/>
      <c r="UF236" s="2464"/>
      <c r="UG236" s="2464"/>
      <c r="UH236" s="2464"/>
      <c r="UI236" s="2464"/>
      <c r="UJ236" s="2464"/>
      <c r="UK236" s="2464"/>
      <c r="UL236" s="2464"/>
      <c r="UM236" s="2464"/>
      <c r="UN236" s="2464"/>
      <c r="UO236" s="2464"/>
      <c r="UP236" s="2464"/>
      <c r="UQ236" s="2464"/>
      <c r="UR236" s="2464"/>
      <c r="US236" s="2464"/>
      <c r="UT236" s="2464"/>
      <c r="UU236" s="2464"/>
      <c r="UV236" s="2464"/>
      <c r="UW236" s="2464"/>
      <c r="UX236" s="2464"/>
      <c r="UY236" s="2464"/>
      <c r="UZ236" s="2464"/>
      <c r="VA236" s="2464"/>
      <c r="VB236" s="2464"/>
      <c r="VC236" s="2464"/>
      <c r="VD236" s="2464"/>
      <c r="VE236" s="2464"/>
      <c r="VF236" s="2464"/>
      <c r="VG236" s="2464"/>
      <c r="VH236" s="2464"/>
      <c r="VI236" s="2464"/>
      <c r="VJ236" s="2464"/>
      <c r="VK236" s="2464"/>
      <c r="VL236" s="2464"/>
      <c r="VM236" s="2464"/>
      <c r="VN236" s="2464"/>
      <c r="VO236" s="2464"/>
      <c r="VP236" s="2464"/>
      <c r="VQ236" s="2464"/>
      <c r="VR236" s="2464"/>
      <c r="VS236" s="2464"/>
      <c r="VT236" s="2464"/>
      <c r="VU236" s="2464"/>
      <c r="VV236" s="2464"/>
      <c r="VW236" s="2464"/>
      <c r="VX236" s="2464"/>
      <c r="VY236" s="2464"/>
      <c r="VZ236" s="2464"/>
      <c r="WA236" s="2464"/>
      <c r="WB236" s="2464"/>
      <c r="WC236" s="2464"/>
      <c r="WD236" s="2464"/>
      <c r="WE236" s="2464"/>
      <c r="WF236" s="2464"/>
      <c r="WG236" s="2464"/>
      <c r="WH236" s="2464"/>
      <c r="WI236" s="2464"/>
      <c r="WJ236" s="2464"/>
      <c r="WK236" s="2464"/>
      <c r="WL236" s="2464"/>
      <c r="WM236" s="2464"/>
      <c r="WN236" s="2464"/>
      <c r="WO236" s="2464"/>
      <c r="WP236" s="2464"/>
      <c r="WQ236" s="2464"/>
      <c r="WR236" s="2464"/>
      <c r="WS236" s="2464"/>
      <c r="WT236" s="2464"/>
      <c r="WU236" s="2464"/>
      <c r="WV236" s="2464"/>
      <c r="WW236" s="2464"/>
      <c r="WX236" s="2464"/>
      <c r="WY236" s="2464"/>
      <c r="WZ236" s="2464"/>
      <c r="XA236" s="2464"/>
      <c r="XB236" s="2464"/>
      <c r="XC236" s="2464"/>
      <c r="XD236" s="2464"/>
      <c r="XE236" s="2464"/>
      <c r="XF236" s="2464"/>
      <c r="XG236" s="2464"/>
      <c r="XH236" s="2464"/>
      <c r="XI236" s="2464"/>
      <c r="XJ236" s="2464"/>
      <c r="XK236" s="2464"/>
      <c r="XL236" s="2464"/>
      <c r="XM236" s="2464"/>
      <c r="XN236" s="2464"/>
      <c r="XO236" s="2464"/>
      <c r="XP236" s="2464"/>
      <c r="XQ236" s="2464"/>
      <c r="XR236" s="2464"/>
      <c r="XS236" s="2464"/>
      <c r="XT236" s="2464"/>
      <c r="XU236" s="2464"/>
      <c r="XV236" s="2464"/>
      <c r="XW236" s="2464"/>
      <c r="XX236" s="2464"/>
      <c r="XY236" s="2464"/>
      <c r="XZ236" s="2464"/>
      <c r="YA236" s="2464"/>
      <c r="YB236" s="2464"/>
      <c r="YC236" s="2464"/>
      <c r="YD236" s="2464"/>
      <c r="YE236" s="2464"/>
      <c r="YF236" s="2464"/>
      <c r="YG236" s="2464"/>
      <c r="YH236" s="2464"/>
      <c r="YI236" s="2464"/>
      <c r="YJ236" s="2464"/>
      <c r="YK236" s="2464"/>
      <c r="YL236" s="2464"/>
      <c r="YM236" s="2464"/>
      <c r="YN236" s="2464"/>
      <c r="YO236" s="2464"/>
      <c r="YP236" s="2464"/>
      <c r="YQ236" s="2464"/>
      <c r="YR236" s="2464"/>
      <c r="YS236" s="2464"/>
      <c r="YT236" s="2464"/>
      <c r="YU236" s="2464"/>
      <c r="YV236" s="2464"/>
      <c r="YW236" s="2464"/>
      <c r="YX236" s="2464"/>
      <c r="YY236" s="2464"/>
      <c r="YZ236" s="2464"/>
      <c r="ZA236" s="2464"/>
      <c r="ZB236" s="2464"/>
      <c r="ZC236" s="2464"/>
      <c r="ZD236" s="2464"/>
      <c r="ZE236" s="2464"/>
      <c r="ZF236" s="2464"/>
      <c r="ZG236" s="2464"/>
      <c r="ZH236" s="2464"/>
      <c r="ZI236" s="2464"/>
      <c r="ZJ236" s="2464"/>
      <c r="ZK236" s="2464"/>
      <c r="ZL236" s="2464"/>
      <c r="ZM236" s="2464"/>
      <c r="ZN236" s="2464"/>
      <c r="ZO236" s="2464"/>
      <c r="ZP236" s="2464"/>
      <c r="ZQ236" s="2464"/>
      <c r="ZR236" s="2464"/>
      <c r="ZS236" s="2464"/>
      <c r="ZT236" s="2464"/>
      <c r="ZU236" s="2464"/>
      <c r="ZV236" s="2464"/>
      <c r="ZW236" s="2464"/>
      <c r="ZX236" s="2464"/>
      <c r="ZY236" s="2464"/>
      <c r="ZZ236" s="2464"/>
      <c r="AAA236" s="2464"/>
      <c r="AAB236" s="2464"/>
      <c r="AAC236" s="2464"/>
      <c r="AAD236" s="2464"/>
      <c r="AAE236" s="2464"/>
      <c r="AAF236" s="2464"/>
      <c r="AAG236" s="2464"/>
      <c r="AAH236" s="2464"/>
      <c r="AAI236" s="2464"/>
      <c r="AAJ236" s="2464"/>
      <c r="AAK236" s="2464"/>
      <c r="AAL236" s="2464"/>
      <c r="AAM236" s="2464"/>
      <c r="AAN236" s="2464"/>
      <c r="AAO236" s="2464"/>
      <c r="AAP236" s="2464"/>
      <c r="AAQ236" s="2464"/>
      <c r="AAR236" s="2464"/>
      <c r="AAS236" s="2464"/>
      <c r="AAT236" s="2464"/>
      <c r="AAU236" s="2464"/>
      <c r="AAV236" s="2464"/>
      <c r="AAW236" s="2464"/>
      <c r="AAX236" s="2464"/>
      <c r="AAY236" s="2464"/>
      <c r="AAZ236" s="2464"/>
      <c r="ABA236" s="2464"/>
      <c r="ABB236" s="2464"/>
      <c r="ABC236" s="2464"/>
      <c r="ABD236" s="2464"/>
      <c r="ABE236" s="2464"/>
      <c r="ABF236" s="2464"/>
      <c r="ABG236" s="2464"/>
      <c r="ABH236" s="2464"/>
      <c r="ABI236" s="2464"/>
      <c r="ABJ236" s="2464"/>
      <c r="ABK236" s="2464"/>
      <c r="ABL236" s="2464"/>
      <c r="ABM236" s="2464"/>
      <c r="ABN236" s="2464"/>
      <c r="ABO236" s="2464"/>
      <c r="ABP236" s="2464"/>
      <c r="ABQ236" s="2464"/>
      <c r="ABR236" s="2464"/>
      <c r="ABS236" s="2464"/>
      <c r="ABT236" s="2464"/>
      <c r="ABU236" s="2464"/>
      <c r="ABV236" s="2464"/>
      <c r="ABW236" s="2464"/>
      <c r="ABX236" s="2464"/>
      <c r="ABY236" s="2464"/>
      <c r="ABZ236" s="2464"/>
      <c r="ACA236" s="2464"/>
      <c r="ACB236" s="2464"/>
      <c r="ACC236" s="2464"/>
      <c r="ACD236" s="2464"/>
      <c r="ACE236" s="2464"/>
      <c r="ACF236" s="2464"/>
      <c r="ACG236" s="2464"/>
      <c r="ACH236" s="2464"/>
      <c r="ACI236" s="2464"/>
      <c r="ACJ236" s="2464"/>
      <c r="ACK236" s="2464"/>
      <c r="ACL236" s="2464"/>
      <c r="ACM236" s="2464"/>
      <c r="ACN236" s="2464"/>
      <c r="ACO236" s="2464"/>
      <c r="ACP236" s="2464"/>
      <c r="ACQ236" s="2464"/>
      <c r="ACR236" s="2464"/>
      <c r="ACS236" s="2464"/>
      <c r="ACT236" s="2464"/>
      <c r="ACU236" s="2464"/>
      <c r="ACV236" s="2464"/>
      <c r="ACW236" s="2464"/>
      <c r="ACX236" s="2464"/>
      <c r="ACY236" s="2464"/>
      <c r="ACZ236" s="2464"/>
      <c r="ADA236" s="2464"/>
      <c r="ADB236" s="2464"/>
      <c r="ADC236" s="2464"/>
      <c r="ADD236" s="2464"/>
      <c r="ADE236" s="2464"/>
      <c r="ADF236" s="2464"/>
      <c r="ADG236" s="2464"/>
      <c r="ADH236" s="2464"/>
      <c r="ADI236" s="2464"/>
      <c r="ADJ236" s="2464"/>
      <c r="ADK236" s="2464"/>
      <c r="ADL236" s="2464"/>
      <c r="ADM236" s="2464"/>
      <c r="ADN236" s="2464"/>
      <c r="ADO236" s="2464"/>
      <c r="ADP236" s="2464"/>
      <c r="ADQ236" s="2464"/>
      <c r="ADR236" s="2464"/>
      <c r="ADS236" s="2464"/>
      <c r="ADT236" s="2464"/>
      <c r="ADU236" s="2464"/>
      <c r="ADV236" s="2464"/>
      <c r="ADW236" s="2464"/>
      <c r="ADX236" s="2464"/>
      <c r="ADY236" s="2464"/>
      <c r="ADZ236" s="2464"/>
      <c r="AEA236" s="2464"/>
      <c r="AEB236" s="2464"/>
      <c r="AEC236" s="2464"/>
      <c r="AED236" s="2464"/>
      <c r="AEE236" s="2464"/>
      <c r="AEF236" s="2464"/>
      <c r="AEG236" s="2464"/>
      <c r="AEH236" s="2464"/>
      <c r="AEI236" s="2464"/>
      <c r="AEJ236" s="2464"/>
      <c r="AEK236" s="2464"/>
      <c r="AEL236" s="2464"/>
      <c r="AEM236" s="2464"/>
      <c r="AEN236" s="2464"/>
      <c r="AEO236" s="2464"/>
      <c r="AEP236" s="2464"/>
      <c r="AEQ236" s="2464"/>
      <c r="AER236" s="2464"/>
      <c r="AES236" s="2464"/>
      <c r="AET236" s="2464"/>
      <c r="AEU236" s="2464"/>
      <c r="AEV236" s="2464"/>
      <c r="AEW236" s="2464"/>
      <c r="AEX236" s="2464"/>
      <c r="AEY236" s="2464"/>
      <c r="AEZ236" s="2464"/>
      <c r="AFA236" s="2464"/>
      <c r="AFB236" s="2464"/>
      <c r="AFC236" s="2464"/>
      <c r="AFD236" s="2464"/>
      <c r="AFE236" s="2464"/>
      <c r="AFF236" s="2464"/>
      <c r="AFG236" s="2464"/>
      <c r="AFH236" s="2464"/>
      <c r="AFI236" s="2464"/>
      <c r="AFJ236" s="2464"/>
      <c r="AFK236" s="2464"/>
      <c r="AFL236" s="2464"/>
      <c r="AFM236" s="2464"/>
      <c r="AFN236" s="2464"/>
      <c r="AFO236" s="2464"/>
      <c r="AFP236" s="2464"/>
      <c r="AFQ236" s="2464"/>
      <c r="AFR236" s="2464"/>
      <c r="AFS236" s="2464"/>
      <c r="AFT236" s="2464"/>
      <c r="AFU236" s="2464"/>
      <c r="AFV236" s="2464"/>
      <c r="AFW236" s="2464"/>
      <c r="AFX236" s="2464"/>
      <c r="AFY236" s="2464"/>
      <c r="AFZ236" s="2464"/>
      <c r="AGA236" s="2464"/>
      <c r="AGB236" s="2464"/>
      <c r="AGC236" s="2464"/>
      <c r="AGD236" s="2464"/>
      <c r="AGE236" s="2464"/>
      <c r="AGF236" s="2464"/>
      <c r="AGG236" s="2464"/>
      <c r="AGH236" s="2464"/>
      <c r="AGI236" s="2464"/>
      <c r="AGJ236" s="2464"/>
      <c r="AGK236" s="2464"/>
      <c r="AGL236" s="2464"/>
      <c r="AGM236" s="2464"/>
      <c r="AGN236" s="2464"/>
      <c r="AGO236" s="2464"/>
      <c r="AGP236" s="2464"/>
      <c r="AGQ236" s="2464"/>
      <c r="AGR236" s="2464"/>
      <c r="AGS236" s="2464"/>
      <c r="AGT236" s="2464"/>
      <c r="AGU236" s="2464"/>
      <c r="AGV236" s="2464"/>
      <c r="AGW236" s="2464"/>
      <c r="AGX236" s="2464"/>
      <c r="AGY236" s="2464"/>
      <c r="AGZ236" s="2464"/>
      <c r="AHA236" s="2464"/>
      <c r="AHB236" s="2464"/>
      <c r="AHC236" s="2464"/>
      <c r="AHD236" s="2464"/>
      <c r="AHE236" s="2464"/>
      <c r="AHF236" s="2464"/>
      <c r="AHG236" s="2464"/>
      <c r="AHH236" s="2464"/>
      <c r="AHI236" s="2464"/>
      <c r="AHJ236" s="2464"/>
      <c r="AHK236" s="2464"/>
      <c r="AHL236" s="2464"/>
      <c r="AHM236" s="2464"/>
      <c r="AHN236" s="2464"/>
      <c r="AHO236" s="2464"/>
      <c r="AHP236" s="2464"/>
      <c r="AHQ236" s="2464"/>
      <c r="AHR236" s="2464"/>
      <c r="AHS236" s="2464"/>
      <c r="AHT236" s="2464"/>
      <c r="AHU236" s="2464"/>
      <c r="AHV236" s="2464"/>
      <c r="AHW236" s="2464"/>
      <c r="AHX236" s="2464"/>
      <c r="AHY236" s="2464"/>
      <c r="AHZ236" s="2464"/>
      <c r="AIA236" s="2464"/>
      <c r="AIB236" s="2464"/>
      <c r="AIC236" s="2464"/>
      <c r="AID236" s="2464"/>
      <c r="AIE236" s="2464"/>
      <c r="AIF236" s="2464"/>
      <c r="AIG236" s="2464"/>
      <c r="AIH236" s="2464"/>
      <c r="AII236" s="2464"/>
      <c r="AIJ236" s="2464"/>
      <c r="AIK236" s="2464"/>
      <c r="AIL236" s="2464"/>
      <c r="AIM236" s="2464"/>
      <c r="AIN236" s="2464"/>
      <c r="AIO236" s="2464"/>
      <c r="AIP236" s="2464"/>
      <c r="AIQ236" s="2464"/>
      <c r="AIR236" s="2464"/>
      <c r="AIS236" s="2464"/>
      <c r="AIT236" s="2464"/>
      <c r="AIU236" s="2464"/>
      <c r="AIV236" s="2464"/>
      <c r="AIW236" s="2464"/>
      <c r="AIX236" s="2464"/>
      <c r="AIY236" s="2464"/>
      <c r="AIZ236" s="2464"/>
      <c r="AJA236" s="2464"/>
      <c r="AJB236" s="2464"/>
      <c r="AJC236" s="2464"/>
      <c r="AJD236" s="2464"/>
      <c r="AJE236" s="2464"/>
      <c r="AJF236" s="2464"/>
      <c r="AJG236" s="2464"/>
      <c r="AJH236" s="2464"/>
      <c r="AJI236" s="2464"/>
      <c r="AJJ236" s="2464"/>
      <c r="AJK236" s="2464"/>
      <c r="AJL236" s="2464"/>
      <c r="AJM236" s="2464"/>
      <c r="AJN236" s="2464"/>
      <c r="AJO236" s="2464"/>
      <c r="AJP236" s="2464"/>
      <c r="AJQ236" s="2464"/>
      <c r="AJR236" s="2464"/>
      <c r="AJS236" s="2464"/>
      <c r="AJT236" s="2464"/>
      <c r="AJU236" s="2464"/>
      <c r="AJV236" s="2464"/>
      <c r="AJW236" s="2464"/>
      <c r="AJX236" s="2464"/>
      <c r="AJY236" s="2464"/>
      <c r="AJZ236" s="2464"/>
      <c r="AKA236" s="2464"/>
      <c r="AKB236" s="2464"/>
      <c r="AKC236" s="2464"/>
      <c r="AKD236" s="2464"/>
      <c r="AKE236" s="2464"/>
      <c r="AKF236" s="2464"/>
      <c r="AKG236" s="2464"/>
      <c r="AKH236" s="2464"/>
      <c r="AKI236" s="2464"/>
      <c r="AKJ236" s="2464"/>
      <c r="AKK236" s="2464"/>
      <c r="AKL236" s="2464"/>
      <c r="AKM236" s="2464"/>
      <c r="AKN236" s="2464"/>
      <c r="AKO236" s="2464"/>
      <c r="AKP236" s="2464"/>
      <c r="AKQ236" s="2464"/>
      <c r="AKR236" s="2464"/>
      <c r="AKS236" s="2464"/>
      <c r="AKT236" s="2464"/>
      <c r="AKU236" s="2464"/>
      <c r="AKV236" s="2464"/>
      <c r="AKW236" s="2464"/>
      <c r="AKX236" s="2464"/>
      <c r="AKY236" s="2464"/>
      <c r="AKZ236" s="2464"/>
      <c r="ALA236" s="2464"/>
      <c r="ALB236" s="2464"/>
      <c r="ALC236" s="2464"/>
      <c r="ALD236" s="2464"/>
      <c r="ALE236" s="2464"/>
      <c r="ALF236" s="2464"/>
      <c r="ALG236" s="2464"/>
      <c r="ALH236" s="2464"/>
      <c r="ALI236" s="2464"/>
      <c r="ALJ236" s="2464"/>
      <c r="ALK236" s="2464"/>
      <c r="ALL236" s="2464"/>
      <c r="ALM236" s="2464"/>
      <c r="ALN236" s="2464"/>
      <c r="ALO236" s="2464"/>
      <c r="ALP236" s="2464"/>
      <c r="ALQ236" s="2464"/>
      <c r="ALR236" s="2464"/>
      <c r="ALS236" s="2464"/>
      <c r="ALT236" s="2464"/>
      <c r="ALU236" s="2464"/>
      <c r="ALV236" s="2464"/>
      <c r="ALW236" s="2464"/>
      <c r="ALX236" s="2464"/>
      <c r="ALY236" s="2464"/>
      <c r="ALZ236" s="2464"/>
      <c r="AMA236" s="2464"/>
      <c r="AMB236" s="2464"/>
      <c r="AMC236" s="2464"/>
      <c r="AMD236" s="2464"/>
      <c r="AME236" s="2464"/>
      <c r="AMF236" s="2464"/>
      <c r="AMG236" s="2464"/>
      <c r="AMH236" s="2464"/>
      <c r="AMI236" s="2464"/>
      <c r="AMJ236" s="2464"/>
      <c r="AMK236" s="2464"/>
      <c r="AML236" s="2464"/>
      <c r="AMM236" s="2464"/>
      <c r="AMN236" s="2464"/>
      <c r="AMO236" s="2464"/>
      <c r="AMP236" s="2464"/>
      <c r="AMQ236" s="2464"/>
      <c r="AMR236" s="2464"/>
      <c r="AMS236" s="2464"/>
      <c r="AMT236" s="2464"/>
      <c r="AMU236" s="2464"/>
      <c r="AMV236" s="2464"/>
      <c r="AMW236" s="2464"/>
      <c r="AMX236" s="2464"/>
      <c r="AMY236" s="2464"/>
      <c r="AMZ236" s="2464"/>
      <c r="ANA236" s="2464"/>
      <c r="ANB236" s="2464"/>
      <c r="ANC236" s="2464"/>
      <c r="AND236" s="2464"/>
      <c r="ANE236" s="2464"/>
      <c r="ANF236" s="2464"/>
      <c r="ANG236" s="2464"/>
      <c r="ANH236" s="2464"/>
      <c r="ANI236" s="2464"/>
      <c r="ANJ236" s="2464"/>
      <c r="ANK236" s="2464"/>
      <c r="ANL236" s="2464"/>
      <c r="ANM236" s="2464"/>
      <c r="ANN236" s="2464"/>
      <c r="ANO236" s="2464"/>
      <c r="ANP236" s="2464"/>
      <c r="ANQ236" s="2464"/>
      <c r="ANR236" s="2464"/>
      <c r="ANS236" s="2464"/>
      <c r="ANT236" s="2464"/>
      <c r="ANU236" s="2464"/>
      <c r="ANV236" s="2464"/>
      <c r="ANW236" s="2464"/>
      <c r="ANX236" s="2464"/>
      <c r="ANY236" s="2464"/>
      <c r="ANZ236" s="2464"/>
      <c r="AOA236" s="2464"/>
      <c r="AOB236" s="2464"/>
      <c r="AOC236" s="2464"/>
      <c r="AOD236" s="2464"/>
      <c r="AOE236" s="2464"/>
      <c r="AOF236" s="2464"/>
      <c r="AOG236" s="2464"/>
      <c r="AOH236" s="2464"/>
      <c r="AOI236" s="2464"/>
      <c r="AOJ236" s="2464"/>
      <c r="AOK236" s="2464"/>
      <c r="AOL236" s="2464"/>
      <c r="AOM236" s="2464"/>
      <c r="AON236" s="2464"/>
      <c r="AOO236" s="2464"/>
      <c r="AOP236" s="2464"/>
      <c r="AOQ236" s="2464"/>
      <c r="AOR236" s="2464"/>
      <c r="AOS236" s="2464"/>
      <c r="AOT236" s="2464"/>
      <c r="AOU236" s="2464"/>
      <c r="AOV236" s="2464"/>
      <c r="AOW236" s="2464"/>
      <c r="AOX236" s="2464"/>
      <c r="AOY236" s="2464"/>
      <c r="AOZ236" s="2464"/>
      <c r="APA236" s="2464"/>
      <c r="APB236" s="2464"/>
      <c r="APC236" s="2464"/>
      <c r="APD236" s="2464"/>
      <c r="APE236" s="2464"/>
      <c r="APF236" s="2464"/>
      <c r="APG236" s="2464"/>
      <c r="APH236" s="2464"/>
      <c r="API236" s="2464"/>
      <c r="APJ236" s="2464"/>
      <c r="APK236" s="2464"/>
      <c r="APL236" s="2464"/>
      <c r="APM236" s="2464"/>
      <c r="APN236" s="2464"/>
      <c r="APO236" s="2464"/>
      <c r="APP236" s="2464"/>
      <c r="APQ236" s="2464"/>
      <c r="APR236" s="2464"/>
      <c r="APS236" s="2464"/>
      <c r="APT236" s="2464"/>
      <c r="APU236" s="2464"/>
      <c r="APV236" s="2464"/>
      <c r="APW236" s="2464"/>
      <c r="APX236" s="2464"/>
      <c r="APY236" s="2464"/>
      <c r="APZ236" s="2464"/>
      <c r="AQA236" s="2464"/>
      <c r="AQB236" s="2464"/>
      <c r="AQC236" s="2464"/>
      <c r="AQD236" s="2464"/>
      <c r="AQE236" s="2464"/>
      <c r="AQF236" s="2464"/>
      <c r="AQG236" s="2464"/>
      <c r="AQH236" s="2464"/>
      <c r="AQI236" s="2464"/>
      <c r="AQJ236" s="2464"/>
      <c r="AQK236" s="2464"/>
      <c r="AQL236" s="2464"/>
      <c r="AQM236" s="2464"/>
      <c r="AQN236" s="2464"/>
      <c r="AQO236" s="2464"/>
      <c r="AQP236" s="2464"/>
      <c r="AQQ236" s="2464"/>
      <c r="AQR236" s="2464"/>
      <c r="AQS236" s="2464"/>
      <c r="AQT236" s="2464"/>
      <c r="AQU236" s="2464"/>
      <c r="AQV236" s="2464"/>
      <c r="AQW236" s="2464"/>
      <c r="AQX236" s="2464"/>
      <c r="AQY236" s="2464"/>
      <c r="AQZ236" s="2464"/>
      <c r="ARA236" s="2464"/>
      <c r="ARB236" s="2464"/>
      <c r="ARC236" s="2464"/>
      <c r="ARD236" s="2464"/>
      <c r="ARE236" s="2464"/>
      <c r="ARF236" s="2464"/>
      <c r="ARG236" s="2464"/>
      <c r="ARH236" s="2464"/>
      <c r="ARI236" s="2464"/>
      <c r="ARJ236" s="2464"/>
      <c r="ARK236" s="2464"/>
      <c r="ARL236" s="2464"/>
      <c r="ARM236" s="2464"/>
      <c r="ARN236" s="2464"/>
      <c r="ARO236" s="2464"/>
      <c r="ARP236" s="2464"/>
      <c r="ARQ236" s="2464"/>
      <c r="ARR236" s="2464"/>
      <c r="ARS236" s="2464"/>
      <c r="ART236" s="2464"/>
      <c r="ARU236" s="2464"/>
      <c r="ARV236" s="2464"/>
      <c r="ARW236" s="2464"/>
      <c r="ARX236" s="2464"/>
      <c r="ARY236" s="2464"/>
      <c r="ARZ236" s="2464"/>
      <c r="ASA236" s="2464"/>
      <c r="ASB236" s="2464"/>
      <c r="ASC236" s="2464"/>
      <c r="ASD236" s="2464"/>
      <c r="ASE236" s="2464"/>
      <c r="ASF236" s="2464"/>
      <c r="ASG236" s="2464"/>
      <c r="ASH236" s="2464"/>
      <c r="ASI236" s="2464"/>
      <c r="ASJ236" s="2464"/>
      <c r="ASK236" s="2464"/>
      <c r="ASL236" s="2464"/>
      <c r="ASM236" s="2464"/>
      <c r="ASN236" s="2464"/>
      <c r="ASO236" s="2464"/>
      <c r="ASP236" s="2464"/>
      <c r="ASQ236" s="2464"/>
      <c r="ASR236" s="2464"/>
      <c r="ASS236" s="2464"/>
      <c r="AST236" s="2464"/>
      <c r="ASU236" s="2464"/>
      <c r="ASV236" s="2464"/>
      <c r="ASW236" s="2464"/>
      <c r="ASX236" s="2464"/>
      <c r="ASY236" s="2464"/>
      <c r="ASZ236" s="2464"/>
      <c r="ATA236" s="2464"/>
      <c r="ATB236" s="2464"/>
      <c r="ATC236" s="2464"/>
      <c r="ATD236" s="2464"/>
      <c r="ATE236" s="2464"/>
      <c r="ATF236" s="2464"/>
      <c r="ATG236" s="2464"/>
      <c r="ATH236" s="2464"/>
      <c r="ATI236" s="2464"/>
      <c r="ATJ236" s="2464"/>
      <c r="ATK236" s="2464"/>
      <c r="ATL236" s="2464"/>
      <c r="ATM236" s="2464"/>
      <c r="ATN236" s="2464"/>
      <c r="ATO236" s="2464"/>
      <c r="ATP236" s="2464"/>
      <c r="ATQ236" s="2464"/>
      <c r="ATR236" s="2464"/>
      <c r="ATS236" s="2464"/>
      <c r="ATT236" s="2464"/>
      <c r="ATU236" s="2464"/>
      <c r="ATV236" s="2464"/>
      <c r="ATW236" s="2464"/>
      <c r="ATX236" s="2464"/>
      <c r="ATY236" s="2464"/>
      <c r="ATZ236" s="2464"/>
      <c r="AUA236" s="2464"/>
      <c r="AUB236" s="2464"/>
      <c r="AUC236" s="2464"/>
      <c r="AUD236" s="2464"/>
      <c r="AUE236" s="2464"/>
      <c r="AUF236" s="2464"/>
      <c r="AUG236" s="2464"/>
      <c r="AUH236" s="2464"/>
      <c r="AUI236" s="2464"/>
      <c r="AUJ236" s="2464"/>
      <c r="AUK236" s="2464"/>
      <c r="AUL236" s="2464"/>
      <c r="AUM236" s="2464"/>
      <c r="AUN236" s="2464"/>
      <c r="AUO236" s="2464"/>
      <c r="AUP236" s="2464"/>
      <c r="AUQ236" s="2464"/>
      <c r="AUR236" s="2464"/>
      <c r="AUS236" s="2464"/>
      <c r="AUT236" s="2464"/>
      <c r="AUU236" s="2464"/>
      <c r="AUV236" s="2464"/>
      <c r="AUW236" s="2464"/>
      <c r="AUX236" s="2464"/>
      <c r="AUY236" s="2464"/>
      <c r="AUZ236" s="2464"/>
      <c r="AVA236" s="2464"/>
      <c r="AVB236" s="2464"/>
      <c r="AVC236" s="2464"/>
      <c r="AVD236" s="2464"/>
      <c r="AVE236" s="2464"/>
      <c r="AVF236" s="2464"/>
      <c r="AVG236" s="2464"/>
      <c r="AVH236" s="2464"/>
      <c r="AVI236" s="2464"/>
      <c r="AVJ236" s="2464"/>
      <c r="AVK236" s="2464"/>
      <c r="AVL236" s="2464"/>
      <c r="AVM236" s="2464"/>
      <c r="AVN236" s="2464"/>
      <c r="AVO236" s="2464"/>
      <c r="AVP236" s="2464"/>
      <c r="AVQ236" s="2464"/>
      <c r="AVR236" s="2464"/>
      <c r="AVS236" s="2464"/>
      <c r="AVT236" s="2464"/>
      <c r="AVU236" s="2464"/>
      <c r="AVV236" s="2464"/>
      <c r="AVW236" s="2464"/>
      <c r="AVX236" s="2464"/>
      <c r="AVY236" s="2464"/>
      <c r="AVZ236" s="2464"/>
      <c r="AWA236" s="2464"/>
      <c r="AWB236" s="2464"/>
      <c r="AWC236" s="2464"/>
      <c r="AWD236" s="2464"/>
      <c r="AWE236" s="2464"/>
      <c r="AWF236" s="2464"/>
      <c r="AWG236" s="2464"/>
      <c r="AWH236" s="2464"/>
      <c r="AWI236" s="2464"/>
      <c r="AWJ236" s="2464"/>
      <c r="AWK236" s="2464"/>
      <c r="AWL236" s="2464"/>
      <c r="AWM236" s="2464"/>
      <c r="AWN236" s="2464"/>
      <c r="AWO236" s="2464"/>
      <c r="AWP236" s="2464"/>
      <c r="AWQ236" s="2464"/>
      <c r="AWR236" s="2464"/>
      <c r="AWS236" s="2464"/>
      <c r="AWT236" s="2464"/>
      <c r="AWU236" s="2464"/>
      <c r="AWV236" s="2464"/>
      <c r="AWW236" s="2464"/>
      <c r="AWX236" s="2464"/>
      <c r="AWY236" s="2464"/>
      <c r="AWZ236" s="2464"/>
      <c r="AXA236" s="2464"/>
      <c r="AXB236" s="2464"/>
      <c r="AXC236" s="2464"/>
      <c r="AXD236" s="2464"/>
      <c r="AXE236" s="2464"/>
      <c r="AXF236" s="2464"/>
      <c r="AXG236" s="2464"/>
      <c r="AXH236" s="2464"/>
      <c r="AXI236" s="2464"/>
      <c r="AXJ236" s="2464"/>
    </row>
    <row r="237" spans="1:1310" s="2465" customFormat="1" ht="120.75" customHeight="1">
      <c r="A237" s="2466"/>
      <c r="B237" s="2481"/>
      <c r="C237" s="2481"/>
      <c r="D237" s="2481"/>
      <c r="E237" s="2481"/>
      <c r="F237" s="2482"/>
      <c r="G237" s="2483" t="s">
        <v>2077</v>
      </c>
      <c r="H237" s="2483"/>
      <c r="I237" s="2483"/>
      <c r="J237" s="2474"/>
      <c r="K237" s="2484"/>
      <c r="L237" s="2481"/>
      <c r="M237" s="2481"/>
      <c r="N237" s="2481"/>
      <c r="O237" s="2481"/>
      <c r="P237" s="2481"/>
      <c r="Q237" s="2481"/>
      <c r="R237" s="2462"/>
      <c r="S237" s="2462"/>
      <c r="T237" s="2462"/>
      <c r="U237" s="2462"/>
      <c r="V237" s="2462"/>
      <c r="W237" s="2462"/>
      <c r="X237" s="2462"/>
      <c r="Y237" s="2462"/>
      <c r="Z237" s="2462"/>
      <c r="AA237" s="2462"/>
      <c r="AB237" s="2462"/>
      <c r="AC237" s="2462"/>
      <c r="AD237" s="2463"/>
      <c r="AE237" s="2463"/>
      <c r="AF237" s="2463"/>
      <c r="AG237" s="2463"/>
      <c r="AH237" s="2463"/>
      <c r="AI237" s="2463"/>
      <c r="AJ237" s="2463"/>
      <c r="AK237" s="2463"/>
      <c r="AL237" s="2463"/>
      <c r="AM237" s="2463"/>
      <c r="AN237" s="2463"/>
      <c r="AO237" s="2463"/>
      <c r="AP237" s="2463"/>
      <c r="AQ237" s="2463"/>
      <c r="AR237" s="2463"/>
      <c r="AS237" s="2463"/>
      <c r="AT237" s="2463"/>
      <c r="AU237" s="2463"/>
      <c r="AV237" s="2464"/>
      <c r="AW237" s="2464"/>
      <c r="AX237" s="2464"/>
      <c r="AY237" s="2464"/>
      <c r="AZ237" s="2464"/>
      <c r="BA237" s="2464"/>
      <c r="BB237" s="2464"/>
      <c r="BC237" s="2464"/>
      <c r="BD237" s="2464"/>
      <c r="BE237" s="2464"/>
      <c r="BF237" s="2464"/>
      <c r="BG237" s="2464"/>
      <c r="BH237" s="2464"/>
      <c r="BI237" s="2464"/>
      <c r="BJ237" s="2464"/>
      <c r="BK237" s="2464"/>
      <c r="BL237" s="2464"/>
      <c r="BM237" s="2464"/>
      <c r="BN237" s="2464"/>
      <c r="BO237" s="2464"/>
      <c r="BP237" s="2464"/>
      <c r="BQ237" s="2464"/>
      <c r="BR237" s="2464"/>
      <c r="BS237" s="2464"/>
      <c r="BT237" s="2464"/>
      <c r="BU237" s="2464"/>
      <c r="BV237" s="2464"/>
      <c r="BW237" s="2464"/>
      <c r="BX237" s="2464"/>
      <c r="BY237" s="2464"/>
      <c r="BZ237" s="2464"/>
      <c r="CA237" s="2464"/>
      <c r="CB237" s="2464"/>
      <c r="CC237" s="2464"/>
      <c r="CD237" s="2464"/>
      <c r="CE237" s="2464"/>
      <c r="CF237" s="2464"/>
      <c r="CG237" s="2464"/>
      <c r="CH237" s="2464"/>
      <c r="CI237" s="2464"/>
      <c r="CJ237" s="2464"/>
      <c r="CK237" s="2464"/>
      <c r="CL237" s="2464"/>
      <c r="CM237" s="2464"/>
      <c r="CN237" s="2464"/>
      <c r="CO237" s="2464"/>
      <c r="CP237" s="2464"/>
      <c r="CQ237" s="2464"/>
      <c r="CR237" s="2464"/>
      <c r="CS237" s="2464"/>
      <c r="CT237" s="2464"/>
      <c r="CU237" s="2464"/>
      <c r="CV237" s="2464"/>
      <c r="CW237" s="2464"/>
      <c r="CX237" s="2464"/>
      <c r="CY237" s="2464"/>
      <c r="CZ237" s="2464"/>
      <c r="DA237" s="2464"/>
      <c r="DB237" s="2464"/>
      <c r="DC237" s="2464"/>
      <c r="DD237" s="2464"/>
      <c r="DE237" s="2464"/>
      <c r="DF237" s="2464"/>
      <c r="DG237" s="2464"/>
      <c r="DH237" s="2464"/>
      <c r="DI237" s="2464"/>
      <c r="DJ237" s="2464"/>
      <c r="DK237" s="2464"/>
      <c r="DL237" s="2464"/>
      <c r="DM237" s="2464"/>
      <c r="DN237" s="2464"/>
      <c r="DO237" s="2464"/>
      <c r="DP237" s="2464"/>
      <c r="DQ237" s="2464"/>
      <c r="DR237" s="2464"/>
      <c r="DS237" s="2464"/>
      <c r="DT237" s="2464"/>
      <c r="DU237" s="2464"/>
      <c r="DV237" s="2464"/>
      <c r="DW237" s="2464"/>
      <c r="DX237" s="2464"/>
      <c r="DY237" s="2464"/>
      <c r="DZ237" s="2464"/>
      <c r="EA237" s="2464"/>
      <c r="EB237" s="2464"/>
      <c r="EC237" s="2464"/>
      <c r="ED237" s="2464"/>
      <c r="EE237" s="2464"/>
      <c r="EF237" s="2464"/>
      <c r="EG237" s="2464"/>
      <c r="EH237" s="2464"/>
      <c r="EI237" s="2464"/>
      <c r="EJ237" s="2464"/>
      <c r="EK237" s="2464"/>
      <c r="EL237" s="2464"/>
      <c r="EM237" s="2464"/>
      <c r="EN237" s="2464"/>
      <c r="EO237" s="2464"/>
      <c r="EP237" s="2464"/>
      <c r="EQ237" s="2464"/>
      <c r="ER237" s="2464"/>
      <c r="ES237" s="2464"/>
      <c r="ET237" s="2464"/>
      <c r="EU237" s="2464"/>
      <c r="EV237" s="2464"/>
      <c r="EW237" s="2464"/>
      <c r="EX237" s="2464"/>
      <c r="EY237" s="2464"/>
      <c r="EZ237" s="2464"/>
      <c r="FA237" s="2464"/>
      <c r="FB237" s="2464"/>
      <c r="FC237" s="2464"/>
      <c r="FD237" s="2464"/>
      <c r="FE237" s="2464"/>
      <c r="FF237" s="2464"/>
      <c r="FG237" s="2464"/>
      <c r="FH237" s="2464"/>
      <c r="FI237" s="2464"/>
      <c r="FJ237" s="2464"/>
      <c r="FK237" s="2464"/>
      <c r="FL237" s="2464"/>
      <c r="FM237" s="2464"/>
      <c r="FN237" s="2464"/>
      <c r="FO237" s="2464"/>
      <c r="FP237" s="2464"/>
      <c r="FQ237" s="2464"/>
      <c r="FR237" s="2464"/>
      <c r="FS237" s="2464"/>
      <c r="FT237" s="2464"/>
      <c r="FU237" s="2464"/>
      <c r="FV237" s="2464"/>
      <c r="FW237" s="2464"/>
      <c r="FX237" s="2464"/>
      <c r="FY237" s="2464"/>
      <c r="FZ237" s="2464"/>
      <c r="GA237" s="2464"/>
      <c r="GB237" s="2464"/>
      <c r="GC237" s="2464"/>
      <c r="GD237" s="2464"/>
      <c r="GE237" s="2464"/>
      <c r="GF237" s="2464"/>
      <c r="GG237" s="2464"/>
      <c r="GH237" s="2464"/>
      <c r="GI237" s="2464"/>
      <c r="GJ237" s="2464"/>
      <c r="GK237" s="2464"/>
      <c r="GL237" s="2464"/>
      <c r="GM237" s="2464"/>
      <c r="GN237" s="2464"/>
      <c r="GO237" s="2464"/>
      <c r="GP237" s="2464"/>
      <c r="GQ237" s="2464"/>
      <c r="GR237" s="2464"/>
      <c r="GS237" s="2464"/>
      <c r="GT237" s="2464"/>
      <c r="GU237" s="2464"/>
      <c r="GV237" s="2464"/>
      <c r="GW237" s="2464"/>
      <c r="GX237" s="2464"/>
      <c r="GY237" s="2464"/>
      <c r="GZ237" s="2464"/>
      <c r="HA237" s="2464"/>
      <c r="HB237" s="2464"/>
      <c r="HC237" s="2464"/>
      <c r="HD237" s="2464"/>
      <c r="HE237" s="2464"/>
      <c r="HF237" s="2464"/>
      <c r="HG237" s="2464"/>
      <c r="HH237" s="2464"/>
      <c r="HI237" s="2464"/>
      <c r="HJ237" s="2464"/>
      <c r="HK237" s="2464"/>
      <c r="HL237" s="2464"/>
      <c r="HM237" s="2464"/>
      <c r="HN237" s="2464"/>
      <c r="HO237" s="2464"/>
      <c r="HP237" s="2464"/>
      <c r="HQ237" s="2464"/>
      <c r="HR237" s="2464"/>
      <c r="HS237" s="2464"/>
      <c r="HT237" s="2464"/>
      <c r="HU237" s="2464"/>
      <c r="HV237" s="2464"/>
      <c r="HW237" s="2464"/>
      <c r="HX237" s="2464"/>
      <c r="HY237" s="2464"/>
      <c r="HZ237" s="2464"/>
      <c r="IA237" s="2464"/>
      <c r="IB237" s="2464"/>
      <c r="IC237" s="2464"/>
      <c r="ID237" s="2464"/>
      <c r="IE237" s="2464"/>
      <c r="IF237" s="2464"/>
      <c r="IG237" s="2464"/>
      <c r="IH237" s="2464"/>
      <c r="II237" s="2464"/>
      <c r="IJ237" s="2464"/>
      <c r="IK237" s="2464"/>
      <c r="IL237" s="2464"/>
      <c r="IM237" s="2464"/>
      <c r="IN237" s="2464"/>
      <c r="IO237" s="2464"/>
      <c r="IP237" s="2464"/>
      <c r="IQ237" s="2464"/>
      <c r="IR237" s="2464"/>
      <c r="IS237" s="2464"/>
      <c r="IT237" s="2464"/>
      <c r="IU237" s="2464"/>
      <c r="IV237" s="2464"/>
      <c r="IW237" s="2464"/>
      <c r="IX237" s="2464"/>
      <c r="IY237" s="2464"/>
      <c r="IZ237" s="2464"/>
      <c r="JA237" s="2464"/>
      <c r="JB237" s="2464"/>
      <c r="JC237" s="2464"/>
      <c r="JD237" s="2464"/>
      <c r="JE237" s="2464"/>
      <c r="JF237" s="2464"/>
      <c r="JG237" s="2464"/>
      <c r="JH237" s="2464"/>
      <c r="JI237" s="2464"/>
      <c r="JJ237" s="2464"/>
      <c r="JK237" s="2464"/>
      <c r="JL237" s="2464"/>
      <c r="JM237" s="2464"/>
      <c r="JN237" s="2464"/>
      <c r="JO237" s="2464"/>
      <c r="JP237" s="2464"/>
      <c r="JQ237" s="2464"/>
      <c r="JR237" s="2464"/>
      <c r="JS237" s="2464"/>
      <c r="JT237" s="2464"/>
      <c r="JU237" s="2464"/>
      <c r="JV237" s="2464"/>
      <c r="JW237" s="2464"/>
      <c r="JX237" s="2464"/>
      <c r="JY237" s="2464"/>
      <c r="JZ237" s="2464"/>
      <c r="KA237" s="2464"/>
      <c r="KB237" s="2464"/>
      <c r="KC237" s="2464"/>
      <c r="KD237" s="2464"/>
      <c r="KE237" s="2464"/>
      <c r="KF237" s="2464"/>
      <c r="KG237" s="2464"/>
      <c r="KH237" s="2464"/>
      <c r="KI237" s="2464"/>
      <c r="KJ237" s="2464"/>
      <c r="KK237" s="2464"/>
      <c r="KL237" s="2464"/>
      <c r="KM237" s="2464"/>
      <c r="KN237" s="2464"/>
      <c r="KO237" s="2464"/>
      <c r="KP237" s="2464"/>
      <c r="KQ237" s="2464"/>
      <c r="KR237" s="2464"/>
      <c r="KS237" s="2464"/>
      <c r="KT237" s="2464"/>
      <c r="KU237" s="2464"/>
      <c r="KV237" s="2464"/>
      <c r="KW237" s="2464"/>
      <c r="KX237" s="2464"/>
      <c r="KY237" s="2464"/>
      <c r="KZ237" s="2464"/>
      <c r="LA237" s="2464"/>
      <c r="LB237" s="2464"/>
      <c r="LC237" s="2464"/>
      <c r="LD237" s="2464"/>
      <c r="LE237" s="2464"/>
      <c r="LF237" s="2464"/>
      <c r="LG237" s="2464"/>
      <c r="LH237" s="2464"/>
      <c r="LI237" s="2464"/>
      <c r="LJ237" s="2464"/>
      <c r="LK237" s="2464"/>
      <c r="LL237" s="2464"/>
      <c r="LM237" s="2464"/>
      <c r="LN237" s="2464"/>
      <c r="LO237" s="2464"/>
      <c r="LP237" s="2464"/>
      <c r="LQ237" s="2464"/>
      <c r="LR237" s="2464"/>
      <c r="LS237" s="2464"/>
      <c r="LT237" s="2464"/>
      <c r="LU237" s="2464"/>
      <c r="LV237" s="2464"/>
      <c r="LW237" s="2464"/>
      <c r="LX237" s="2464"/>
      <c r="LY237" s="2464"/>
      <c r="LZ237" s="2464"/>
      <c r="MA237" s="2464"/>
      <c r="MB237" s="2464"/>
      <c r="MC237" s="2464"/>
      <c r="MD237" s="2464"/>
      <c r="ME237" s="2464"/>
      <c r="MF237" s="2464"/>
      <c r="MG237" s="2464"/>
      <c r="MH237" s="2464"/>
      <c r="MI237" s="2464"/>
      <c r="MJ237" s="2464"/>
      <c r="MK237" s="2464"/>
      <c r="ML237" s="2464"/>
      <c r="MM237" s="2464"/>
      <c r="MN237" s="2464"/>
      <c r="MO237" s="2464"/>
      <c r="MP237" s="2464"/>
      <c r="MQ237" s="2464"/>
      <c r="MR237" s="2464"/>
      <c r="MS237" s="2464"/>
      <c r="MT237" s="2464"/>
      <c r="MU237" s="2464"/>
      <c r="MV237" s="2464"/>
      <c r="MW237" s="2464"/>
      <c r="MX237" s="2464"/>
      <c r="MY237" s="2464"/>
      <c r="MZ237" s="2464"/>
      <c r="NA237" s="2464"/>
      <c r="NB237" s="2464"/>
      <c r="NC237" s="2464"/>
      <c r="ND237" s="2464"/>
      <c r="NE237" s="2464"/>
      <c r="NF237" s="2464"/>
      <c r="NG237" s="2464"/>
      <c r="NH237" s="2464"/>
      <c r="NI237" s="2464"/>
      <c r="NJ237" s="2464"/>
      <c r="NK237" s="2464"/>
      <c r="NL237" s="2464"/>
      <c r="NM237" s="2464"/>
      <c r="NN237" s="2464"/>
      <c r="NO237" s="2464"/>
      <c r="NP237" s="2464"/>
      <c r="NQ237" s="2464"/>
      <c r="NR237" s="2464"/>
      <c r="NS237" s="2464"/>
      <c r="NT237" s="2464"/>
      <c r="NU237" s="2464"/>
      <c r="NV237" s="2464"/>
      <c r="NW237" s="2464"/>
      <c r="NX237" s="2464"/>
      <c r="NY237" s="2464"/>
      <c r="NZ237" s="2464"/>
      <c r="OA237" s="2464"/>
      <c r="OB237" s="2464"/>
      <c r="OC237" s="2464"/>
      <c r="OD237" s="2464"/>
      <c r="OE237" s="2464"/>
      <c r="OF237" s="2464"/>
      <c r="OG237" s="2464"/>
      <c r="OH237" s="2464"/>
      <c r="OI237" s="2464"/>
      <c r="OJ237" s="2464"/>
      <c r="OK237" s="2464"/>
      <c r="OL237" s="2464"/>
      <c r="OM237" s="2464"/>
      <c r="ON237" s="2464"/>
      <c r="OO237" s="2464"/>
      <c r="OP237" s="2464"/>
      <c r="OQ237" s="2464"/>
      <c r="OR237" s="2464"/>
      <c r="OS237" s="2464"/>
      <c r="OT237" s="2464"/>
      <c r="OU237" s="2464"/>
      <c r="OV237" s="2464"/>
      <c r="OW237" s="2464"/>
      <c r="OX237" s="2464"/>
      <c r="OY237" s="2464"/>
      <c r="OZ237" s="2464"/>
      <c r="PA237" s="2464"/>
      <c r="PB237" s="2464"/>
      <c r="PC237" s="2464"/>
      <c r="PD237" s="2464"/>
      <c r="PE237" s="2464"/>
      <c r="PF237" s="2464"/>
      <c r="PG237" s="2464"/>
      <c r="PH237" s="2464"/>
      <c r="PI237" s="2464"/>
      <c r="PJ237" s="2464"/>
      <c r="PK237" s="2464"/>
      <c r="PL237" s="2464"/>
      <c r="PM237" s="2464"/>
      <c r="PN237" s="2464"/>
      <c r="PO237" s="2464"/>
      <c r="PP237" s="2464"/>
      <c r="PQ237" s="2464"/>
      <c r="PR237" s="2464"/>
      <c r="PS237" s="2464"/>
      <c r="PT237" s="2464"/>
      <c r="PU237" s="2464"/>
      <c r="PV237" s="2464"/>
      <c r="PW237" s="2464"/>
      <c r="PX237" s="2464"/>
      <c r="PY237" s="2464"/>
      <c r="PZ237" s="2464"/>
      <c r="QA237" s="2464"/>
      <c r="QB237" s="2464"/>
      <c r="QC237" s="2464"/>
      <c r="QD237" s="2464"/>
      <c r="QE237" s="2464"/>
      <c r="QF237" s="2464"/>
      <c r="QG237" s="2464"/>
      <c r="QH237" s="2464"/>
      <c r="QI237" s="2464"/>
      <c r="QJ237" s="2464"/>
      <c r="QK237" s="2464"/>
      <c r="QL237" s="2464"/>
      <c r="QM237" s="2464"/>
      <c r="QN237" s="2464"/>
      <c r="QO237" s="2464"/>
      <c r="QP237" s="2464"/>
      <c r="QQ237" s="2464"/>
      <c r="QR237" s="2464"/>
      <c r="QS237" s="2464"/>
      <c r="QT237" s="2464"/>
      <c r="QU237" s="2464"/>
      <c r="QV237" s="2464"/>
      <c r="QW237" s="2464"/>
      <c r="QX237" s="2464"/>
      <c r="QY237" s="2464"/>
      <c r="QZ237" s="2464"/>
      <c r="RA237" s="2464"/>
      <c r="RB237" s="2464"/>
      <c r="RC237" s="2464"/>
      <c r="RD237" s="2464"/>
      <c r="RE237" s="2464"/>
      <c r="RF237" s="2464"/>
      <c r="RG237" s="2464"/>
      <c r="RH237" s="2464"/>
      <c r="RI237" s="2464"/>
      <c r="RJ237" s="2464"/>
      <c r="RK237" s="2464"/>
      <c r="RL237" s="2464"/>
      <c r="RM237" s="2464"/>
      <c r="RN237" s="2464"/>
      <c r="RO237" s="2464"/>
      <c r="RP237" s="2464"/>
      <c r="RQ237" s="2464"/>
      <c r="RR237" s="2464"/>
      <c r="RS237" s="2464"/>
      <c r="RT237" s="2464"/>
      <c r="RU237" s="2464"/>
      <c r="RV237" s="2464"/>
      <c r="RW237" s="2464"/>
      <c r="RX237" s="2464"/>
      <c r="RY237" s="2464"/>
      <c r="RZ237" s="2464"/>
      <c r="SA237" s="2464"/>
      <c r="SB237" s="2464"/>
      <c r="SC237" s="2464"/>
      <c r="SD237" s="2464"/>
      <c r="SE237" s="2464"/>
      <c r="SF237" s="2464"/>
      <c r="SG237" s="2464"/>
      <c r="SH237" s="2464"/>
      <c r="SI237" s="2464"/>
      <c r="SJ237" s="2464"/>
      <c r="SK237" s="2464"/>
      <c r="SL237" s="2464"/>
      <c r="SM237" s="2464"/>
      <c r="SN237" s="2464"/>
      <c r="SO237" s="2464"/>
      <c r="SP237" s="2464"/>
      <c r="SQ237" s="2464"/>
      <c r="SR237" s="2464"/>
      <c r="SS237" s="2464"/>
      <c r="ST237" s="2464"/>
      <c r="SU237" s="2464"/>
      <c r="SV237" s="2464"/>
      <c r="SW237" s="2464"/>
      <c r="SX237" s="2464"/>
      <c r="SY237" s="2464"/>
      <c r="SZ237" s="2464"/>
      <c r="TA237" s="2464"/>
      <c r="TB237" s="2464"/>
      <c r="TC237" s="2464"/>
      <c r="TD237" s="2464"/>
      <c r="TE237" s="2464"/>
      <c r="TF237" s="2464"/>
      <c r="TG237" s="2464"/>
      <c r="TH237" s="2464"/>
      <c r="TI237" s="2464"/>
      <c r="TJ237" s="2464"/>
      <c r="TK237" s="2464"/>
      <c r="TL237" s="2464"/>
      <c r="TM237" s="2464"/>
      <c r="TN237" s="2464"/>
      <c r="TO237" s="2464"/>
      <c r="TP237" s="2464"/>
      <c r="TQ237" s="2464"/>
      <c r="TR237" s="2464"/>
      <c r="TS237" s="2464"/>
      <c r="TT237" s="2464"/>
      <c r="TU237" s="2464"/>
      <c r="TV237" s="2464"/>
      <c r="TW237" s="2464"/>
      <c r="TX237" s="2464"/>
      <c r="TY237" s="2464"/>
      <c r="TZ237" s="2464"/>
      <c r="UA237" s="2464"/>
      <c r="UB237" s="2464"/>
      <c r="UC237" s="2464"/>
      <c r="UD237" s="2464"/>
      <c r="UE237" s="2464"/>
      <c r="UF237" s="2464"/>
      <c r="UG237" s="2464"/>
      <c r="UH237" s="2464"/>
      <c r="UI237" s="2464"/>
      <c r="UJ237" s="2464"/>
      <c r="UK237" s="2464"/>
      <c r="UL237" s="2464"/>
      <c r="UM237" s="2464"/>
      <c r="UN237" s="2464"/>
      <c r="UO237" s="2464"/>
      <c r="UP237" s="2464"/>
      <c r="UQ237" s="2464"/>
      <c r="UR237" s="2464"/>
      <c r="US237" s="2464"/>
      <c r="UT237" s="2464"/>
      <c r="UU237" s="2464"/>
      <c r="UV237" s="2464"/>
      <c r="UW237" s="2464"/>
      <c r="UX237" s="2464"/>
      <c r="UY237" s="2464"/>
      <c r="UZ237" s="2464"/>
      <c r="VA237" s="2464"/>
      <c r="VB237" s="2464"/>
      <c r="VC237" s="2464"/>
      <c r="VD237" s="2464"/>
      <c r="VE237" s="2464"/>
      <c r="VF237" s="2464"/>
      <c r="VG237" s="2464"/>
      <c r="VH237" s="2464"/>
      <c r="VI237" s="2464"/>
      <c r="VJ237" s="2464"/>
      <c r="VK237" s="2464"/>
      <c r="VL237" s="2464"/>
      <c r="VM237" s="2464"/>
      <c r="VN237" s="2464"/>
      <c r="VO237" s="2464"/>
      <c r="VP237" s="2464"/>
      <c r="VQ237" s="2464"/>
      <c r="VR237" s="2464"/>
      <c r="VS237" s="2464"/>
      <c r="VT237" s="2464"/>
      <c r="VU237" s="2464"/>
      <c r="VV237" s="2464"/>
      <c r="VW237" s="2464"/>
      <c r="VX237" s="2464"/>
      <c r="VY237" s="2464"/>
      <c r="VZ237" s="2464"/>
      <c r="WA237" s="2464"/>
      <c r="WB237" s="2464"/>
      <c r="WC237" s="2464"/>
      <c r="WD237" s="2464"/>
      <c r="WE237" s="2464"/>
      <c r="WF237" s="2464"/>
      <c r="WG237" s="2464"/>
      <c r="WH237" s="2464"/>
      <c r="WI237" s="2464"/>
      <c r="WJ237" s="2464"/>
      <c r="WK237" s="2464"/>
      <c r="WL237" s="2464"/>
      <c r="WM237" s="2464"/>
      <c r="WN237" s="2464"/>
      <c r="WO237" s="2464"/>
      <c r="WP237" s="2464"/>
      <c r="WQ237" s="2464"/>
      <c r="WR237" s="2464"/>
      <c r="WS237" s="2464"/>
      <c r="WT237" s="2464"/>
      <c r="WU237" s="2464"/>
      <c r="WV237" s="2464"/>
      <c r="WW237" s="2464"/>
      <c r="WX237" s="2464"/>
      <c r="WY237" s="2464"/>
      <c r="WZ237" s="2464"/>
      <c r="XA237" s="2464"/>
      <c r="XB237" s="2464"/>
      <c r="XC237" s="2464"/>
      <c r="XD237" s="2464"/>
      <c r="XE237" s="2464"/>
      <c r="XF237" s="2464"/>
      <c r="XG237" s="2464"/>
      <c r="XH237" s="2464"/>
      <c r="XI237" s="2464"/>
      <c r="XJ237" s="2464"/>
      <c r="XK237" s="2464"/>
      <c r="XL237" s="2464"/>
      <c r="XM237" s="2464"/>
      <c r="XN237" s="2464"/>
      <c r="XO237" s="2464"/>
      <c r="XP237" s="2464"/>
      <c r="XQ237" s="2464"/>
      <c r="XR237" s="2464"/>
      <c r="XS237" s="2464"/>
      <c r="XT237" s="2464"/>
      <c r="XU237" s="2464"/>
      <c r="XV237" s="2464"/>
      <c r="XW237" s="2464"/>
      <c r="XX237" s="2464"/>
      <c r="XY237" s="2464"/>
      <c r="XZ237" s="2464"/>
      <c r="YA237" s="2464"/>
      <c r="YB237" s="2464"/>
      <c r="YC237" s="2464"/>
      <c r="YD237" s="2464"/>
      <c r="YE237" s="2464"/>
      <c r="YF237" s="2464"/>
      <c r="YG237" s="2464"/>
      <c r="YH237" s="2464"/>
      <c r="YI237" s="2464"/>
      <c r="YJ237" s="2464"/>
      <c r="YK237" s="2464"/>
      <c r="YL237" s="2464"/>
      <c r="YM237" s="2464"/>
      <c r="YN237" s="2464"/>
      <c r="YO237" s="2464"/>
      <c r="YP237" s="2464"/>
      <c r="YQ237" s="2464"/>
      <c r="YR237" s="2464"/>
      <c r="YS237" s="2464"/>
      <c r="YT237" s="2464"/>
      <c r="YU237" s="2464"/>
      <c r="YV237" s="2464"/>
      <c r="YW237" s="2464"/>
      <c r="YX237" s="2464"/>
      <c r="YY237" s="2464"/>
      <c r="YZ237" s="2464"/>
      <c r="ZA237" s="2464"/>
      <c r="ZB237" s="2464"/>
      <c r="ZC237" s="2464"/>
      <c r="ZD237" s="2464"/>
      <c r="ZE237" s="2464"/>
      <c r="ZF237" s="2464"/>
      <c r="ZG237" s="2464"/>
      <c r="ZH237" s="2464"/>
      <c r="ZI237" s="2464"/>
      <c r="ZJ237" s="2464"/>
      <c r="ZK237" s="2464"/>
      <c r="ZL237" s="2464"/>
      <c r="ZM237" s="2464"/>
      <c r="ZN237" s="2464"/>
      <c r="ZO237" s="2464"/>
      <c r="ZP237" s="2464"/>
      <c r="ZQ237" s="2464"/>
      <c r="ZR237" s="2464"/>
      <c r="ZS237" s="2464"/>
      <c r="ZT237" s="2464"/>
      <c r="ZU237" s="2464"/>
      <c r="ZV237" s="2464"/>
      <c r="ZW237" s="2464"/>
      <c r="ZX237" s="2464"/>
      <c r="ZY237" s="2464"/>
      <c r="ZZ237" s="2464"/>
      <c r="AAA237" s="2464"/>
      <c r="AAB237" s="2464"/>
      <c r="AAC237" s="2464"/>
      <c r="AAD237" s="2464"/>
      <c r="AAE237" s="2464"/>
      <c r="AAF237" s="2464"/>
      <c r="AAG237" s="2464"/>
      <c r="AAH237" s="2464"/>
      <c r="AAI237" s="2464"/>
      <c r="AAJ237" s="2464"/>
      <c r="AAK237" s="2464"/>
      <c r="AAL237" s="2464"/>
      <c r="AAM237" s="2464"/>
      <c r="AAN237" s="2464"/>
      <c r="AAO237" s="2464"/>
      <c r="AAP237" s="2464"/>
      <c r="AAQ237" s="2464"/>
      <c r="AAR237" s="2464"/>
      <c r="AAS237" s="2464"/>
      <c r="AAT237" s="2464"/>
      <c r="AAU237" s="2464"/>
      <c r="AAV237" s="2464"/>
      <c r="AAW237" s="2464"/>
      <c r="AAX237" s="2464"/>
      <c r="AAY237" s="2464"/>
      <c r="AAZ237" s="2464"/>
      <c r="ABA237" s="2464"/>
      <c r="ABB237" s="2464"/>
      <c r="ABC237" s="2464"/>
      <c r="ABD237" s="2464"/>
      <c r="ABE237" s="2464"/>
      <c r="ABF237" s="2464"/>
      <c r="ABG237" s="2464"/>
      <c r="ABH237" s="2464"/>
      <c r="ABI237" s="2464"/>
      <c r="ABJ237" s="2464"/>
      <c r="ABK237" s="2464"/>
      <c r="ABL237" s="2464"/>
      <c r="ABM237" s="2464"/>
      <c r="ABN237" s="2464"/>
      <c r="ABO237" s="2464"/>
      <c r="ABP237" s="2464"/>
      <c r="ABQ237" s="2464"/>
      <c r="ABR237" s="2464"/>
      <c r="ABS237" s="2464"/>
      <c r="ABT237" s="2464"/>
      <c r="ABU237" s="2464"/>
      <c r="ABV237" s="2464"/>
      <c r="ABW237" s="2464"/>
      <c r="ABX237" s="2464"/>
      <c r="ABY237" s="2464"/>
      <c r="ABZ237" s="2464"/>
      <c r="ACA237" s="2464"/>
      <c r="ACB237" s="2464"/>
      <c r="ACC237" s="2464"/>
      <c r="ACD237" s="2464"/>
      <c r="ACE237" s="2464"/>
      <c r="ACF237" s="2464"/>
      <c r="ACG237" s="2464"/>
      <c r="ACH237" s="2464"/>
      <c r="ACI237" s="2464"/>
      <c r="ACJ237" s="2464"/>
      <c r="ACK237" s="2464"/>
      <c r="ACL237" s="2464"/>
      <c r="ACM237" s="2464"/>
      <c r="ACN237" s="2464"/>
      <c r="ACO237" s="2464"/>
      <c r="ACP237" s="2464"/>
      <c r="ACQ237" s="2464"/>
      <c r="ACR237" s="2464"/>
      <c r="ACS237" s="2464"/>
      <c r="ACT237" s="2464"/>
      <c r="ACU237" s="2464"/>
      <c r="ACV237" s="2464"/>
      <c r="ACW237" s="2464"/>
      <c r="ACX237" s="2464"/>
      <c r="ACY237" s="2464"/>
      <c r="ACZ237" s="2464"/>
      <c r="ADA237" s="2464"/>
      <c r="ADB237" s="2464"/>
      <c r="ADC237" s="2464"/>
      <c r="ADD237" s="2464"/>
      <c r="ADE237" s="2464"/>
      <c r="ADF237" s="2464"/>
      <c r="ADG237" s="2464"/>
      <c r="ADH237" s="2464"/>
      <c r="ADI237" s="2464"/>
      <c r="ADJ237" s="2464"/>
      <c r="ADK237" s="2464"/>
      <c r="ADL237" s="2464"/>
      <c r="ADM237" s="2464"/>
      <c r="ADN237" s="2464"/>
      <c r="ADO237" s="2464"/>
      <c r="ADP237" s="2464"/>
      <c r="ADQ237" s="2464"/>
      <c r="ADR237" s="2464"/>
      <c r="ADS237" s="2464"/>
      <c r="ADT237" s="2464"/>
      <c r="ADU237" s="2464"/>
      <c r="ADV237" s="2464"/>
      <c r="ADW237" s="2464"/>
      <c r="ADX237" s="2464"/>
      <c r="ADY237" s="2464"/>
      <c r="ADZ237" s="2464"/>
      <c r="AEA237" s="2464"/>
      <c r="AEB237" s="2464"/>
      <c r="AEC237" s="2464"/>
      <c r="AED237" s="2464"/>
      <c r="AEE237" s="2464"/>
      <c r="AEF237" s="2464"/>
      <c r="AEG237" s="2464"/>
      <c r="AEH237" s="2464"/>
      <c r="AEI237" s="2464"/>
      <c r="AEJ237" s="2464"/>
      <c r="AEK237" s="2464"/>
      <c r="AEL237" s="2464"/>
      <c r="AEM237" s="2464"/>
      <c r="AEN237" s="2464"/>
      <c r="AEO237" s="2464"/>
      <c r="AEP237" s="2464"/>
      <c r="AEQ237" s="2464"/>
      <c r="AER237" s="2464"/>
      <c r="AES237" s="2464"/>
      <c r="AET237" s="2464"/>
      <c r="AEU237" s="2464"/>
      <c r="AEV237" s="2464"/>
      <c r="AEW237" s="2464"/>
      <c r="AEX237" s="2464"/>
      <c r="AEY237" s="2464"/>
      <c r="AEZ237" s="2464"/>
      <c r="AFA237" s="2464"/>
      <c r="AFB237" s="2464"/>
      <c r="AFC237" s="2464"/>
      <c r="AFD237" s="2464"/>
      <c r="AFE237" s="2464"/>
      <c r="AFF237" s="2464"/>
      <c r="AFG237" s="2464"/>
      <c r="AFH237" s="2464"/>
      <c r="AFI237" s="2464"/>
      <c r="AFJ237" s="2464"/>
      <c r="AFK237" s="2464"/>
      <c r="AFL237" s="2464"/>
      <c r="AFM237" s="2464"/>
      <c r="AFN237" s="2464"/>
      <c r="AFO237" s="2464"/>
      <c r="AFP237" s="2464"/>
      <c r="AFQ237" s="2464"/>
      <c r="AFR237" s="2464"/>
      <c r="AFS237" s="2464"/>
      <c r="AFT237" s="2464"/>
      <c r="AFU237" s="2464"/>
      <c r="AFV237" s="2464"/>
      <c r="AFW237" s="2464"/>
      <c r="AFX237" s="2464"/>
      <c r="AFY237" s="2464"/>
      <c r="AFZ237" s="2464"/>
      <c r="AGA237" s="2464"/>
      <c r="AGB237" s="2464"/>
      <c r="AGC237" s="2464"/>
      <c r="AGD237" s="2464"/>
      <c r="AGE237" s="2464"/>
      <c r="AGF237" s="2464"/>
      <c r="AGG237" s="2464"/>
      <c r="AGH237" s="2464"/>
      <c r="AGI237" s="2464"/>
      <c r="AGJ237" s="2464"/>
      <c r="AGK237" s="2464"/>
      <c r="AGL237" s="2464"/>
      <c r="AGM237" s="2464"/>
      <c r="AGN237" s="2464"/>
      <c r="AGO237" s="2464"/>
      <c r="AGP237" s="2464"/>
      <c r="AGQ237" s="2464"/>
      <c r="AGR237" s="2464"/>
      <c r="AGS237" s="2464"/>
      <c r="AGT237" s="2464"/>
      <c r="AGU237" s="2464"/>
      <c r="AGV237" s="2464"/>
      <c r="AGW237" s="2464"/>
      <c r="AGX237" s="2464"/>
      <c r="AGY237" s="2464"/>
      <c r="AGZ237" s="2464"/>
      <c r="AHA237" s="2464"/>
      <c r="AHB237" s="2464"/>
      <c r="AHC237" s="2464"/>
      <c r="AHD237" s="2464"/>
      <c r="AHE237" s="2464"/>
      <c r="AHF237" s="2464"/>
      <c r="AHG237" s="2464"/>
      <c r="AHH237" s="2464"/>
      <c r="AHI237" s="2464"/>
      <c r="AHJ237" s="2464"/>
      <c r="AHK237" s="2464"/>
      <c r="AHL237" s="2464"/>
      <c r="AHM237" s="2464"/>
      <c r="AHN237" s="2464"/>
      <c r="AHO237" s="2464"/>
      <c r="AHP237" s="2464"/>
      <c r="AHQ237" s="2464"/>
      <c r="AHR237" s="2464"/>
      <c r="AHS237" s="2464"/>
      <c r="AHT237" s="2464"/>
      <c r="AHU237" s="2464"/>
      <c r="AHV237" s="2464"/>
      <c r="AHW237" s="2464"/>
      <c r="AHX237" s="2464"/>
      <c r="AHY237" s="2464"/>
      <c r="AHZ237" s="2464"/>
      <c r="AIA237" s="2464"/>
      <c r="AIB237" s="2464"/>
      <c r="AIC237" s="2464"/>
      <c r="AID237" s="2464"/>
      <c r="AIE237" s="2464"/>
      <c r="AIF237" s="2464"/>
      <c r="AIG237" s="2464"/>
      <c r="AIH237" s="2464"/>
      <c r="AII237" s="2464"/>
      <c r="AIJ237" s="2464"/>
      <c r="AIK237" s="2464"/>
      <c r="AIL237" s="2464"/>
      <c r="AIM237" s="2464"/>
      <c r="AIN237" s="2464"/>
      <c r="AIO237" s="2464"/>
      <c r="AIP237" s="2464"/>
      <c r="AIQ237" s="2464"/>
      <c r="AIR237" s="2464"/>
      <c r="AIS237" s="2464"/>
      <c r="AIT237" s="2464"/>
      <c r="AIU237" s="2464"/>
      <c r="AIV237" s="2464"/>
      <c r="AIW237" s="2464"/>
      <c r="AIX237" s="2464"/>
      <c r="AIY237" s="2464"/>
      <c r="AIZ237" s="2464"/>
      <c r="AJA237" s="2464"/>
      <c r="AJB237" s="2464"/>
      <c r="AJC237" s="2464"/>
      <c r="AJD237" s="2464"/>
      <c r="AJE237" s="2464"/>
      <c r="AJF237" s="2464"/>
      <c r="AJG237" s="2464"/>
      <c r="AJH237" s="2464"/>
      <c r="AJI237" s="2464"/>
      <c r="AJJ237" s="2464"/>
      <c r="AJK237" s="2464"/>
      <c r="AJL237" s="2464"/>
      <c r="AJM237" s="2464"/>
      <c r="AJN237" s="2464"/>
      <c r="AJO237" s="2464"/>
      <c r="AJP237" s="2464"/>
      <c r="AJQ237" s="2464"/>
      <c r="AJR237" s="2464"/>
      <c r="AJS237" s="2464"/>
      <c r="AJT237" s="2464"/>
      <c r="AJU237" s="2464"/>
      <c r="AJV237" s="2464"/>
      <c r="AJW237" s="2464"/>
      <c r="AJX237" s="2464"/>
      <c r="AJY237" s="2464"/>
      <c r="AJZ237" s="2464"/>
      <c r="AKA237" s="2464"/>
      <c r="AKB237" s="2464"/>
      <c r="AKC237" s="2464"/>
      <c r="AKD237" s="2464"/>
      <c r="AKE237" s="2464"/>
      <c r="AKF237" s="2464"/>
      <c r="AKG237" s="2464"/>
      <c r="AKH237" s="2464"/>
      <c r="AKI237" s="2464"/>
      <c r="AKJ237" s="2464"/>
      <c r="AKK237" s="2464"/>
      <c r="AKL237" s="2464"/>
      <c r="AKM237" s="2464"/>
      <c r="AKN237" s="2464"/>
      <c r="AKO237" s="2464"/>
      <c r="AKP237" s="2464"/>
      <c r="AKQ237" s="2464"/>
      <c r="AKR237" s="2464"/>
      <c r="AKS237" s="2464"/>
      <c r="AKT237" s="2464"/>
      <c r="AKU237" s="2464"/>
      <c r="AKV237" s="2464"/>
      <c r="AKW237" s="2464"/>
      <c r="AKX237" s="2464"/>
      <c r="AKY237" s="2464"/>
      <c r="AKZ237" s="2464"/>
      <c r="ALA237" s="2464"/>
      <c r="ALB237" s="2464"/>
      <c r="ALC237" s="2464"/>
      <c r="ALD237" s="2464"/>
      <c r="ALE237" s="2464"/>
      <c r="ALF237" s="2464"/>
      <c r="ALG237" s="2464"/>
      <c r="ALH237" s="2464"/>
      <c r="ALI237" s="2464"/>
      <c r="ALJ237" s="2464"/>
      <c r="ALK237" s="2464"/>
      <c r="ALL237" s="2464"/>
      <c r="ALM237" s="2464"/>
      <c r="ALN237" s="2464"/>
      <c r="ALO237" s="2464"/>
      <c r="ALP237" s="2464"/>
      <c r="ALQ237" s="2464"/>
      <c r="ALR237" s="2464"/>
      <c r="ALS237" s="2464"/>
      <c r="ALT237" s="2464"/>
      <c r="ALU237" s="2464"/>
      <c r="ALV237" s="2464"/>
      <c r="ALW237" s="2464"/>
      <c r="ALX237" s="2464"/>
      <c r="ALY237" s="2464"/>
      <c r="ALZ237" s="2464"/>
      <c r="AMA237" s="2464"/>
      <c r="AMB237" s="2464"/>
      <c r="AMC237" s="2464"/>
      <c r="AMD237" s="2464"/>
      <c r="AME237" s="2464"/>
      <c r="AMF237" s="2464"/>
      <c r="AMG237" s="2464"/>
      <c r="AMH237" s="2464"/>
      <c r="AMI237" s="2464"/>
      <c r="AMJ237" s="2464"/>
      <c r="AMK237" s="2464"/>
      <c r="AML237" s="2464"/>
      <c r="AMM237" s="2464"/>
      <c r="AMN237" s="2464"/>
      <c r="AMO237" s="2464"/>
      <c r="AMP237" s="2464"/>
      <c r="AMQ237" s="2464"/>
      <c r="AMR237" s="2464"/>
      <c r="AMS237" s="2464"/>
      <c r="AMT237" s="2464"/>
      <c r="AMU237" s="2464"/>
      <c r="AMV237" s="2464"/>
      <c r="AMW237" s="2464"/>
      <c r="AMX237" s="2464"/>
      <c r="AMY237" s="2464"/>
      <c r="AMZ237" s="2464"/>
      <c r="ANA237" s="2464"/>
      <c r="ANB237" s="2464"/>
      <c r="ANC237" s="2464"/>
      <c r="AND237" s="2464"/>
      <c r="ANE237" s="2464"/>
      <c r="ANF237" s="2464"/>
      <c r="ANG237" s="2464"/>
      <c r="ANH237" s="2464"/>
      <c r="ANI237" s="2464"/>
      <c r="ANJ237" s="2464"/>
      <c r="ANK237" s="2464"/>
      <c r="ANL237" s="2464"/>
      <c r="ANM237" s="2464"/>
      <c r="ANN237" s="2464"/>
      <c r="ANO237" s="2464"/>
      <c r="ANP237" s="2464"/>
      <c r="ANQ237" s="2464"/>
      <c r="ANR237" s="2464"/>
      <c r="ANS237" s="2464"/>
      <c r="ANT237" s="2464"/>
      <c r="ANU237" s="2464"/>
      <c r="ANV237" s="2464"/>
      <c r="ANW237" s="2464"/>
      <c r="ANX237" s="2464"/>
      <c r="ANY237" s="2464"/>
      <c r="ANZ237" s="2464"/>
      <c r="AOA237" s="2464"/>
      <c r="AOB237" s="2464"/>
      <c r="AOC237" s="2464"/>
      <c r="AOD237" s="2464"/>
      <c r="AOE237" s="2464"/>
      <c r="AOF237" s="2464"/>
      <c r="AOG237" s="2464"/>
      <c r="AOH237" s="2464"/>
      <c r="AOI237" s="2464"/>
      <c r="AOJ237" s="2464"/>
      <c r="AOK237" s="2464"/>
      <c r="AOL237" s="2464"/>
      <c r="AOM237" s="2464"/>
      <c r="AON237" s="2464"/>
      <c r="AOO237" s="2464"/>
      <c r="AOP237" s="2464"/>
      <c r="AOQ237" s="2464"/>
      <c r="AOR237" s="2464"/>
      <c r="AOS237" s="2464"/>
      <c r="AOT237" s="2464"/>
      <c r="AOU237" s="2464"/>
      <c r="AOV237" s="2464"/>
      <c r="AOW237" s="2464"/>
      <c r="AOX237" s="2464"/>
      <c r="AOY237" s="2464"/>
      <c r="AOZ237" s="2464"/>
      <c r="APA237" s="2464"/>
      <c r="APB237" s="2464"/>
      <c r="APC237" s="2464"/>
      <c r="APD237" s="2464"/>
      <c r="APE237" s="2464"/>
      <c r="APF237" s="2464"/>
      <c r="APG237" s="2464"/>
      <c r="APH237" s="2464"/>
      <c r="API237" s="2464"/>
      <c r="APJ237" s="2464"/>
      <c r="APK237" s="2464"/>
      <c r="APL237" s="2464"/>
      <c r="APM237" s="2464"/>
      <c r="APN237" s="2464"/>
      <c r="APO237" s="2464"/>
      <c r="APP237" s="2464"/>
      <c r="APQ237" s="2464"/>
      <c r="APR237" s="2464"/>
      <c r="APS237" s="2464"/>
      <c r="APT237" s="2464"/>
      <c r="APU237" s="2464"/>
      <c r="APV237" s="2464"/>
      <c r="APW237" s="2464"/>
      <c r="APX237" s="2464"/>
      <c r="APY237" s="2464"/>
      <c r="APZ237" s="2464"/>
      <c r="AQA237" s="2464"/>
      <c r="AQB237" s="2464"/>
      <c r="AQC237" s="2464"/>
      <c r="AQD237" s="2464"/>
      <c r="AQE237" s="2464"/>
      <c r="AQF237" s="2464"/>
      <c r="AQG237" s="2464"/>
      <c r="AQH237" s="2464"/>
      <c r="AQI237" s="2464"/>
      <c r="AQJ237" s="2464"/>
      <c r="AQK237" s="2464"/>
      <c r="AQL237" s="2464"/>
      <c r="AQM237" s="2464"/>
      <c r="AQN237" s="2464"/>
      <c r="AQO237" s="2464"/>
      <c r="AQP237" s="2464"/>
      <c r="AQQ237" s="2464"/>
      <c r="AQR237" s="2464"/>
      <c r="AQS237" s="2464"/>
      <c r="AQT237" s="2464"/>
      <c r="AQU237" s="2464"/>
      <c r="AQV237" s="2464"/>
      <c r="AQW237" s="2464"/>
      <c r="AQX237" s="2464"/>
      <c r="AQY237" s="2464"/>
      <c r="AQZ237" s="2464"/>
      <c r="ARA237" s="2464"/>
      <c r="ARB237" s="2464"/>
      <c r="ARC237" s="2464"/>
      <c r="ARD237" s="2464"/>
      <c r="ARE237" s="2464"/>
      <c r="ARF237" s="2464"/>
      <c r="ARG237" s="2464"/>
      <c r="ARH237" s="2464"/>
      <c r="ARI237" s="2464"/>
      <c r="ARJ237" s="2464"/>
      <c r="ARK237" s="2464"/>
      <c r="ARL237" s="2464"/>
      <c r="ARM237" s="2464"/>
      <c r="ARN237" s="2464"/>
      <c r="ARO237" s="2464"/>
      <c r="ARP237" s="2464"/>
      <c r="ARQ237" s="2464"/>
      <c r="ARR237" s="2464"/>
      <c r="ARS237" s="2464"/>
      <c r="ART237" s="2464"/>
      <c r="ARU237" s="2464"/>
      <c r="ARV237" s="2464"/>
      <c r="ARW237" s="2464"/>
      <c r="ARX237" s="2464"/>
      <c r="ARY237" s="2464"/>
      <c r="ARZ237" s="2464"/>
      <c r="ASA237" s="2464"/>
      <c r="ASB237" s="2464"/>
      <c r="ASC237" s="2464"/>
      <c r="ASD237" s="2464"/>
      <c r="ASE237" s="2464"/>
      <c r="ASF237" s="2464"/>
      <c r="ASG237" s="2464"/>
      <c r="ASH237" s="2464"/>
      <c r="ASI237" s="2464"/>
      <c r="ASJ237" s="2464"/>
      <c r="ASK237" s="2464"/>
      <c r="ASL237" s="2464"/>
      <c r="ASM237" s="2464"/>
      <c r="ASN237" s="2464"/>
      <c r="ASO237" s="2464"/>
      <c r="ASP237" s="2464"/>
      <c r="ASQ237" s="2464"/>
      <c r="ASR237" s="2464"/>
      <c r="ASS237" s="2464"/>
      <c r="AST237" s="2464"/>
      <c r="ASU237" s="2464"/>
      <c r="ASV237" s="2464"/>
      <c r="ASW237" s="2464"/>
      <c r="ASX237" s="2464"/>
      <c r="ASY237" s="2464"/>
      <c r="ASZ237" s="2464"/>
      <c r="ATA237" s="2464"/>
      <c r="ATB237" s="2464"/>
      <c r="ATC237" s="2464"/>
      <c r="ATD237" s="2464"/>
      <c r="ATE237" s="2464"/>
      <c r="ATF237" s="2464"/>
      <c r="ATG237" s="2464"/>
      <c r="ATH237" s="2464"/>
      <c r="ATI237" s="2464"/>
      <c r="ATJ237" s="2464"/>
      <c r="ATK237" s="2464"/>
      <c r="ATL237" s="2464"/>
      <c r="ATM237" s="2464"/>
      <c r="ATN237" s="2464"/>
      <c r="ATO237" s="2464"/>
      <c r="ATP237" s="2464"/>
      <c r="ATQ237" s="2464"/>
      <c r="ATR237" s="2464"/>
      <c r="ATS237" s="2464"/>
      <c r="ATT237" s="2464"/>
      <c r="ATU237" s="2464"/>
      <c r="ATV237" s="2464"/>
      <c r="ATW237" s="2464"/>
      <c r="ATX237" s="2464"/>
      <c r="ATY237" s="2464"/>
      <c r="ATZ237" s="2464"/>
      <c r="AUA237" s="2464"/>
      <c r="AUB237" s="2464"/>
      <c r="AUC237" s="2464"/>
      <c r="AUD237" s="2464"/>
      <c r="AUE237" s="2464"/>
      <c r="AUF237" s="2464"/>
      <c r="AUG237" s="2464"/>
      <c r="AUH237" s="2464"/>
      <c r="AUI237" s="2464"/>
      <c r="AUJ237" s="2464"/>
      <c r="AUK237" s="2464"/>
      <c r="AUL237" s="2464"/>
      <c r="AUM237" s="2464"/>
      <c r="AUN237" s="2464"/>
      <c r="AUO237" s="2464"/>
      <c r="AUP237" s="2464"/>
      <c r="AUQ237" s="2464"/>
      <c r="AUR237" s="2464"/>
      <c r="AUS237" s="2464"/>
      <c r="AUT237" s="2464"/>
      <c r="AUU237" s="2464"/>
      <c r="AUV237" s="2464"/>
      <c r="AUW237" s="2464"/>
      <c r="AUX237" s="2464"/>
      <c r="AUY237" s="2464"/>
      <c r="AUZ237" s="2464"/>
      <c r="AVA237" s="2464"/>
      <c r="AVB237" s="2464"/>
      <c r="AVC237" s="2464"/>
      <c r="AVD237" s="2464"/>
      <c r="AVE237" s="2464"/>
      <c r="AVF237" s="2464"/>
      <c r="AVG237" s="2464"/>
      <c r="AVH237" s="2464"/>
      <c r="AVI237" s="2464"/>
      <c r="AVJ237" s="2464"/>
      <c r="AVK237" s="2464"/>
      <c r="AVL237" s="2464"/>
      <c r="AVM237" s="2464"/>
      <c r="AVN237" s="2464"/>
      <c r="AVO237" s="2464"/>
      <c r="AVP237" s="2464"/>
      <c r="AVQ237" s="2464"/>
      <c r="AVR237" s="2464"/>
      <c r="AVS237" s="2464"/>
      <c r="AVT237" s="2464"/>
      <c r="AVU237" s="2464"/>
      <c r="AVV237" s="2464"/>
      <c r="AVW237" s="2464"/>
      <c r="AVX237" s="2464"/>
      <c r="AVY237" s="2464"/>
      <c r="AVZ237" s="2464"/>
      <c r="AWA237" s="2464"/>
      <c r="AWB237" s="2464"/>
      <c r="AWC237" s="2464"/>
      <c r="AWD237" s="2464"/>
      <c r="AWE237" s="2464"/>
      <c r="AWF237" s="2464"/>
      <c r="AWG237" s="2464"/>
      <c r="AWH237" s="2464"/>
      <c r="AWI237" s="2464"/>
      <c r="AWJ237" s="2464"/>
      <c r="AWK237" s="2464"/>
      <c r="AWL237" s="2464"/>
      <c r="AWM237" s="2464"/>
      <c r="AWN237" s="2464"/>
      <c r="AWO237" s="2464"/>
      <c r="AWP237" s="2464"/>
      <c r="AWQ237" s="2464"/>
      <c r="AWR237" s="2464"/>
      <c r="AWS237" s="2464"/>
      <c r="AWT237" s="2464"/>
      <c r="AWU237" s="2464"/>
      <c r="AWV237" s="2464"/>
      <c r="AWW237" s="2464"/>
      <c r="AWX237" s="2464"/>
      <c r="AWY237" s="2464"/>
      <c r="AWZ237" s="2464"/>
      <c r="AXA237" s="2464"/>
      <c r="AXB237" s="2464"/>
      <c r="AXC237" s="2464"/>
      <c r="AXD237" s="2464"/>
      <c r="AXE237" s="2464"/>
      <c r="AXF237" s="2464"/>
      <c r="AXG237" s="2464"/>
      <c r="AXH237" s="2464"/>
      <c r="AXI237" s="2464"/>
      <c r="AXJ237" s="2464"/>
    </row>
    <row r="238" spans="1:1310" s="2465" customFormat="1" ht="56.25" customHeight="1">
      <c r="A238" s="2466"/>
      <c r="B238" s="2485" t="s">
        <v>2078</v>
      </c>
      <c r="C238" s="2485"/>
      <c r="D238" s="2485"/>
      <c r="E238" s="2485"/>
      <c r="F238" s="2471"/>
      <c r="G238" s="2486" t="s">
        <v>2078</v>
      </c>
      <c r="H238" s="2486"/>
      <c r="I238" s="2486"/>
      <c r="J238" s="2476"/>
      <c r="K238" s="2487" t="s">
        <v>2079</v>
      </c>
      <c r="L238" s="2487"/>
      <c r="M238" s="2487"/>
      <c r="N238" s="2476"/>
      <c r="O238" s="2488" t="s">
        <v>2080</v>
      </c>
      <c r="P238" s="2488"/>
      <c r="Q238" s="2488"/>
      <c r="R238" s="2462"/>
      <c r="S238" s="2462"/>
      <c r="T238" s="2462"/>
      <c r="U238" s="2462"/>
      <c r="V238" s="2462"/>
      <c r="W238" s="2462"/>
      <c r="X238" s="2462"/>
      <c r="Y238" s="2462"/>
      <c r="Z238" s="2462"/>
      <c r="AA238" s="2462"/>
      <c r="AB238" s="2462"/>
      <c r="AC238" s="2462"/>
      <c r="AD238" s="2463"/>
      <c r="AE238" s="2463"/>
      <c r="AF238" s="2463"/>
      <c r="AG238" s="2463"/>
      <c r="AH238" s="2463"/>
      <c r="AI238" s="2463"/>
      <c r="AJ238" s="2463"/>
      <c r="AK238" s="2463"/>
      <c r="AL238" s="2463"/>
      <c r="AM238" s="2463"/>
      <c r="AN238" s="2463"/>
      <c r="AO238" s="2463"/>
      <c r="AP238" s="2463"/>
      <c r="AQ238" s="2463"/>
      <c r="AR238" s="2463"/>
      <c r="AS238" s="2463"/>
      <c r="AT238" s="2463"/>
      <c r="AU238" s="2463"/>
      <c r="AV238" s="2464"/>
      <c r="AW238" s="2464"/>
      <c r="AX238" s="2464"/>
      <c r="AY238" s="2464"/>
      <c r="AZ238" s="2464"/>
      <c r="BA238" s="2464"/>
      <c r="BB238" s="2464"/>
      <c r="BC238" s="2464"/>
      <c r="BD238" s="2464"/>
      <c r="BE238" s="2464"/>
      <c r="BF238" s="2464"/>
      <c r="BG238" s="2464"/>
      <c r="BH238" s="2464"/>
      <c r="BI238" s="2464"/>
      <c r="BJ238" s="2464"/>
      <c r="BK238" s="2464"/>
      <c r="BL238" s="2464"/>
      <c r="BM238" s="2464"/>
      <c r="BN238" s="2464"/>
      <c r="BO238" s="2464"/>
      <c r="BP238" s="2464"/>
      <c r="BQ238" s="2464"/>
      <c r="BR238" s="2464"/>
      <c r="BS238" s="2464"/>
      <c r="BT238" s="2464"/>
      <c r="BU238" s="2464"/>
      <c r="BV238" s="2464"/>
      <c r="BW238" s="2464"/>
      <c r="BX238" s="2464"/>
      <c r="BY238" s="2464"/>
      <c r="BZ238" s="2464"/>
      <c r="CA238" s="2464"/>
      <c r="CB238" s="2464"/>
      <c r="CC238" s="2464"/>
      <c r="CD238" s="2464"/>
      <c r="CE238" s="2464"/>
      <c r="CF238" s="2464"/>
      <c r="CG238" s="2464"/>
      <c r="CH238" s="2464"/>
      <c r="CI238" s="2464"/>
      <c r="CJ238" s="2464"/>
      <c r="CK238" s="2464"/>
      <c r="CL238" s="2464"/>
      <c r="CM238" s="2464"/>
      <c r="CN238" s="2464"/>
      <c r="CO238" s="2464"/>
      <c r="CP238" s="2464"/>
      <c r="CQ238" s="2464"/>
      <c r="CR238" s="2464"/>
      <c r="CS238" s="2464"/>
      <c r="CT238" s="2464"/>
      <c r="CU238" s="2464"/>
      <c r="CV238" s="2464"/>
      <c r="CW238" s="2464"/>
      <c r="CX238" s="2464"/>
      <c r="CY238" s="2464"/>
      <c r="CZ238" s="2464"/>
      <c r="DA238" s="2464"/>
      <c r="DB238" s="2464"/>
      <c r="DC238" s="2464"/>
      <c r="DD238" s="2464"/>
      <c r="DE238" s="2464"/>
      <c r="DF238" s="2464"/>
      <c r="DG238" s="2464"/>
      <c r="DH238" s="2464"/>
      <c r="DI238" s="2464"/>
      <c r="DJ238" s="2464"/>
      <c r="DK238" s="2464"/>
      <c r="DL238" s="2464"/>
      <c r="DM238" s="2464"/>
      <c r="DN238" s="2464"/>
      <c r="DO238" s="2464"/>
      <c r="DP238" s="2464"/>
      <c r="DQ238" s="2464"/>
      <c r="DR238" s="2464"/>
      <c r="DS238" s="2464"/>
      <c r="DT238" s="2464"/>
      <c r="DU238" s="2464"/>
      <c r="DV238" s="2464"/>
      <c r="DW238" s="2464"/>
      <c r="DX238" s="2464"/>
      <c r="DY238" s="2464"/>
      <c r="DZ238" s="2464"/>
      <c r="EA238" s="2464"/>
      <c r="EB238" s="2464"/>
      <c r="EC238" s="2464"/>
      <c r="ED238" s="2464"/>
      <c r="EE238" s="2464"/>
      <c r="EF238" s="2464"/>
      <c r="EG238" s="2464"/>
      <c r="EH238" s="2464"/>
      <c r="EI238" s="2464"/>
      <c r="EJ238" s="2464"/>
      <c r="EK238" s="2464"/>
      <c r="EL238" s="2464"/>
      <c r="EM238" s="2464"/>
      <c r="EN238" s="2464"/>
      <c r="EO238" s="2464"/>
      <c r="EP238" s="2464"/>
      <c r="EQ238" s="2464"/>
      <c r="ER238" s="2464"/>
      <c r="ES238" s="2464"/>
      <c r="ET238" s="2464"/>
      <c r="EU238" s="2464"/>
      <c r="EV238" s="2464"/>
      <c r="EW238" s="2464"/>
      <c r="EX238" s="2464"/>
      <c r="EY238" s="2464"/>
      <c r="EZ238" s="2464"/>
      <c r="FA238" s="2464"/>
      <c r="FB238" s="2464"/>
      <c r="FC238" s="2464"/>
      <c r="FD238" s="2464"/>
      <c r="FE238" s="2464"/>
      <c r="FF238" s="2464"/>
      <c r="FG238" s="2464"/>
      <c r="FH238" s="2464"/>
      <c r="FI238" s="2464"/>
      <c r="FJ238" s="2464"/>
      <c r="FK238" s="2464"/>
      <c r="FL238" s="2464"/>
      <c r="FM238" s="2464"/>
      <c r="FN238" s="2464"/>
      <c r="FO238" s="2464"/>
      <c r="FP238" s="2464"/>
      <c r="FQ238" s="2464"/>
      <c r="FR238" s="2464"/>
      <c r="FS238" s="2464"/>
      <c r="FT238" s="2464"/>
      <c r="FU238" s="2464"/>
      <c r="FV238" s="2464"/>
      <c r="FW238" s="2464"/>
      <c r="FX238" s="2464"/>
      <c r="FY238" s="2464"/>
      <c r="FZ238" s="2464"/>
      <c r="GA238" s="2464"/>
      <c r="GB238" s="2464"/>
      <c r="GC238" s="2464"/>
      <c r="GD238" s="2464"/>
      <c r="GE238" s="2464"/>
      <c r="GF238" s="2464"/>
      <c r="GG238" s="2464"/>
      <c r="GH238" s="2464"/>
      <c r="GI238" s="2464"/>
      <c r="GJ238" s="2464"/>
      <c r="GK238" s="2464"/>
      <c r="GL238" s="2464"/>
      <c r="GM238" s="2464"/>
      <c r="GN238" s="2464"/>
      <c r="GO238" s="2464"/>
      <c r="GP238" s="2464"/>
      <c r="GQ238" s="2464"/>
      <c r="GR238" s="2464"/>
      <c r="GS238" s="2464"/>
      <c r="GT238" s="2464"/>
      <c r="GU238" s="2464"/>
      <c r="GV238" s="2464"/>
      <c r="GW238" s="2464"/>
      <c r="GX238" s="2464"/>
      <c r="GY238" s="2464"/>
      <c r="GZ238" s="2464"/>
      <c r="HA238" s="2464"/>
      <c r="HB238" s="2464"/>
      <c r="HC238" s="2464"/>
      <c r="HD238" s="2464"/>
      <c r="HE238" s="2464"/>
      <c r="HF238" s="2464"/>
      <c r="HG238" s="2464"/>
      <c r="HH238" s="2464"/>
      <c r="HI238" s="2464"/>
      <c r="HJ238" s="2464"/>
      <c r="HK238" s="2464"/>
      <c r="HL238" s="2464"/>
      <c r="HM238" s="2464"/>
      <c r="HN238" s="2464"/>
      <c r="HO238" s="2464"/>
      <c r="HP238" s="2464"/>
      <c r="HQ238" s="2464"/>
      <c r="HR238" s="2464"/>
      <c r="HS238" s="2464"/>
      <c r="HT238" s="2464"/>
      <c r="HU238" s="2464"/>
      <c r="HV238" s="2464"/>
      <c r="HW238" s="2464"/>
      <c r="HX238" s="2464"/>
      <c r="HY238" s="2464"/>
      <c r="HZ238" s="2464"/>
      <c r="IA238" s="2464"/>
      <c r="IB238" s="2464"/>
      <c r="IC238" s="2464"/>
      <c r="ID238" s="2464"/>
      <c r="IE238" s="2464"/>
      <c r="IF238" s="2464"/>
      <c r="IG238" s="2464"/>
      <c r="IH238" s="2464"/>
      <c r="II238" s="2464"/>
      <c r="IJ238" s="2464"/>
      <c r="IK238" s="2464"/>
      <c r="IL238" s="2464"/>
      <c r="IM238" s="2464"/>
      <c r="IN238" s="2464"/>
      <c r="IO238" s="2464"/>
      <c r="IP238" s="2464"/>
      <c r="IQ238" s="2464"/>
      <c r="IR238" s="2464"/>
      <c r="IS238" s="2464"/>
      <c r="IT238" s="2464"/>
      <c r="IU238" s="2464"/>
      <c r="IV238" s="2464"/>
      <c r="IW238" s="2464"/>
      <c r="IX238" s="2464"/>
      <c r="IY238" s="2464"/>
      <c r="IZ238" s="2464"/>
      <c r="JA238" s="2464"/>
      <c r="JB238" s="2464"/>
      <c r="JC238" s="2464"/>
      <c r="JD238" s="2464"/>
      <c r="JE238" s="2464"/>
      <c r="JF238" s="2464"/>
      <c r="JG238" s="2464"/>
      <c r="JH238" s="2464"/>
      <c r="JI238" s="2464"/>
      <c r="JJ238" s="2464"/>
      <c r="JK238" s="2464"/>
      <c r="JL238" s="2464"/>
      <c r="JM238" s="2464"/>
      <c r="JN238" s="2464"/>
      <c r="JO238" s="2464"/>
      <c r="JP238" s="2464"/>
      <c r="JQ238" s="2464"/>
      <c r="JR238" s="2464"/>
      <c r="JS238" s="2464"/>
      <c r="JT238" s="2464"/>
      <c r="JU238" s="2464"/>
      <c r="JV238" s="2464"/>
      <c r="JW238" s="2464"/>
      <c r="JX238" s="2464"/>
      <c r="JY238" s="2464"/>
      <c r="JZ238" s="2464"/>
      <c r="KA238" s="2464"/>
      <c r="KB238" s="2464"/>
      <c r="KC238" s="2464"/>
      <c r="KD238" s="2464"/>
      <c r="KE238" s="2464"/>
      <c r="KF238" s="2464"/>
      <c r="KG238" s="2464"/>
      <c r="KH238" s="2464"/>
      <c r="KI238" s="2464"/>
      <c r="KJ238" s="2464"/>
      <c r="KK238" s="2464"/>
      <c r="KL238" s="2464"/>
      <c r="KM238" s="2464"/>
      <c r="KN238" s="2464"/>
      <c r="KO238" s="2464"/>
      <c r="KP238" s="2464"/>
      <c r="KQ238" s="2464"/>
      <c r="KR238" s="2464"/>
      <c r="KS238" s="2464"/>
      <c r="KT238" s="2464"/>
      <c r="KU238" s="2464"/>
      <c r="KV238" s="2464"/>
      <c r="KW238" s="2464"/>
      <c r="KX238" s="2464"/>
      <c r="KY238" s="2464"/>
      <c r="KZ238" s="2464"/>
      <c r="LA238" s="2464"/>
      <c r="LB238" s="2464"/>
      <c r="LC238" s="2464"/>
      <c r="LD238" s="2464"/>
      <c r="LE238" s="2464"/>
      <c r="LF238" s="2464"/>
      <c r="LG238" s="2464"/>
      <c r="LH238" s="2464"/>
      <c r="LI238" s="2464"/>
      <c r="LJ238" s="2464"/>
      <c r="LK238" s="2464"/>
      <c r="LL238" s="2464"/>
      <c r="LM238" s="2464"/>
      <c r="LN238" s="2464"/>
      <c r="LO238" s="2464"/>
      <c r="LP238" s="2464"/>
      <c r="LQ238" s="2464"/>
      <c r="LR238" s="2464"/>
      <c r="LS238" s="2464"/>
      <c r="LT238" s="2464"/>
      <c r="LU238" s="2464"/>
      <c r="LV238" s="2464"/>
      <c r="LW238" s="2464"/>
      <c r="LX238" s="2464"/>
      <c r="LY238" s="2464"/>
      <c r="LZ238" s="2464"/>
      <c r="MA238" s="2464"/>
      <c r="MB238" s="2464"/>
      <c r="MC238" s="2464"/>
      <c r="MD238" s="2464"/>
      <c r="ME238" s="2464"/>
      <c r="MF238" s="2464"/>
      <c r="MG238" s="2464"/>
      <c r="MH238" s="2464"/>
      <c r="MI238" s="2464"/>
      <c r="MJ238" s="2464"/>
      <c r="MK238" s="2464"/>
      <c r="ML238" s="2464"/>
      <c r="MM238" s="2464"/>
      <c r="MN238" s="2464"/>
      <c r="MO238" s="2464"/>
      <c r="MP238" s="2464"/>
      <c r="MQ238" s="2464"/>
      <c r="MR238" s="2464"/>
      <c r="MS238" s="2464"/>
      <c r="MT238" s="2464"/>
      <c r="MU238" s="2464"/>
      <c r="MV238" s="2464"/>
      <c r="MW238" s="2464"/>
      <c r="MX238" s="2464"/>
      <c r="MY238" s="2464"/>
      <c r="MZ238" s="2464"/>
      <c r="NA238" s="2464"/>
      <c r="NB238" s="2464"/>
      <c r="NC238" s="2464"/>
      <c r="ND238" s="2464"/>
      <c r="NE238" s="2464"/>
      <c r="NF238" s="2464"/>
      <c r="NG238" s="2464"/>
      <c r="NH238" s="2464"/>
      <c r="NI238" s="2464"/>
      <c r="NJ238" s="2464"/>
      <c r="NK238" s="2464"/>
      <c r="NL238" s="2464"/>
      <c r="NM238" s="2464"/>
      <c r="NN238" s="2464"/>
      <c r="NO238" s="2464"/>
      <c r="NP238" s="2464"/>
      <c r="NQ238" s="2464"/>
      <c r="NR238" s="2464"/>
      <c r="NS238" s="2464"/>
      <c r="NT238" s="2464"/>
      <c r="NU238" s="2464"/>
      <c r="NV238" s="2464"/>
      <c r="NW238" s="2464"/>
      <c r="NX238" s="2464"/>
      <c r="NY238" s="2464"/>
      <c r="NZ238" s="2464"/>
      <c r="OA238" s="2464"/>
      <c r="OB238" s="2464"/>
      <c r="OC238" s="2464"/>
      <c r="OD238" s="2464"/>
      <c r="OE238" s="2464"/>
      <c r="OF238" s="2464"/>
      <c r="OG238" s="2464"/>
      <c r="OH238" s="2464"/>
      <c r="OI238" s="2464"/>
      <c r="OJ238" s="2464"/>
      <c r="OK238" s="2464"/>
      <c r="OL238" s="2464"/>
      <c r="OM238" s="2464"/>
      <c r="ON238" s="2464"/>
      <c r="OO238" s="2464"/>
      <c r="OP238" s="2464"/>
      <c r="OQ238" s="2464"/>
      <c r="OR238" s="2464"/>
      <c r="OS238" s="2464"/>
      <c r="OT238" s="2464"/>
      <c r="OU238" s="2464"/>
      <c r="OV238" s="2464"/>
      <c r="OW238" s="2464"/>
      <c r="OX238" s="2464"/>
      <c r="OY238" s="2464"/>
      <c r="OZ238" s="2464"/>
      <c r="PA238" s="2464"/>
      <c r="PB238" s="2464"/>
      <c r="PC238" s="2464"/>
      <c r="PD238" s="2464"/>
      <c r="PE238" s="2464"/>
      <c r="PF238" s="2464"/>
      <c r="PG238" s="2464"/>
      <c r="PH238" s="2464"/>
      <c r="PI238" s="2464"/>
      <c r="PJ238" s="2464"/>
      <c r="PK238" s="2464"/>
      <c r="PL238" s="2464"/>
      <c r="PM238" s="2464"/>
      <c r="PN238" s="2464"/>
      <c r="PO238" s="2464"/>
      <c r="PP238" s="2464"/>
      <c r="PQ238" s="2464"/>
      <c r="PR238" s="2464"/>
      <c r="PS238" s="2464"/>
      <c r="PT238" s="2464"/>
      <c r="PU238" s="2464"/>
      <c r="PV238" s="2464"/>
      <c r="PW238" s="2464"/>
      <c r="PX238" s="2464"/>
      <c r="PY238" s="2464"/>
      <c r="PZ238" s="2464"/>
      <c r="QA238" s="2464"/>
      <c r="QB238" s="2464"/>
      <c r="QC238" s="2464"/>
      <c r="QD238" s="2464"/>
      <c r="QE238" s="2464"/>
      <c r="QF238" s="2464"/>
      <c r="QG238" s="2464"/>
      <c r="QH238" s="2464"/>
      <c r="QI238" s="2464"/>
      <c r="QJ238" s="2464"/>
      <c r="QK238" s="2464"/>
      <c r="QL238" s="2464"/>
      <c r="QM238" s="2464"/>
      <c r="QN238" s="2464"/>
      <c r="QO238" s="2464"/>
      <c r="QP238" s="2464"/>
      <c r="QQ238" s="2464"/>
      <c r="QR238" s="2464"/>
      <c r="QS238" s="2464"/>
      <c r="QT238" s="2464"/>
      <c r="QU238" s="2464"/>
      <c r="QV238" s="2464"/>
      <c r="QW238" s="2464"/>
      <c r="QX238" s="2464"/>
      <c r="QY238" s="2464"/>
      <c r="QZ238" s="2464"/>
      <c r="RA238" s="2464"/>
      <c r="RB238" s="2464"/>
      <c r="RC238" s="2464"/>
      <c r="RD238" s="2464"/>
      <c r="RE238" s="2464"/>
      <c r="RF238" s="2464"/>
      <c r="RG238" s="2464"/>
      <c r="RH238" s="2464"/>
      <c r="RI238" s="2464"/>
      <c r="RJ238" s="2464"/>
      <c r="RK238" s="2464"/>
      <c r="RL238" s="2464"/>
      <c r="RM238" s="2464"/>
      <c r="RN238" s="2464"/>
      <c r="RO238" s="2464"/>
      <c r="RP238" s="2464"/>
      <c r="RQ238" s="2464"/>
      <c r="RR238" s="2464"/>
      <c r="RS238" s="2464"/>
      <c r="RT238" s="2464"/>
      <c r="RU238" s="2464"/>
      <c r="RV238" s="2464"/>
      <c r="RW238" s="2464"/>
      <c r="RX238" s="2464"/>
      <c r="RY238" s="2464"/>
      <c r="RZ238" s="2464"/>
      <c r="SA238" s="2464"/>
      <c r="SB238" s="2464"/>
      <c r="SC238" s="2464"/>
      <c r="SD238" s="2464"/>
      <c r="SE238" s="2464"/>
      <c r="SF238" s="2464"/>
      <c r="SG238" s="2464"/>
      <c r="SH238" s="2464"/>
      <c r="SI238" s="2464"/>
      <c r="SJ238" s="2464"/>
      <c r="SK238" s="2464"/>
      <c r="SL238" s="2464"/>
      <c r="SM238" s="2464"/>
      <c r="SN238" s="2464"/>
      <c r="SO238" s="2464"/>
      <c r="SP238" s="2464"/>
      <c r="SQ238" s="2464"/>
      <c r="SR238" s="2464"/>
      <c r="SS238" s="2464"/>
      <c r="ST238" s="2464"/>
      <c r="SU238" s="2464"/>
      <c r="SV238" s="2464"/>
      <c r="SW238" s="2464"/>
      <c r="SX238" s="2464"/>
      <c r="SY238" s="2464"/>
      <c r="SZ238" s="2464"/>
      <c r="TA238" s="2464"/>
      <c r="TB238" s="2464"/>
      <c r="TC238" s="2464"/>
      <c r="TD238" s="2464"/>
      <c r="TE238" s="2464"/>
      <c r="TF238" s="2464"/>
      <c r="TG238" s="2464"/>
      <c r="TH238" s="2464"/>
      <c r="TI238" s="2464"/>
      <c r="TJ238" s="2464"/>
      <c r="TK238" s="2464"/>
      <c r="TL238" s="2464"/>
      <c r="TM238" s="2464"/>
      <c r="TN238" s="2464"/>
      <c r="TO238" s="2464"/>
      <c r="TP238" s="2464"/>
      <c r="TQ238" s="2464"/>
      <c r="TR238" s="2464"/>
      <c r="TS238" s="2464"/>
      <c r="TT238" s="2464"/>
      <c r="TU238" s="2464"/>
      <c r="TV238" s="2464"/>
      <c r="TW238" s="2464"/>
      <c r="TX238" s="2464"/>
      <c r="TY238" s="2464"/>
      <c r="TZ238" s="2464"/>
      <c r="UA238" s="2464"/>
      <c r="UB238" s="2464"/>
      <c r="UC238" s="2464"/>
      <c r="UD238" s="2464"/>
      <c r="UE238" s="2464"/>
      <c r="UF238" s="2464"/>
      <c r="UG238" s="2464"/>
      <c r="UH238" s="2464"/>
      <c r="UI238" s="2464"/>
      <c r="UJ238" s="2464"/>
      <c r="UK238" s="2464"/>
      <c r="UL238" s="2464"/>
      <c r="UM238" s="2464"/>
      <c r="UN238" s="2464"/>
      <c r="UO238" s="2464"/>
      <c r="UP238" s="2464"/>
      <c r="UQ238" s="2464"/>
      <c r="UR238" s="2464"/>
      <c r="US238" s="2464"/>
      <c r="UT238" s="2464"/>
      <c r="UU238" s="2464"/>
      <c r="UV238" s="2464"/>
      <c r="UW238" s="2464"/>
      <c r="UX238" s="2464"/>
      <c r="UY238" s="2464"/>
      <c r="UZ238" s="2464"/>
      <c r="VA238" s="2464"/>
      <c r="VB238" s="2464"/>
      <c r="VC238" s="2464"/>
      <c r="VD238" s="2464"/>
      <c r="VE238" s="2464"/>
      <c r="VF238" s="2464"/>
      <c r="VG238" s="2464"/>
      <c r="VH238" s="2464"/>
      <c r="VI238" s="2464"/>
      <c r="VJ238" s="2464"/>
      <c r="VK238" s="2464"/>
      <c r="VL238" s="2464"/>
      <c r="VM238" s="2464"/>
      <c r="VN238" s="2464"/>
      <c r="VO238" s="2464"/>
      <c r="VP238" s="2464"/>
      <c r="VQ238" s="2464"/>
      <c r="VR238" s="2464"/>
      <c r="VS238" s="2464"/>
      <c r="VT238" s="2464"/>
      <c r="VU238" s="2464"/>
      <c r="VV238" s="2464"/>
      <c r="VW238" s="2464"/>
      <c r="VX238" s="2464"/>
      <c r="VY238" s="2464"/>
      <c r="VZ238" s="2464"/>
      <c r="WA238" s="2464"/>
      <c r="WB238" s="2464"/>
      <c r="WC238" s="2464"/>
      <c r="WD238" s="2464"/>
      <c r="WE238" s="2464"/>
      <c r="WF238" s="2464"/>
      <c r="WG238" s="2464"/>
      <c r="WH238" s="2464"/>
      <c r="WI238" s="2464"/>
      <c r="WJ238" s="2464"/>
      <c r="WK238" s="2464"/>
      <c r="WL238" s="2464"/>
      <c r="WM238" s="2464"/>
      <c r="WN238" s="2464"/>
      <c r="WO238" s="2464"/>
      <c r="WP238" s="2464"/>
      <c r="WQ238" s="2464"/>
      <c r="WR238" s="2464"/>
      <c r="WS238" s="2464"/>
      <c r="WT238" s="2464"/>
      <c r="WU238" s="2464"/>
      <c r="WV238" s="2464"/>
      <c r="WW238" s="2464"/>
      <c r="WX238" s="2464"/>
      <c r="WY238" s="2464"/>
      <c r="WZ238" s="2464"/>
      <c r="XA238" s="2464"/>
      <c r="XB238" s="2464"/>
      <c r="XC238" s="2464"/>
      <c r="XD238" s="2464"/>
      <c r="XE238" s="2464"/>
      <c r="XF238" s="2464"/>
      <c r="XG238" s="2464"/>
      <c r="XH238" s="2464"/>
      <c r="XI238" s="2464"/>
      <c r="XJ238" s="2464"/>
      <c r="XK238" s="2464"/>
      <c r="XL238" s="2464"/>
      <c r="XM238" s="2464"/>
      <c r="XN238" s="2464"/>
      <c r="XO238" s="2464"/>
      <c r="XP238" s="2464"/>
      <c r="XQ238" s="2464"/>
      <c r="XR238" s="2464"/>
      <c r="XS238" s="2464"/>
      <c r="XT238" s="2464"/>
      <c r="XU238" s="2464"/>
      <c r="XV238" s="2464"/>
      <c r="XW238" s="2464"/>
      <c r="XX238" s="2464"/>
      <c r="XY238" s="2464"/>
      <c r="XZ238" s="2464"/>
      <c r="YA238" s="2464"/>
      <c r="YB238" s="2464"/>
      <c r="YC238" s="2464"/>
      <c r="YD238" s="2464"/>
      <c r="YE238" s="2464"/>
      <c r="YF238" s="2464"/>
      <c r="YG238" s="2464"/>
      <c r="YH238" s="2464"/>
      <c r="YI238" s="2464"/>
      <c r="YJ238" s="2464"/>
      <c r="YK238" s="2464"/>
      <c r="YL238" s="2464"/>
      <c r="YM238" s="2464"/>
      <c r="YN238" s="2464"/>
      <c r="YO238" s="2464"/>
      <c r="YP238" s="2464"/>
      <c r="YQ238" s="2464"/>
      <c r="YR238" s="2464"/>
      <c r="YS238" s="2464"/>
      <c r="YT238" s="2464"/>
      <c r="YU238" s="2464"/>
      <c r="YV238" s="2464"/>
      <c r="YW238" s="2464"/>
      <c r="YX238" s="2464"/>
      <c r="YY238" s="2464"/>
      <c r="YZ238" s="2464"/>
      <c r="ZA238" s="2464"/>
      <c r="ZB238" s="2464"/>
      <c r="ZC238" s="2464"/>
      <c r="ZD238" s="2464"/>
      <c r="ZE238" s="2464"/>
      <c r="ZF238" s="2464"/>
      <c r="ZG238" s="2464"/>
      <c r="ZH238" s="2464"/>
      <c r="ZI238" s="2464"/>
      <c r="ZJ238" s="2464"/>
      <c r="ZK238" s="2464"/>
      <c r="ZL238" s="2464"/>
      <c r="ZM238" s="2464"/>
      <c r="ZN238" s="2464"/>
      <c r="ZO238" s="2464"/>
      <c r="ZP238" s="2464"/>
      <c r="ZQ238" s="2464"/>
      <c r="ZR238" s="2464"/>
      <c r="ZS238" s="2464"/>
      <c r="ZT238" s="2464"/>
      <c r="ZU238" s="2464"/>
      <c r="ZV238" s="2464"/>
      <c r="ZW238" s="2464"/>
      <c r="ZX238" s="2464"/>
      <c r="ZY238" s="2464"/>
      <c r="ZZ238" s="2464"/>
      <c r="AAA238" s="2464"/>
      <c r="AAB238" s="2464"/>
      <c r="AAC238" s="2464"/>
      <c r="AAD238" s="2464"/>
      <c r="AAE238" s="2464"/>
      <c r="AAF238" s="2464"/>
      <c r="AAG238" s="2464"/>
      <c r="AAH238" s="2464"/>
      <c r="AAI238" s="2464"/>
      <c r="AAJ238" s="2464"/>
      <c r="AAK238" s="2464"/>
      <c r="AAL238" s="2464"/>
      <c r="AAM238" s="2464"/>
      <c r="AAN238" s="2464"/>
      <c r="AAO238" s="2464"/>
      <c r="AAP238" s="2464"/>
      <c r="AAQ238" s="2464"/>
      <c r="AAR238" s="2464"/>
      <c r="AAS238" s="2464"/>
      <c r="AAT238" s="2464"/>
      <c r="AAU238" s="2464"/>
      <c r="AAV238" s="2464"/>
      <c r="AAW238" s="2464"/>
      <c r="AAX238" s="2464"/>
      <c r="AAY238" s="2464"/>
      <c r="AAZ238" s="2464"/>
      <c r="ABA238" s="2464"/>
      <c r="ABB238" s="2464"/>
      <c r="ABC238" s="2464"/>
      <c r="ABD238" s="2464"/>
      <c r="ABE238" s="2464"/>
      <c r="ABF238" s="2464"/>
      <c r="ABG238" s="2464"/>
      <c r="ABH238" s="2464"/>
      <c r="ABI238" s="2464"/>
      <c r="ABJ238" s="2464"/>
      <c r="ABK238" s="2464"/>
      <c r="ABL238" s="2464"/>
      <c r="ABM238" s="2464"/>
      <c r="ABN238" s="2464"/>
      <c r="ABO238" s="2464"/>
      <c r="ABP238" s="2464"/>
      <c r="ABQ238" s="2464"/>
      <c r="ABR238" s="2464"/>
      <c r="ABS238" s="2464"/>
      <c r="ABT238" s="2464"/>
      <c r="ABU238" s="2464"/>
      <c r="ABV238" s="2464"/>
      <c r="ABW238" s="2464"/>
      <c r="ABX238" s="2464"/>
      <c r="ABY238" s="2464"/>
      <c r="ABZ238" s="2464"/>
      <c r="ACA238" s="2464"/>
      <c r="ACB238" s="2464"/>
      <c r="ACC238" s="2464"/>
      <c r="ACD238" s="2464"/>
      <c r="ACE238" s="2464"/>
      <c r="ACF238" s="2464"/>
      <c r="ACG238" s="2464"/>
      <c r="ACH238" s="2464"/>
      <c r="ACI238" s="2464"/>
      <c r="ACJ238" s="2464"/>
      <c r="ACK238" s="2464"/>
      <c r="ACL238" s="2464"/>
      <c r="ACM238" s="2464"/>
      <c r="ACN238" s="2464"/>
      <c r="ACO238" s="2464"/>
      <c r="ACP238" s="2464"/>
      <c r="ACQ238" s="2464"/>
      <c r="ACR238" s="2464"/>
      <c r="ACS238" s="2464"/>
      <c r="ACT238" s="2464"/>
      <c r="ACU238" s="2464"/>
      <c r="ACV238" s="2464"/>
      <c r="ACW238" s="2464"/>
      <c r="ACX238" s="2464"/>
      <c r="ACY238" s="2464"/>
      <c r="ACZ238" s="2464"/>
      <c r="ADA238" s="2464"/>
      <c r="ADB238" s="2464"/>
      <c r="ADC238" s="2464"/>
      <c r="ADD238" s="2464"/>
      <c r="ADE238" s="2464"/>
      <c r="ADF238" s="2464"/>
      <c r="ADG238" s="2464"/>
      <c r="ADH238" s="2464"/>
      <c r="ADI238" s="2464"/>
      <c r="ADJ238" s="2464"/>
      <c r="ADK238" s="2464"/>
      <c r="ADL238" s="2464"/>
      <c r="ADM238" s="2464"/>
      <c r="ADN238" s="2464"/>
      <c r="ADO238" s="2464"/>
      <c r="ADP238" s="2464"/>
      <c r="ADQ238" s="2464"/>
      <c r="ADR238" s="2464"/>
      <c r="ADS238" s="2464"/>
      <c r="ADT238" s="2464"/>
      <c r="ADU238" s="2464"/>
      <c r="ADV238" s="2464"/>
      <c r="ADW238" s="2464"/>
      <c r="ADX238" s="2464"/>
      <c r="ADY238" s="2464"/>
      <c r="ADZ238" s="2464"/>
      <c r="AEA238" s="2464"/>
      <c r="AEB238" s="2464"/>
      <c r="AEC238" s="2464"/>
      <c r="AED238" s="2464"/>
      <c r="AEE238" s="2464"/>
      <c r="AEF238" s="2464"/>
      <c r="AEG238" s="2464"/>
      <c r="AEH238" s="2464"/>
      <c r="AEI238" s="2464"/>
      <c r="AEJ238" s="2464"/>
      <c r="AEK238" s="2464"/>
      <c r="AEL238" s="2464"/>
      <c r="AEM238" s="2464"/>
      <c r="AEN238" s="2464"/>
      <c r="AEO238" s="2464"/>
      <c r="AEP238" s="2464"/>
      <c r="AEQ238" s="2464"/>
      <c r="AER238" s="2464"/>
      <c r="AES238" s="2464"/>
      <c r="AET238" s="2464"/>
      <c r="AEU238" s="2464"/>
      <c r="AEV238" s="2464"/>
      <c r="AEW238" s="2464"/>
      <c r="AEX238" s="2464"/>
      <c r="AEY238" s="2464"/>
      <c r="AEZ238" s="2464"/>
      <c r="AFA238" s="2464"/>
      <c r="AFB238" s="2464"/>
      <c r="AFC238" s="2464"/>
      <c r="AFD238" s="2464"/>
      <c r="AFE238" s="2464"/>
      <c r="AFF238" s="2464"/>
      <c r="AFG238" s="2464"/>
      <c r="AFH238" s="2464"/>
      <c r="AFI238" s="2464"/>
      <c r="AFJ238" s="2464"/>
      <c r="AFK238" s="2464"/>
      <c r="AFL238" s="2464"/>
      <c r="AFM238" s="2464"/>
      <c r="AFN238" s="2464"/>
      <c r="AFO238" s="2464"/>
      <c r="AFP238" s="2464"/>
      <c r="AFQ238" s="2464"/>
      <c r="AFR238" s="2464"/>
      <c r="AFS238" s="2464"/>
      <c r="AFT238" s="2464"/>
      <c r="AFU238" s="2464"/>
      <c r="AFV238" s="2464"/>
      <c r="AFW238" s="2464"/>
      <c r="AFX238" s="2464"/>
      <c r="AFY238" s="2464"/>
      <c r="AFZ238" s="2464"/>
      <c r="AGA238" s="2464"/>
      <c r="AGB238" s="2464"/>
      <c r="AGC238" s="2464"/>
      <c r="AGD238" s="2464"/>
      <c r="AGE238" s="2464"/>
      <c r="AGF238" s="2464"/>
      <c r="AGG238" s="2464"/>
      <c r="AGH238" s="2464"/>
      <c r="AGI238" s="2464"/>
      <c r="AGJ238" s="2464"/>
      <c r="AGK238" s="2464"/>
      <c r="AGL238" s="2464"/>
      <c r="AGM238" s="2464"/>
      <c r="AGN238" s="2464"/>
      <c r="AGO238" s="2464"/>
      <c r="AGP238" s="2464"/>
      <c r="AGQ238" s="2464"/>
      <c r="AGR238" s="2464"/>
      <c r="AGS238" s="2464"/>
      <c r="AGT238" s="2464"/>
      <c r="AGU238" s="2464"/>
      <c r="AGV238" s="2464"/>
      <c r="AGW238" s="2464"/>
      <c r="AGX238" s="2464"/>
      <c r="AGY238" s="2464"/>
      <c r="AGZ238" s="2464"/>
      <c r="AHA238" s="2464"/>
      <c r="AHB238" s="2464"/>
      <c r="AHC238" s="2464"/>
      <c r="AHD238" s="2464"/>
      <c r="AHE238" s="2464"/>
      <c r="AHF238" s="2464"/>
      <c r="AHG238" s="2464"/>
      <c r="AHH238" s="2464"/>
      <c r="AHI238" s="2464"/>
      <c r="AHJ238" s="2464"/>
      <c r="AHK238" s="2464"/>
      <c r="AHL238" s="2464"/>
      <c r="AHM238" s="2464"/>
      <c r="AHN238" s="2464"/>
      <c r="AHO238" s="2464"/>
      <c r="AHP238" s="2464"/>
      <c r="AHQ238" s="2464"/>
      <c r="AHR238" s="2464"/>
      <c r="AHS238" s="2464"/>
      <c r="AHT238" s="2464"/>
      <c r="AHU238" s="2464"/>
      <c r="AHV238" s="2464"/>
      <c r="AHW238" s="2464"/>
      <c r="AHX238" s="2464"/>
      <c r="AHY238" s="2464"/>
      <c r="AHZ238" s="2464"/>
      <c r="AIA238" s="2464"/>
      <c r="AIB238" s="2464"/>
      <c r="AIC238" s="2464"/>
      <c r="AID238" s="2464"/>
      <c r="AIE238" s="2464"/>
      <c r="AIF238" s="2464"/>
      <c r="AIG238" s="2464"/>
      <c r="AIH238" s="2464"/>
      <c r="AII238" s="2464"/>
      <c r="AIJ238" s="2464"/>
      <c r="AIK238" s="2464"/>
      <c r="AIL238" s="2464"/>
      <c r="AIM238" s="2464"/>
      <c r="AIN238" s="2464"/>
      <c r="AIO238" s="2464"/>
      <c r="AIP238" s="2464"/>
      <c r="AIQ238" s="2464"/>
      <c r="AIR238" s="2464"/>
      <c r="AIS238" s="2464"/>
      <c r="AIT238" s="2464"/>
      <c r="AIU238" s="2464"/>
      <c r="AIV238" s="2464"/>
      <c r="AIW238" s="2464"/>
      <c r="AIX238" s="2464"/>
      <c r="AIY238" s="2464"/>
      <c r="AIZ238" s="2464"/>
      <c r="AJA238" s="2464"/>
      <c r="AJB238" s="2464"/>
      <c r="AJC238" s="2464"/>
      <c r="AJD238" s="2464"/>
      <c r="AJE238" s="2464"/>
      <c r="AJF238" s="2464"/>
      <c r="AJG238" s="2464"/>
      <c r="AJH238" s="2464"/>
      <c r="AJI238" s="2464"/>
      <c r="AJJ238" s="2464"/>
      <c r="AJK238" s="2464"/>
      <c r="AJL238" s="2464"/>
      <c r="AJM238" s="2464"/>
      <c r="AJN238" s="2464"/>
      <c r="AJO238" s="2464"/>
      <c r="AJP238" s="2464"/>
      <c r="AJQ238" s="2464"/>
      <c r="AJR238" s="2464"/>
      <c r="AJS238" s="2464"/>
      <c r="AJT238" s="2464"/>
      <c r="AJU238" s="2464"/>
      <c r="AJV238" s="2464"/>
      <c r="AJW238" s="2464"/>
      <c r="AJX238" s="2464"/>
      <c r="AJY238" s="2464"/>
      <c r="AJZ238" s="2464"/>
      <c r="AKA238" s="2464"/>
      <c r="AKB238" s="2464"/>
      <c r="AKC238" s="2464"/>
      <c r="AKD238" s="2464"/>
      <c r="AKE238" s="2464"/>
      <c r="AKF238" s="2464"/>
      <c r="AKG238" s="2464"/>
      <c r="AKH238" s="2464"/>
      <c r="AKI238" s="2464"/>
      <c r="AKJ238" s="2464"/>
      <c r="AKK238" s="2464"/>
      <c r="AKL238" s="2464"/>
      <c r="AKM238" s="2464"/>
      <c r="AKN238" s="2464"/>
      <c r="AKO238" s="2464"/>
      <c r="AKP238" s="2464"/>
      <c r="AKQ238" s="2464"/>
      <c r="AKR238" s="2464"/>
      <c r="AKS238" s="2464"/>
      <c r="AKT238" s="2464"/>
      <c r="AKU238" s="2464"/>
      <c r="AKV238" s="2464"/>
      <c r="AKW238" s="2464"/>
      <c r="AKX238" s="2464"/>
      <c r="AKY238" s="2464"/>
      <c r="AKZ238" s="2464"/>
      <c r="ALA238" s="2464"/>
      <c r="ALB238" s="2464"/>
      <c r="ALC238" s="2464"/>
      <c r="ALD238" s="2464"/>
      <c r="ALE238" s="2464"/>
      <c r="ALF238" s="2464"/>
      <c r="ALG238" s="2464"/>
      <c r="ALH238" s="2464"/>
      <c r="ALI238" s="2464"/>
      <c r="ALJ238" s="2464"/>
      <c r="ALK238" s="2464"/>
      <c r="ALL238" s="2464"/>
      <c r="ALM238" s="2464"/>
      <c r="ALN238" s="2464"/>
      <c r="ALO238" s="2464"/>
      <c r="ALP238" s="2464"/>
      <c r="ALQ238" s="2464"/>
      <c r="ALR238" s="2464"/>
      <c r="ALS238" s="2464"/>
      <c r="ALT238" s="2464"/>
      <c r="ALU238" s="2464"/>
      <c r="ALV238" s="2464"/>
      <c r="ALW238" s="2464"/>
      <c r="ALX238" s="2464"/>
      <c r="ALY238" s="2464"/>
      <c r="ALZ238" s="2464"/>
      <c r="AMA238" s="2464"/>
      <c r="AMB238" s="2464"/>
      <c r="AMC238" s="2464"/>
      <c r="AMD238" s="2464"/>
      <c r="AME238" s="2464"/>
      <c r="AMF238" s="2464"/>
      <c r="AMG238" s="2464"/>
      <c r="AMH238" s="2464"/>
      <c r="AMI238" s="2464"/>
      <c r="AMJ238" s="2464"/>
      <c r="AMK238" s="2464"/>
      <c r="AML238" s="2464"/>
      <c r="AMM238" s="2464"/>
      <c r="AMN238" s="2464"/>
      <c r="AMO238" s="2464"/>
      <c r="AMP238" s="2464"/>
      <c r="AMQ238" s="2464"/>
      <c r="AMR238" s="2464"/>
      <c r="AMS238" s="2464"/>
      <c r="AMT238" s="2464"/>
      <c r="AMU238" s="2464"/>
      <c r="AMV238" s="2464"/>
      <c r="AMW238" s="2464"/>
      <c r="AMX238" s="2464"/>
      <c r="AMY238" s="2464"/>
      <c r="AMZ238" s="2464"/>
      <c r="ANA238" s="2464"/>
      <c r="ANB238" s="2464"/>
      <c r="ANC238" s="2464"/>
      <c r="AND238" s="2464"/>
      <c r="ANE238" s="2464"/>
      <c r="ANF238" s="2464"/>
      <c r="ANG238" s="2464"/>
      <c r="ANH238" s="2464"/>
      <c r="ANI238" s="2464"/>
      <c r="ANJ238" s="2464"/>
      <c r="ANK238" s="2464"/>
      <c r="ANL238" s="2464"/>
      <c r="ANM238" s="2464"/>
      <c r="ANN238" s="2464"/>
      <c r="ANO238" s="2464"/>
      <c r="ANP238" s="2464"/>
      <c r="ANQ238" s="2464"/>
      <c r="ANR238" s="2464"/>
      <c r="ANS238" s="2464"/>
      <c r="ANT238" s="2464"/>
      <c r="ANU238" s="2464"/>
      <c r="ANV238" s="2464"/>
      <c r="ANW238" s="2464"/>
      <c r="ANX238" s="2464"/>
      <c r="ANY238" s="2464"/>
      <c r="ANZ238" s="2464"/>
      <c r="AOA238" s="2464"/>
      <c r="AOB238" s="2464"/>
      <c r="AOC238" s="2464"/>
      <c r="AOD238" s="2464"/>
      <c r="AOE238" s="2464"/>
      <c r="AOF238" s="2464"/>
      <c r="AOG238" s="2464"/>
      <c r="AOH238" s="2464"/>
      <c r="AOI238" s="2464"/>
      <c r="AOJ238" s="2464"/>
      <c r="AOK238" s="2464"/>
      <c r="AOL238" s="2464"/>
      <c r="AOM238" s="2464"/>
      <c r="AON238" s="2464"/>
      <c r="AOO238" s="2464"/>
      <c r="AOP238" s="2464"/>
      <c r="AOQ238" s="2464"/>
      <c r="AOR238" s="2464"/>
      <c r="AOS238" s="2464"/>
      <c r="AOT238" s="2464"/>
      <c r="AOU238" s="2464"/>
      <c r="AOV238" s="2464"/>
      <c r="AOW238" s="2464"/>
      <c r="AOX238" s="2464"/>
      <c r="AOY238" s="2464"/>
      <c r="AOZ238" s="2464"/>
      <c r="APA238" s="2464"/>
      <c r="APB238" s="2464"/>
      <c r="APC238" s="2464"/>
      <c r="APD238" s="2464"/>
      <c r="APE238" s="2464"/>
      <c r="APF238" s="2464"/>
      <c r="APG238" s="2464"/>
      <c r="APH238" s="2464"/>
      <c r="API238" s="2464"/>
      <c r="APJ238" s="2464"/>
      <c r="APK238" s="2464"/>
      <c r="APL238" s="2464"/>
      <c r="APM238" s="2464"/>
      <c r="APN238" s="2464"/>
      <c r="APO238" s="2464"/>
      <c r="APP238" s="2464"/>
      <c r="APQ238" s="2464"/>
      <c r="APR238" s="2464"/>
      <c r="APS238" s="2464"/>
      <c r="APT238" s="2464"/>
      <c r="APU238" s="2464"/>
      <c r="APV238" s="2464"/>
      <c r="APW238" s="2464"/>
      <c r="APX238" s="2464"/>
      <c r="APY238" s="2464"/>
      <c r="APZ238" s="2464"/>
      <c r="AQA238" s="2464"/>
      <c r="AQB238" s="2464"/>
      <c r="AQC238" s="2464"/>
      <c r="AQD238" s="2464"/>
      <c r="AQE238" s="2464"/>
      <c r="AQF238" s="2464"/>
      <c r="AQG238" s="2464"/>
      <c r="AQH238" s="2464"/>
      <c r="AQI238" s="2464"/>
      <c r="AQJ238" s="2464"/>
      <c r="AQK238" s="2464"/>
      <c r="AQL238" s="2464"/>
      <c r="AQM238" s="2464"/>
      <c r="AQN238" s="2464"/>
      <c r="AQO238" s="2464"/>
      <c r="AQP238" s="2464"/>
      <c r="AQQ238" s="2464"/>
      <c r="AQR238" s="2464"/>
      <c r="AQS238" s="2464"/>
      <c r="AQT238" s="2464"/>
      <c r="AQU238" s="2464"/>
      <c r="AQV238" s="2464"/>
      <c r="AQW238" s="2464"/>
      <c r="AQX238" s="2464"/>
      <c r="AQY238" s="2464"/>
      <c r="AQZ238" s="2464"/>
      <c r="ARA238" s="2464"/>
      <c r="ARB238" s="2464"/>
      <c r="ARC238" s="2464"/>
      <c r="ARD238" s="2464"/>
      <c r="ARE238" s="2464"/>
      <c r="ARF238" s="2464"/>
      <c r="ARG238" s="2464"/>
      <c r="ARH238" s="2464"/>
      <c r="ARI238" s="2464"/>
      <c r="ARJ238" s="2464"/>
      <c r="ARK238" s="2464"/>
      <c r="ARL238" s="2464"/>
      <c r="ARM238" s="2464"/>
      <c r="ARN238" s="2464"/>
      <c r="ARO238" s="2464"/>
      <c r="ARP238" s="2464"/>
      <c r="ARQ238" s="2464"/>
      <c r="ARR238" s="2464"/>
      <c r="ARS238" s="2464"/>
      <c r="ART238" s="2464"/>
      <c r="ARU238" s="2464"/>
      <c r="ARV238" s="2464"/>
      <c r="ARW238" s="2464"/>
      <c r="ARX238" s="2464"/>
      <c r="ARY238" s="2464"/>
      <c r="ARZ238" s="2464"/>
      <c r="ASA238" s="2464"/>
      <c r="ASB238" s="2464"/>
      <c r="ASC238" s="2464"/>
      <c r="ASD238" s="2464"/>
      <c r="ASE238" s="2464"/>
      <c r="ASF238" s="2464"/>
      <c r="ASG238" s="2464"/>
      <c r="ASH238" s="2464"/>
      <c r="ASI238" s="2464"/>
      <c r="ASJ238" s="2464"/>
      <c r="ASK238" s="2464"/>
      <c r="ASL238" s="2464"/>
      <c r="ASM238" s="2464"/>
      <c r="ASN238" s="2464"/>
      <c r="ASO238" s="2464"/>
      <c r="ASP238" s="2464"/>
      <c r="ASQ238" s="2464"/>
      <c r="ASR238" s="2464"/>
      <c r="ASS238" s="2464"/>
      <c r="AST238" s="2464"/>
      <c r="ASU238" s="2464"/>
      <c r="ASV238" s="2464"/>
      <c r="ASW238" s="2464"/>
      <c r="ASX238" s="2464"/>
      <c r="ASY238" s="2464"/>
      <c r="ASZ238" s="2464"/>
      <c r="ATA238" s="2464"/>
      <c r="ATB238" s="2464"/>
      <c r="ATC238" s="2464"/>
      <c r="ATD238" s="2464"/>
      <c r="ATE238" s="2464"/>
      <c r="ATF238" s="2464"/>
      <c r="ATG238" s="2464"/>
      <c r="ATH238" s="2464"/>
      <c r="ATI238" s="2464"/>
      <c r="ATJ238" s="2464"/>
      <c r="ATK238" s="2464"/>
      <c r="ATL238" s="2464"/>
      <c r="ATM238" s="2464"/>
      <c r="ATN238" s="2464"/>
      <c r="ATO238" s="2464"/>
      <c r="ATP238" s="2464"/>
      <c r="ATQ238" s="2464"/>
      <c r="ATR238" s="2464"/>
      <c r="ATS238" s="2464"/>
      <c r="ATT238" s="2464"/>
      <c r="ATU238" s="2464"/>
      <c r="ATV238" s="2464"/>
      <c r="ATW238" s="2464"/>
      <c r="ATX238" s="2464"/>
      <c r="ATY238" s="2464"/>
      <c r="ATZ238" s="2464"/>
      <c r="AUA238" s="2464"/>
      <c r="AUB238" s="2464"/>
      <c r="AUC238" s="2464"/>
      <c r="AUD238" s="2464"/>
      <c r="AUE238" s="2464"/>
      <c r="AUF238" s="2464"/>
      <c r="AUG238" s="2464"/>
      <c r="AUH238" s="2464"/>
      <c r="AUI238" s="2464"/>
      <c r="AUJ238" s="2464"/>
      <c r="AUK238" s="2464"/>
      <c r="AUL238" s="2464"/>
      <c r="AUM238" s="2464"/>
      <c r="AUN238" s="2464"/>
      <c r="AUO238" s="2464"/>
      <c r="AUP238" s="2464"/>
      <c r="AUQ238" s="2464"/>
      <c r="AUR238" s="2464"/>
      <c r="AUS238" s="2464"/>
      <c r="AUT238" s="2464"/>
      <c r="AUU238" s="2464"/>
      <c r="AUV238" s="2464"/>
      <c r="AUW238" s="2464"/>
      <c r="AUX238" s="2464"/>
      <c r="AUY238" s="2464"/>
      <c r="AUZ238" s="2464"/>
      <c r="AVA238" s="2464"/>
      <c r="AVB238" s="2464"/>
      <c r="AVC238" s="2464"/>
      <c r="AVD238" s="2464"/>
      <c r="AVE238" s="2464"/>
      <c r="AVF238" s="2464"/>
      <c r="AVG238" s="2464"/>
      <c r="AVH238" s="2464"/>
      <c r="AVI238" s="2464"/>
      <c r="AVJ238" s="2464"/>
      <c r="AVK238" s="2464"/>
      <c r="AVL238" s="2464"/>
      <c r="AVM238" s="2464"/>
      <c r="AVN238" s="2464"/>
      <c r="AVO238" s="2464"/>
      <c r="AVP238" s="2464"/>
      <c r="AVQ238" s="2464"/>
      <c r="AVR238" s="2464"/>
      <c r="AVS238" s="2464"/>
      <c r="AVT238" s="2464"/>
      <c r="AVU238" s="2464"/>
      <c r="AVV238" s="2464"/>
      <c r="AVW238" s="2464"/>
      <c r="AVX238" s="2464"/>
      <c r="AVY238" s="2464"/>
      <c r="AVZ238" s="2464"/>
      <c r="AWA238" s="2464"/>
      <c r="AWB238" s="2464"/>
      <c r="AWC238" s="2464"/>
      <c r="AWD238" s="2464"/>
      <c r="AWE238" s="2464"/>
      <c r="AWF238" s="2464"/>
      <c r="AWG238" s="2464"/>
      <c r="AWH238" s="2464"/>
      <c r="AWI238" s="2464"/>
      <c r="AWJ238" s="2464"/>
      <c r="AWK238" s="2464"/>
      <c r="AWL238" s="2464"/>
      <c r="AWM238" s="2464"/>
      <c r="AWN238" s="2464"/>
      <c r="AWO238" s="2464"/>
      <c r="AWP238" s="2464"/>
      <c r="AWQ238" s="2464"/>
      <c r="AWR238" s="2464"/>
      <c r="AWS238" s="2464"/>
      <c r="AWT238" s="2464"/>
      <c r="AWU238" s="2464"/>
      <c r="AWV238" s="2464"/>
      <c r="AWW238" s="2464"/>
      <c r="AWX238" s="2464"/>
      <c r="AWY238" s="2464"/>
      <c r="AWZ238" s="2464"/>
      <c r="AXA238" s="2464"/>
      <c r="AXB238" s="2464"/>
      <c r="AXC238" s="2464"/>
      <c r="AXD238" s="2464"/>
      <c r="AXE238" s="2464"/>
      <c r="AXF238" s="2464"/>
      <c r="AXG238" s="2464"/>
      <c r="AXH238" s="2464"/>
      <c r="AXI238" s="2464"/>
      <c r="AXJ238" s="2464"/>
    </row>
    <row r="239" spans="1:1310" s="2465" customFormat="1" ht="23.25" customHeight="1">
      <c r="A239" s="2466"/>
      <c r="B239" s="2489"/>
      <c r="C239" s="2489"/>
      <c r="D239" s="2489"/>
      <c r="E239" s="2489"/>
      <c r="F239" s="2489"/>
      <c r="G239" s="2489"/>
      <c r="H239" s="2489"/>
      <c r="I239" s="2489"/>
      <c r="J239" s="2489"/>
      <c r="K239" s="2489"/>
      <c r="L239" s="2489"/>
      <c r="M239" s="2489"/>
      <c r="N239" s="2489"/>
      <c r="O239" s="2489"/>
      <c r="P239" s="2489"/>
      <c r="Q239" s="2489"/>
      <c r="R239" s="2462"/>
      <c r="S239" s="2462"/>
      <c r="T239" s="2462"/>
      <c r="U239" s="2462"/>
      <c r="V239" s="2462"/>
      <c r="W239" s="2462"/>
      <c r="X239" s="2462"/>
      <c r="Y239" s="2462"/>
      <c r="Z239" s="2462"/>
      <c r="AA239" s="2462"/>
      <c r="AB239" s="2462"/>
      <c r="AC239" s="2462"/>
      <c r="AD239" s="2463"/>
      <c r="AE239" s="2463"/>
      <c r="AF239" s="2463"/>
      <c r="AG239" s="2463"/>
      <c r="AH239" s="2463"/>
      <c r="AI239" s="2463"/>
      <c r="AJ239" s="2463"/>
      <c r="AK239" s="2463"/>
      <c r="AL239" s="2463"/>
      <c r="AM239" s="2463"/>
      <c r="AN239" s="2463"/>
      <c r="AO239" s="2463"/>
      <c r="AP239" s="2463"/>
      <c r="AQ239" s="2463"/>
      <c r="AR239" s="2463"/>
      <c r="AS239" s="2463"/>
      <c r="AT239" s="2463"/>
      <c r="AU239" s="2463"/>
      <c r="AV239" s="2464"/>
      <c r="AW239" s="2464"/>
      <c r="AX239" s="2464"/>
      <c r="AY239" s="2464"/>
      <c r="AZ239" s="2464"/>
      <c r="BA239" s="2464"/>
      <c r="BB239" s="2464"/>
      <c r="BC239" s="2464"/>
      <c r="BD239" s="2464"/>
      <c r="BE239" s="2464"/>
      <c r="BF239" s="2464"/>
      <c r="BG239" s="2464"/>
      <c r="BH239" s="2464"/>
      <c r="BI239" s="2464"/>
      <c r="BJ239" s="2464"/>
      <c r="BK239" s="2464"/>
      <c r="BL239" s="2464"/>
      <c r="BM239" s="2464"/>
      <c r="BN239" s="2464"/>
      <c r="BO239" s="2464"/>
      <c r="BP239" s="2464"/>
      <c r="BQ239" s="2464"/>
      <c r="BR239" s="2464"/>
      <c r="BS239" s="2464"/>
      <c r="BT239" s="2464"/>
      <c r="BU239" s="2464"/>
      <c r="BV239" s="2464"/>
      <c r="BW239" s="2464"/>
      <c r="BX239" s="2464"/>
      <c r="BY239" s="2464"/>
      <c r="BZ239" s="2464"/>
      <c r="CA239" s="2464"/>
      <c r="CB239" s="2464"/>
      <c r="CC239" s="2464"/>
      <c r="CD239" s="2464"/>
      <c r="CE239" s="2464"/>
      <c r="CF239" s="2464"/>
      <c r="CG239" s="2464"/>
      <c r="CH239" s="2464"/>
      <c r="CI239" s="2464"/>
      <c r="CJ239" s="2464"/>
      <c r="CK239" s="2464"/>
      <c r="CL239" s="2464"/>
      <c r="CM239" s="2464"/>
      <c r="CN239" s="2464"/>
      <c r="CO239" s="2464"/>
      <c r="CP239" s="2464"/>
      <c r="CQ239" s="2464"/>
      <c r="CR239" s="2464"/>
      <c r="CS239" s="2464"/>
      <c r="CT239" s="2464"/>
      <c r="CU239" s="2464"/>
      <c r="CV239" s="2464"/>
      <c r="CW239" s="2464"/>
      <c r="CX239" s="2464"/>
      <c r="CY239" s="2464"/>
      <c r="CZ239" s="2464"/>
      <c r="DA239" s="2464"/>
      <c r="DB239" s="2464"/>
      <c r="DC239" s="2464"/>
      <c r="DD239" s="2464"/>
      <c r="DE239" s="2464"/>
      <c r="DF239" s="2464"/>
      <c r="DG239" s="2464"/>
      <c r="DH239" s="2464"/>
      <c r="DI239" s="2464"/>
      <c r="DJ239" s="2464"/>
      <c r="DK239" s="2464"/>
      <c r="DL239" s="2464"/>
      <c r="DM239" s="2464"/>
      <c r="DN239" s="2464"/>
      <c r="DO239" s="2464"/>
      <c r="DP239" s="2464"/>
      <c r="DQ239" s="2464"/>
      <c r="DR239" s="2464"/>
      <c r="DS239" s="2464"/>
      <c r="DT239" s="2464"/>
      <c r="DU239" s="2464"/>
      <c r="DV239" s="2464"/>
      <c r="DW239" s="2464"/>
      <c r="DX239" s="2464"/>
      <c r="DY239" s="2464"/>
      <c r="DZ239" s="2464"/>
      <c r="EA239" s="2464"/>
      <c r="EB239" s="2464"/>
      <c r="EC239" s="2464"/>
      <c r="ED239" s="2464"/>
      <c r="EE239" s="2464"/>
      <c r="EF239" s="2464"/>
      <c r="EG239" s="2464"/>
      <c r="EH239" s="2464"/>
      <c r="EI239" s="2464"/>
      <c r="EJ239" s="2464"/>
      <c r="EK239" s="2464"/>
      <c r="EL239" s="2464"/>
      <c r="EM239" s="2464"/>
      <c r="EN239" s="2464"/>
      <c r="EO239" s="2464"/>
      <c r="EP239" s="2464"/>
      <c r="EQ239" s="2464"/>
      <c r="ER239" s="2464"/>
      <c r="ES239" s="2464"/>
      <c r="ET239" s="2464"/>
      <c r="EU239" s="2464"/>
      <c r="EV239" s="2464"/>
      <c r="EW239" s="2464"/>
      <c r="EX239" s="2464"/>
      <c r="EY239" s="2464"/>
      <c r="EZ239" s="2464"/>
      <c r="FA239" s="2464"/>
      <c r="FB239" s="2464"/>
      <c r="FC239" s="2464"/>
      <c r="FD239" s="2464"/>
      <c r="FE239" s="2464"/>
      <c r="FF239" s="2464"/>
      <c r="FG239" s="2464"/>
      <c r="FH239" s="2464"/>
      <c r="FI239" s="2464"/>
      <c r="FJ239" s="2464"/>
      <c r="FK239" s="2464"/>
      <c r="FL239" s="2464"/>
      <c r="FM239" s="2464"/>
      <c r="FN239" s="2464"/>
      <c r="FO239" s="2464"/>
      <c r="FP239" s="2464"/>
      <c r="FQ239" s="2464"/>
      <c r="FR239" s="2464"/>
      <c r="FS239" s="2464"/>
      <c r="FT239" s="2464"/>
      <c r="FU239" s="2464"/>
      <c r="FV239" s="2464"/>
      <c r="FW239" s="2464"/>
      <c r="FX239" s="2464"/>
      <c r="FY239" s="2464"/>
      <c r="FZ239" s="2464"/>
      <c r="GA239" s="2464"/>
      <c r="GB239" s="2464"/>
      <c r="GC239" s="2464"/>
      <c r="GD239" s="2464"/>
      <c r="GE239" s="2464"/>
      <c r="GF239" s="2464"/>
      <c r="GG239" s="2464"/>
      <c r="GH239" s="2464"/>
      <c r="GI239" s="2464"/>
      <c r="GJ239" s="2464"/>
      <c r="GK239" s="2464"/>
      <c r="GL239" s="2464"/>
      <c r="GM239" s="2464"/>
      <c r="GN239" s="2464"/>
      <c r="GO239" s="2464"/>
      <c r="GP239" s="2464"/>
      <c r="GQ239" s="2464"/>
      <c r="GR239" s="2464"/>
      <c r="GS239" s="2464"/>
      <c r="GT239" s="2464"/>
      <c r="GU239" s="2464"/>
      <c r="GV239" s="2464"/>
      <c r="GW239" s="2464"/>
      <c r="GX239" s="2464"/>
      <c r="GY239" s="2464"/>
      <c r="GZ239" s="2464"/>
      <c r="HA239" s="2464"/>
      <c r="HB239" s="2464"/>
      <c r="HC239" s="2464"/>
      <c r="HD239" s="2464"/>
      <c r="HE239" s="2464"/>
      <c r="HF239" s="2464"/>
      <c r="HG239" s="2464"/>
      <c r="HH239" s="2464"/>
      <c r="HI239" s="2464"/>
      <c r="HJ239" s="2464"/>
      <c r="HK239" s="2464"/>
      <c r="HL239" s="2464"/>
      <c r="HM239" s="2464"/>
      <c r="HN239" s="2464"/>
      <c r="HO239" s="2464"/>
      <c r="HP239" s="2464"/>
      <c r="HQ239" s="2464"/>
      <c r="HR239" s="2464"/>
      <c r="HS239" s="2464"/>
      <c r="HT239" s="2464"/>
      <c r="HU239" s="2464"/>
      <c r="HV239" s="2464"/>
      <c r="HW239" s="2464"/>
      <c r="HX239" s="2464"/>
      <c r="HY239" s="2464"/>
      <c r="HZ239" s="2464"/>
      <c r="IA239" s="2464"/>
      <c r="IB239" s="2464"/>
      <c r="IC239" s="2464"/>
      <c r="ID239" s="2464"/>
      <c r="IE239" s="2464"/>
      <c r="IF239" s="2464"/>
      <c r="IG239" s="2464"/>
      <c r="IH239" s="2464"/>
      <c r="II239" s="2464"/>
      <c r="IJ239" s="2464"/>
      <c r="IK239" s="2464"/>
      <c r="IL239" s="2464"/>
      <c r="IM239" s="2464"/>
      <c r="IN239" s="2464"/>
      <c r="IO239" s="2464"/>
      <c r="IP239" s="2464"/>
      <c r="IQ239" s="2464"/>
      <c r="IR239" s="2464"/>
      <c r="IS239" s="2464"/>
      <c r="IT239" s="2464"/>
      <c r="IU239" s="2464"/>
      <c r="IV239" s="2464"/>
      <c r="IW239" s="2464"/>
      <c r="IX239" s="2464"/>
      <c r="IY239" s="2464"/>
      <c r="IZ239" s="2464"/>
      <c r="JA239" s="2464"/>
      <c r="JB239" s="2464"/>
      <c r="JC239" s="2464"/>
      <c r="JD239" s="2464"/>
      <c r="JE239" s="2464"/>
      <c r="JF239" s="2464"/>
      <c r="JG239" s="2464"/>
      <c r="JH239" s="2464"/>
      <c r="JI239" s="2464"/>
      <c r="JJ239" s="2464"/>
      <c r="JK239" s="2464"/>
      <c r="JL239" s="2464"/>
      <c r="JM239" s="2464"/>
      <c r="JN239" s="2464"/>
      <c r="JO239" s="2464"/>
      <c r="JP239" s="2464"/>
      <c r="JQ239" s="2464"/>
      <c r="JR239" s="2464"/>
      <c r="JS239" s="2464"/>
      <c r="JT239" s="2464"/>
      <c r="JU239" s="2464"/>
      <c r="JV239" s="2464"/>
      <c r="JW239" s="2464"/>
      <c r="JX239" s="2464"/>
      <c r="JY239" s="2464"/>
      <c r="JZ239" s="2464"/>
      <c r="KA239" s="2464"/>
      <c r="KB239" s="2464"/>
      <c r="KC239" s="2464"/>
      <c r="KD239" s="2464"/>
      <c r="KE239" s="2464"/>
      <c r="KF239" s="2464"/>
      <c r="KG239" s="2464"/>
      <c r="KH239" s="2464"/>
      <c r="KI239" s="2464"/>
      <c r="KJ239" s="2464"/>
      <c r="KK239" s="2464"/>
      <c r="KL239" s="2464"/>
      <c r="KM239" s="2464"/>
      <c r="KN239" s="2464"/>
      <c r="KO239" s="2464"/>
      <c r="KP239" s="2464"/>
      <c r="KQ239" s="2464"/>
      <c r="KR239" s="2464"/>
      <c r="KS239" s="2464"/>
      <c r="KT239" s="2464"/>
      <c r="KU239" s="2464"/>
      <c r="KV239" s="2464"/>
      <c r="KW239" s="2464"/>
      <c r="KX239" s="2464"/>
      <c r="KY239" s="2464"/>
      <c r="KZ239" s="2464"/>
      <c r="LA239" s="2464"/>
      <c r="LB239" s="2464"/>
      <c r="LC239" s="2464"/>
      <c r="LD239" s="2464"/>
      <c r="LE239" s="2464"/>
      <c r="LF239" s="2464"/>
      <c r="LG239" s="2464"/>
      <c r="LH239" s="2464"/>
      <c r="LI239" s="2464"/>
      <c r="LJ239" s="2464"/>
      <c r="LK239" s="2464"/>
      <c r="LL239" s="2464"/>
      <c r="LM239" s="2464"/>
      <c r="LN239" s="2464"/>
      <c r="LO239" s="2464"/>
      <c r="LP239" s="2464"/>
      <c r="LQ239" s="2464"/>
      <c r="LR239" s="2464"/>
      <c r="LS239" s="2464"/>
      <c r="LT239" s="2464"/>
      <c r="LU239" s="2464"/>
      <c r="LV239" s="2464"/>
      <c r="LW239" s="2464"/>
      <c r="LX239" s="2464"/>
      <c r="LY239" s="2464"/>
      <c r="LZ239" s="2464"/>
      <c r="MA239" s="2464"/>
      <c r="MB239" s="2464"/>
      <c r="MC239" s="2464"/>
      <c r="MD239" s="2464"/>
      <c r="ME239" s="2464"/>
      <c r="MF239" s="2464"/>
      <c r="MG239" s="2464"/>
      <c r="MH239" s="2464"/>
      <c r="MI239" s="2464"/>
      <c r="MJ239" s="2464"/>
      <c r="MK239" s="2464"/>
      <c r="ML239" s="2464"/>
      <c r="MM239" s="2464"/>
      <c r="MN239" s="2464"/>
      <c r="MO239" s="2464"/>
      <c r="MP239" s="2464"/>
      <c r="MQ239" s="2464"/>
      <c r="MR239" s="2464"/>
      <c r="MS239" s="2464"/>
      <c r="MT239" s="2464"/>
      <c r="MU239" s="2464"/>
      <c r="MV239" s="2464"/>
      <c r="MW239" s="2464"/>
      <c r="MX239" s="2464"/>
      <c r="MY239" s="2464"/>
      <c r="MZ239" s="2464"/>
      <c r="NA239" s="2464"/>
      <c r="NB239" s="2464"/>
      <c r="NC239" s="2464"/>
      <c r="ND239" s="2464"/>
      <c r="NE239" s="2464"/>
      <c r="NF239" s="2464"/>
      <c r="NG239" s="2464"/>
      <c r="NH239" s="2464"/>
      <c r="NI239" s="2464"/>
      <c r="NJ239" s="2464"/>
      <c r="NK239" s="2464"/>
      <c r="NL239" s="2464"/>
      <c r="NM239" s="2464"/>
      <c r="NN239" s="2464"/>
      <c r="NO239" s="2464"/>
      <c r="NP239" s="2464"/>
      <c r="NQ239" s="2464"/>
      <c r="NR239" s="2464"/>
      <c r="NS239" s="2464"/>
      <c r="NT239" s="2464"/>
      <c r="NU239" s="2464"/>
      <c r="NV239" s="2464"/>
      <c r="NW239" s="2464"/>
      <c r="NX239" s="2464"/>
      <c r="NY239" s="2464"/>
      <c r="NZ239" s="2464"/>
      <c r="OA239" s="2464"/>
      <c r="OB239" s="2464"/>
      <c r="OC239" s="2464"/>
      <c r="OD239" s="2464"/>
      <c r="OE239" s="2464"/>
      <c r="OF239" s="2464"/>
      <c r="OG239" s="2464"/>
      <c r="OH239" s="2464"/>
      <c r="OI239" s="2464"/>
      <c r="OJ239" s="2464"/>
      <c r="OK239" s="2464"/>
      <c r="OL239" s="2464"/>
      <c r="OM239" s="2464"/>
      <c r="ON239" s="2464"/>
      <c r="OO239" s="2464"/>
      <c r="OP239" s="2464"/>
      <c r="OQ239" s="2464"/>
      <c r="OR239" s="2464"/>
      <c r="OS239" s="2464"/>
      <c r="OT239" s="2464"/>
      <c r="OU239" s="2464"/>
      <c r="OV239" s="2464"/>
      <c r="OW239" s="2464"/>
      <c r="OX239" s="2464"/>
      <c r="OY239" s="2464"/>
      <c r="OZ239" s="2464"/>
      <c r="PA239" s="2464"/>
      <c r="PB239" s="2464"/>
      <c r="PC239" s="2464"/>
      <c r="PD239" s="2464"/>
      <c r="PE239" s="2464"/>
      <c r="PF239" s="2464"/>
      <c r="PG239" s="2464"/>
      <c r="PH239" s="2464"/>
      <c r="PI239" s="2464"/>
      <c r="PJ239" s="2464"/>
      <c r="PK239" s="2464"/>
      <c r="PL239" s="2464"/>
      <c r="PM239" s="2464"/>
      <c r="PN239" s="2464"/>
      <c r="PO239" s="2464"/>
      <c r="PP239" s="2464"/>
      <c r="PQ239" s="2464"/>
      <c r="PR239" s="2464"/>
      <c r="PS239" s="2464"/>
      <c r="PT239" s="2464"/>
      <c r="PU239" s="2464"/>
      <c r="PV239" s="2464"/>
      <c r="PW239" s="2464"/>
      <c r="PX239" s="2464"/>
      <c r="PY239" s="2464"/>
      <c r="PZ239" s="2464"/>
      <c r="QA239" s="2464"/>
      <c r="QB239" s="2464"/>
      <c r="QC239" s="2464"/>
      <c r="QD239" s="2464"/>
      <c r="QE239" s="2464"/>
      <c r="QF239" s="2464"/>
      <c r="QG239" s="2464"/>
      <c r="QH239" s="2464"/>
      <c r="QI239" s="2464"/>
      <c r="QJ239" s="2464"/>
      <c r="QK239" s="2464"/>
      <c r="QL239" s="2464"/>
      <c r="QM239" s="2464"/>
      <c r="QN239" s="2464"/>
      <c r="QO239" s="2464"/>
      <c r="QP239" s="2464"/>
      <c r="QQ239" s="2464"/>
      <c r="QR239" s="2464"/>
      <c r="QS239" s="2464"/>
      <c r="QT239" s="2464"/>
      <c r="QU239" s="2464"/>
      <c r="QV239" s="2464"/>
      <c r="QW239" s="2464"/>
      <c r="QX239" s="2464"/>
      <c r="QY239" s="2464"/>
      <c r="QZ239" s="2464"/>
      <c r="RA239" s="2464"/>
      <c r="RB239" s="2464"/>
      <c r="RC239" s="2464"/>
      <c r="RD239" s="2464"/>
      <c r="RE239" s="2464"/>
      <c r="RF239" s="2464"/>
      <c r="RG239" s="2464"/>
      <c r="RH239" s="2464"/>
      <c r="RI239" s="2464"/>
      <c r="RJ239" s="2464"/>
      <c r="RK239" s="2464"/>
      <c r="RL239" s="2464"/>
      <c r="RM239" s="2464"/>
      <c r="RN239" s="2464"/>
      <c r="RO239" s="2464"/>
      <c r="RP239" s="2464"/>
      <c r="RQ239" s="2464"/>
      <c r="RR239" s="2464"/>
      <c r="RS239" s="2464"/>
      <c r="RT239" s="2464"/>
      <c r="RU239" s="2464"/>
      <c r="RV239" s="2464"/>
      <c r="RW239" s="2464"/>
      <c r="RX239" s="2464"/>
      <c r="RY239" s="2464"/>
      <c r="RZ239" s="2464"/>
      <c r="SA239" s="2464"/>
      <c r="SB239" s="2464"/>
      <c r="SC239" s="2464"/>
      <c r="SD239" s="2464"/>
      <c r="SE239" s="2464"/>
      <c r="SF239" s="2464"/>
      <c r="SG239" s="2464"/>
      <c r="SH239" s="2464"/>
      <c r="SI239" s="2464"/>
      <c r="SJ239" s="2464"/>
      <c r="SK239" s="2464"/>
      <c r="SL239" s="2464"/>
      <c r="SM239" s="2464"/>
      <c r="SN239" s="2464"/>
      <c r="SO239" s="2464"/>
      <c r="SP239" s="2464"/>
      <c r="SQ239" s="2464"/>
      <c r="SR239" s="2464"/>
      <c r="SS239" s="2464"/>
      <c r="ST239" s="2464"/>
      <c r="SU239" s="2464"/>
      <c r="SV239" s="2464"/>
      <c r="SW239" s="2464"/>
      <c r="SX239" s="2464"/>
      <c r="SY239" s="2464"/>
      <c r="SZ239" s="2464"/>
      <c r="TA239" s="2464"/>
      <c r="TB239" s="2464"/>
      <c r="TC239" s="2464"/>
      <c r="TD239" s="2464"/>
      <c r="TE239" s="2464"/>
      <c r="TF239" s="2464"/>
      <c r="TG239" s="2464"/>
      <c r="TH239" s="2464"/>
      <c r="TI239" s="2464"/>
      <c r="TJ239" s="2464"/>
      <c r="TK239" s="2464"/>
      <c r="TL239" s="2464"/>
      <c r="TM239" s="2464"/>
      <c r="TN239" s="2464"/>
      <c r="TO239" s="2464"/>
      <c r="TP239" s="2464"/>
      <c r="TQ239" s="2464"/>
      <c r="TR239" s="2464"/>
      <c r="TS239" s="2464"/>
      <c r="TT239" s="2464"/>
      <c r="TU239" s="2464"/>
      <c r="TV239" s="2464"/>
      <c r="TW239" s="2464"/>
      <c r="TX239" s="2464"/>
      <c r="TY239" s="2464"/>
      <c r="TZ239" s="2464"/>
      <c r="UA239" s="2464"/>
      <c r="UB239" s="2464"/>
      <c r="UC239" s="2464"/>
      <c r="UD239" s="2464"/>
      <c r="UE239" s="2464"/>
      <c r="UF239" s="2464"/>
      <c r="UG239" s="2464"/>
      <c r="UH239" s="2464"/>
      <c r="UI239" s="2464"/>
      <c r="UJ239" s="2464"/>
      <c r="UK239" s="2464"/>
      <c r="UL239" s="2464"/>
      <c r="UM239" s="2464"/>
      <c r="UN239" s="2464"/>
      <c r="UO239" s="2464"/>
      <c r="UP239" s="2464"/>
      <c r="UQ239" s="2464"/>
      <c r="UR239" s="2464"/>
      <c r="US239" s="2464"/>
      <c r="UT239" s="2464"/>
      <c r="UU239" s="2464"/>
      <c r="UV239" s="2464"/>
      <c r="UW239" s="2464"/>
      <c r="UX239" s="2464"/>
      <c r="UY239" s="2464"/>
      <c r="UZ239" s="2464"/>
      <c r="VA239" s="2464"/>
      <c r="VB239" s="2464"/>
      <c r="VC239" s="2464"/>
      <c r="VD239" s="2464"/>
      <c r="VE239" s="2464"/>
      <c r="VF239" s="2464"/>
      <c r="VG239" s="2464"/>
      <c r="VH239" s="2464"/>
      <c r="VI239" s="2464"/>
      <c r="VJ239" s="2464"/>
      <c r="VK239" s="2464"/>
      <c r="VL239" s="2464"/>
      <c r="VM239" s="2464"/>
      <c r="VN239" s="2464"/>
      <c r="VO239" s="2464"/>
      <c r="VP239" s="2464"/>
      <c r="VQ239" s="2464"/>
      <c r="VR239" s="2464"/>
      <c r="VS239" s="2464"/>
      <c r="VT239" s="2464"/>
      <c r="VU239" s="2464"/>
      <c r="VV239" s="2464"/>
      <c r="VW239" s="2464"/>
      <c r="VX239" s="2464"/>
      <c r="VY239" s="2464"/>
      <c r="VZ239" s="2464"/>
      <c r="WA239" s="2464"/>
      <c r="WB239" s="2464"/>
      <c r="WC239" s="2464"/>
      <c r="WD239" s="2464"/>
      <c r="WE239" s="2464"/>
      <c r="WF239" s="2464"/>
      <c r="WG239" s="2464"/>
      <c r="WH239" s="2464"/>
      <c r="WI239" s="2464"/>
      <c r="WJ239" s="2464"/>
      <c r="WK239" s="2464"/>
      <c r="WL239" s="2464"/>
      <c r="WM239" s="2464"/>
      <c r="WN239" s="2464"/>
      <c r="WO239" s="2464"/>
      <c r="WP239" s="2464"/>
      <c r="WQ239" s="2464"/>
      <c r="WR239" s="2464"/>
      <c r="WS239" s="2464"/>
      <c r="WT239" s="2464"/>
      <c r="WU239" s="2464"/>
      <c r="WV239" s="2464"/>
      <c r="WW239" s="2464"/>
      <c r="WX239" s="2464"/>
      <c r="WY239" s="2464"/>
      <c r="WZ239" s="2464"/>
      <c r="XA239" s="2464"/>
      <c r="XB239" s="2464"/>
      <c r="XC239" s="2464"/>
      <c r="XD239" s="2464"/>
      <c r="XE239" s="2464"/>
      <c r="XF239" s="2464"/>
      <c r="XG239" s="2464"/>
      <c r="XH239" s="2464"/>
      <c r="XI239" s="2464"/>
      <c r="XJ239" s="2464"/>
      <c r="XK239" s="2464"/>
      <c r="XL239" s="2464"/>
      <c r="XM239" s="2464"/>
      <c r="XN239" s="2464"/>
      <c r="XO239" s="2464"/>
      <c r="XP239" s="2464"/>
      <c r="XQ239" s="2464"/>
      <c r="XR239" s="2464"/>
      <c r="XS239" s="2464"/>
      <c r="XT239" s="2464"/>
      <c r="XU239" s="2464"/>
      <c r="XV239" s="2464"/>
      <c r="XW239" s="2464"/>
      <c r="XX239" s="2464"/>
      <c r="XY239" s="2464"/>
      <c r="XZ239" s="2464"/>
      <c r="YA239" s="2464"/>
      <c r="YB239" s="2464"/>
      <c r="YC239" s="2464"/>
      <c r="YD239" s="2464"/>
      <c r="YE239" s="2464"/>
      <c r="YF239" s="2464"/>
      <c r="YG239" s="2464"/>
      <c r="YH239" s="2464"/>
      <c r="YI239" s="2464"/>
      <c r="YJ239" s="2464"/>
      <c r="YK239" s="2464"/>
      <c r="YL239" s="2464"/>
      <c r="YM239" s="2464"/>
      <c r="YN239" s="2464"/>
      <c r="YO239" s="2464"/>
      <c r="YP239" s="2464"/>
      <c r="YQ239" s="2464"/>
      <c r="YR239" s="2464"/>
      <c r="YS239" s="2464"/>
      <c r="YT239" s="2464"/>
      <c r="YU239" s="2464"/>
      <c r="YV239" s="2464"/>
      <c r="YW239" s="2464"/>
      <c r="YX239" s="2464"/>
      <c r="YY239" s="2464"/>
      <c r="YZ239" s="2464"/>
      <c r="ZA239" s="2464"/>
      <c r="ZB239" s="2464"/>
      <c r="ZC239" s="2464"/>
      <c r="ZD239" s="2464"/>
      <c r="ZE239" s="2464"/>
      <c r="ZF239" s="2464"/>
      <c r="ZG239" s="2464"/>
      <c r="ZH239" s="2464"/>
      <c r="ZI239" s="2464"/>
      <c r="ZJ239" s="2464"/>
      <c r="ZK239" s="2464"/>
      <c r="ZL239" s="2464"/>
      <c r="ZM239" s="2464"/>
      <c r="ZN239" s="2464"/>
      <c r="ZO239" s="2464"/>
      <c r="ZP239" s="2464"/>
      <c r="ZQ239" s="2464"/>
      <c r="ZR239" s="2464"/>
      <c r="ZS239" s="2464"/>
      <c r="ZT239" s="2464"/>
      <c r="ZU239" s="2464"/>
      <c r="ZV239" s="2464"/>
      <c r="ZW239" s="2464"/>
      <c r="ZX239" s="2464"/>
      <c r="ZY239" s="2464"/>
      <c r="ZZ239" s="2464"/>
      <c r="AAA239" s="2464"/>
      <c r="AAB239" s="2464"/>
      <c r="AAC239" s="2464"/>
      <c r="AAD239" s="2464"/>
      <c r="AAE239" s="2464"/>
      <c r="AAF239" s="2464"/>
      <c r="AAG239" s="2464"/>
      <c r="AAH239" s="2464"/>
      <c r="AAI239" s="2464"/>
      <c r="AAJ239" s="2464"/>
      <c r="AAK239" s="2464"/>
      <c r="AAL239" s="2464"/>
      <c r="AAM239" s="2464"/>
      <c r="AAN239" s="2464"/>
      <c r="AAO239" s="2464"/>
      <c r="AAP239" s="2464"/>
      <c r="AAQ239" s="2464"/>
      <c r="AAR239" s="2464"/>
      <c r="AAS239" s="2464"/>
      <c r="AAT239" s="2464"/>
      <c r="AAU239" s="2464"/>
      <c r="AAV239" s="2464"/>
      <c r="AAW239" s="2464"/>
      <c r="AAX239" s="2464"/>
      <c r="AAY239" s="2464"/>
      <c r="AAZ239" s="2464"/>
      <c r="ABA239" s="2464"/>
      <c r="ABB239" s="2464"/>
      <c r="ABC239" s="2464"/>
      <c r="ABD239" s="2464"/>
      <c r="ABE239" s="2464"/>
      <c r="ABF239" s="2464"/>
      <c r="ABG239" s="2464"/>
      <c r="ABH239" s="2464"/>
      <c r="ABI239" s="2464"/>
      <c r="ABJ239" s="2464"/>
      <c r="ABK239" s="2464"/>
      <c r="ABL239" s="2464"/>
      <c r="ABM239" s="2464"/>
      <c r="ABN239" s="2464"/>
      <c r="ABO239" s="2464"/>
      <c r="ABP239" s="2464"/>
      <c r="ABQ239" s="2464"/>
      <c r="ABR239" s="2464"/>
      <c r="ABS239" s="2464"/>
      <c r="ABT239" s="2464"/>
      <c r="ABU239" s="2464"/>
      <c r="ABV239" s="2464"/>
      <c r="ABW239" s="2464"/>
      <c r="ABX239" s="2464"/>
      <c r="ABY239" s="2464"/>
      <c r="ABZ239" s="2464"/>
      <c r="ACA239" s="2464"/>
      <c r="ACB239" s="2464"/>
      <c r="ACC239" s="2464"/>
      <c r="ACD239" s="2464"/>
      <c r="ACE239" s="2464"/>
      <c r="ACF239" s="2464"/>
      <c r="ACG239" s="2464"/>
      <c r="ACH239" s="2464"/>
      <c r="ACI239" s="2464"/>
      <c r="ACJ239" s="2464"/>
      <c r="ACK239" s="2464"/>
      <c r="ACL239" s="2464"/>
      <c r="ACM239" s="2464"/>
      <c r="ACN239" s="2464"/>
      <c r="ACO239" s="2464"/>
      <c r="ACP239" s="2464"/>
      <c r="ACQ239" s="2464"/>
      <c r="ACR239" s="2464"/>
      <c r="ACS239" s="2464"/>
      <c r="ACT239" s="2464"/>
      <c r="ACU239" s="2464"/>
      <c r="ACV239" s="2464"/>
      <c r="ACW239" s="2464"/>
      <c r="ACX239" s="2464"/>
      <c r="ACY239" s="2464"/>
      <c r="ACZ239" s="2464"/>
      <c r="ADA239" s="2464"/>
      <c r="ADB239" s="2464"/>
      <c r="ADC239" s="2464"/>
      <c r="ADD239" s="2464"/>
      <c r="ADE239" s="2464"/>
      <c r="ADF239" s="2464"/>
      <c r="ADG239" s="2464"/>
      <c r="ADH239" s="2464"/>
      <c r="ADI239" s="2464"/>
      <c r="ADJ239" s="2464"/>
      <c r="ADK239" s="2464"/>
      <c r="ADL239" s="2464"/>
      <c r="ADM239" s="2464"/>
      <c r="ADN239" s="2464"/>
      <c r="ADO239" s="2464"/>
      <c r="ADP239" s="2464"/>
      <c r="ADQ239" s="2464"/>
      <c r="ADR239" s="2464"/>
      <c r="ADS239" s="2464"/>
      <c r="ADT239" s="2464"/>
      <c r="ADU239" s="2464"/>
      <c r="ADV239" s="2464"/>
      <c r="ADW239" s="2464"/>
      <c r="ADX239" s="2464"/>
      <c r="ADY239" s="2464"/>
      <c r="ADZ239" s="2464"/>
      <c r="AEA239" s="2464"/>
      <c r="AEB239" s="2464"/>
      <c r="AEC239" s="2464"/>
      <c r="AED239" s="2464"/>
      <c r="AEE239" s="2464"/>
      <c r="AEF239" s="2464"/>
      <c r="AEG239" s="2464"/>
      <c r="AEH239" s="2464"/>
      <c r="AEI239" s="2464"/>
      <c r="AEJ239" s="2464"/>
      <c r="AEK239" s="2464"/>
      <c r="AEL239" s="2464"/>
      <c r="AEM239" s="2464"/>
      <c r="AEN239" s="2464"/>
      <c r="AEO239" s="2464"/>
      <c r="AEP239" s="2464"/>
      <c r="AEQ239" s="2464"/>
      <c r="AER239" s="2464"/>
      <c r="AES239" s="2464"/>
      <c r="AET239" s="2464"/>
      <c r="AEU239" s="2464"/>
      <c r="AEV239" s="2464"/>
      <c r="AEW239" s="2464"/>
      <c r="AEX239" s="2464"/>
      <c r="AEY239" s="2464"/>
      <c r="AEZ239" s="2464"/>
      <c r="AFA239" s="2464"/>
      <c r="AFB239" s="2464"/>
      <c r="AFC239" s="2464"/>
      <c r="AFD239" s="2464"/>
      <c r="AFE239" s="2464"/>
      <c r="AFF239" s="2464"/>
      <c r="AFG239" s="2464"/>
      <c r="AFH239" s="2464"/>
      <c r="AFI239" s="2464"/>
      <c r="AFJ239" s="2464"/>
      <c r="AFK239" s="2464"/>
      <c r="AFL239" s="2464"/>
      <c r="AFM239" s="2464"/>
      <c r="AFN239" s="2464"/>
      <c r="AFO239" s="2464"/>
      <c r="AFP239" s="2464"/>
      <c r="AFQ239" s="2464"/>
      <c r="AFR239" s="2464"/>
      <c r="AFS239" s="2464"/>
      <c r="AFT239" s="2464"/>
      <c r="AFU239" s="2464"/>
      <c r="AFV239" s="2464"/>
      <c r="AFW239" s="2464"/>
      <c r="AFX239" s="2464"/>
      <c r="AFY239" s="2464"/>
      <c r="AFZ239" s="2464"/>
      <c r="AGA239" s="2464"/>
      <c r="AGB239" s="2464"/>
      <c r="AGC239" s="2464"/>
      <c r="AGD239" s="2464"/>
      <c r="AGE239" s="2464"/>
      <c r="AGF239" s="2464"/>
      <c r="AGG239" s="2464"/>
      <c r="AGH239" s="2464"/>
      <c r="AGI239" s="2464"/>
      <c r="AGJ239" s="2464"/>
      <c r="AGK239" s="2464"/>
      <c r="AGL239" s="2464"/>
      <c r="AGM239" s="2464"/>
      <c r="AGN239" s="2464"/>
      <c r="AGO239" s="2464"/>
      <c r="AGP239" s="2464"/>
      <c r="AGQ239" s="2464"/>
      <c r="AGR239" s="2464"/>
      <c r="AGS239" s="2464"/>
      <c r="AGT239" s="2464"/>
      <c r="AGU239" s="2464"/>
      <c r="AGV239" s="2464"/>
      <c r="AGW239" s="2464"/>
      <c r="AGX239" s="2464"/>
      <c r="AGY239" s="2464"/>
      <c r="AGZ239" s="2464"/>
      <c r="AHA239" s="2464"/>
      <c r="AHB239" s="2464"/>
      <c r="AHC239" s="2464"/>
      <c r="AHD239" s="2464"/>
      <c r="AHE239" s="2464"/>
      <c r="AHF239" s="2464"/>
      <c r="AHG239" s="2464"/>
      <c r="AHH239" s="2464"/>
      <c r="AHI239" s="2464"/>
      <c r="AHJ239" s="2464"/>
      <c r="AHK239" s="2464"/>
      <c r="AHL239" s="2464"/>
      <c r="AHM239" s="2464"/>
      <c r="AHN239" s="2464"/>
      <c r="AHO239" s="2464"/>
      <c r="AHP239" s="2464"/>
      <c r="AHQ239" s="2464"/>
      <c r="AHR239" s="2464"/>
      <c r="AHS239" s="2464"/>
      <c r="AHT239" s="2464"/>
      <c r="AHU239" s="2464"/>
      <c r="AHV239" s="2464"/>
      <c r="AHW239" s="2464"/>
      <c r="AHX239" s="2464"/>
      <c r="AHY239" s="2464"/>
      <c r="AHZ239" s="2464"/>
      <c r="AIA239" s="2464"/>
      <c r="AIB239" s="2464"/>
      <c r="AIC239" s="2464"/>
      <c r="AID239" s="2464"/>
      <c r="AIE239" s="2464"/>
      <c r="AIF239" s="2464"/>
      <c r="AIG239" s="2464"/>
      <c r="AIH239" s="2464"/>
      <c r="AII239" s="2464"/>
      <c r="AIJ239" s="2464"/>
      <c r="AIK239" s="2464"/>
      <c r="AIL239" s="2464"/>
      <c r="AIM239" s="2464"/>
      <c r="AIN239" s="2464"/>
      <c r="AIO239" s="2464"/>
      <c r="AIP239" s="2464"/>
      <c r="AIQ239" s="2464"/>
      <c r="AIR239" s="2464"/>
      <c r="AIS239" s="2464"/>
      <c r="AIT239" s="2464"/>
      <c r="AIU239" s="2464"/>
      <c r="AIV239" s="2464"/>
      <c r="AIW239" s="2464"/>
      <c r="AIX239" s="2464"/>
      <c r="AIY239" s="2464"/>
      <c r="AIZ239" s="2464"/>
      <c r="AJA239" s="2464"/>
      <c r="AJB239" s="2464"/>
      <c r="AJC239" s="2464"/>
      <c r="AJD239" s="2464"/>
      <c r="AJE239" s="2464"/>
      <c r="AJF239" s="2464"/>
      <c r="AJG239" s="2464"/>
      <c r="AJH239" s="2464"/>
      <c r="AJI239" s="2464"/>
      <c r="AJJ239" s="2464"/>
      <c r="AJK239" s="2464"/>
      <c r="AJL239" s="2464"/>
      <c r="AJM239" s="2464"/>
      <c r="AJN239" s="2464"/>
      <c r="AJO239" s="2464"/>
      <c r="AJP239" s="2464"/>
      <c r="AJQ239" s="2464"/>
      <c r="AJR239" s="2464"/>
      <c r="AJS239" s="2464"/>
      <c r="AJT239" s="2464"/>
      <c r="AJU239" s="2464"/>
      <c r="AJV239" s="2464"/>
      <c r="AJW239" s="2464"/>
      <c r="AJX239" s="2464"/>
      <c r="AJY239" s="2464"/>
      <c r="AJZ239" s="2464"/>
      <c r="AKA239" s="2464"/>
      <c r="AKB239" s="2464"/>
      <c r="AKC239" s="2464"/>
      <c r="AKD239" s="2464"/>
      <c r="AKE239" s="2464"/>
      <c r="AKF239" s="2464"/>
      <c r="AKG239" s="2464"/>
      <c r="AKH239" s="2464"/>
      <c r="AKI239" s="2464"/>
      <c r="AKJ239" s="2464"/>
      <c r="AKK239" s="2464"/>
      <c r="AKL239" s="2464"/>
      <c r="AKM239" s="2464"/>
      <c r="AKN239" s="2464"/>
      <c r="AKO239" s="2464"/>
      <c r="AKP239" s="2464"/>
      <c r="AKQ239" s="2464"/>
      <c r="AKR239" s="2464"/>
      <c r="AKS239" s="2464"/>
      <c r="AKT239" s="2464"/>
      <c r="AKU239" s="2464"/>
      <c r="AKV239" s="2464"/>
      <c r="AKW239" s="2464"/>
      <c r="AKX239" s="2464"/>
      <c r="AKY239" s="2464"/>
      <c r="AKZ239" s="2464"/>
      <c r="ALA239" s="2464"/>
      <c r="ALB239" s="2464"/>
      <c r="ALC239" s="2464"/>
      <c r="ALD239" s="2464"/>
      <c r="ALE239" s="2464"/>
      <c r="ALF239" s="2464"/>
      <c r="ALG239" s="2464"/>
      <c r="ALH239" s="2464"/>
      <c r="ALI239" s="2464"/>
      <c r="ALJ239" s="2464"/>
      <c r="ALK239" s="2464"/>
      <c r="ALL239" s="2464"/>
      <c r="ALM239" s="2464"/>
      <c r="ALN239" s="2464"/>
      <c r="ALO239" s="2464"/>
      <c r="ALP239" s="2464"/>
      <c r="ALQ239" s="2464"/>
      <c r="ALR239" s="2464"/>
      <c r="ALS239" s="2464"/>
      <c r="ALT239" s="2464"/>
      <c r="ALU239" s="2464"/>
      <c r="ALV239" s="2464"/>
      <c r="ALW239" s="2464"/>
      <c r="ALX239" s="2464"/>
      <c r="ALY239" s="2464"/>
      <c r="ALZ239" s="2464"/>
      <c r="AMA239" s="2464"/>
      <c r="AMB239" s="2464"/>
      <c r="AMC239" s="2464"/>
      <c r="AMD239" s="2464"/>
      <c r="AME239" s="2464"/>
      <c r="AMF239" s="2464"/>
      <c r="AMG239" s="2464"/>
      <c r="AMH239" s="2464"/>
      <c r="AMI239" s="2464"/>
      <c r="AMJ239" s="2464"/>
      <c r="AMK239" s="2464"/>
      <c r="AML239" s="2464"/>
      <c r="AMM239" s="2464"/>
      <c r="AMN239" s="2464"/>
      <c r="AMO239" s="2464"/>
      <c r="AMP239" s="2464"/>
      <c r="AMQ239" s="2464"/>
      <c r="AMR239" s="2464"/>
      <c r="AMS239" s="2464"/>
      <c r="AMT239" s="2464"/>
      <c r="AMU239" s="2464"/>
      <c r="AMV239" s="2464"/>
      <c r="AMW239" s="2464"/>
      <c r="AMX239" s="2464"/>
      <c r="AMY239" s="2464"/>
      <c r="AMZ239" s="2464"/>
      <c r="ANA239" s="2464"/>
      <c r="ANB239" s="2464"/>
      <c r="ANC239" s="2464"/>
      <c r="AND239" s="2464"/>
      <c r="ANE239" s="2464"/>
      <c r="ANF239" s="2464"/>
      <c r="ANG239" s="2464"/>
      <c r="ANH239" s="2464"/>
      <c r="ANI239" s="2464"/>
      <c r="ANJ239" s="2464"/>
      <c r="ANK239" s="2464"/>
      <c r="ANL239" s="2464"/>
      <c r="ANM239" s="2464"/>
      <c r="ANN239" s="2464"/>
      <c r="ANO239" s="2464"/>
      <c r="ANP239" s="2464"/>
      <c r="ANQ239" s="2464"/>
      <c r="ANR239" s="2464"/>
      <c r="ANS239" s="2464"/>
      <c r="ANT239" s="2464"/>
      <c r="ANU239" s="2464"/>
      <c r="ANV239" s="2464"/>
      <c r="ANW239" s="2464"/>
      <c r="ANX239" s="2464"/>
      <c r="ANY239" s="2464"/>
      <c r="ANZ239" s="2464"/>
      <c r="AOA239" s="2464"/>
      <c r="AOB239" s="2464"/>
      <c r="AOC239" s="2464"/>
      <c r="AOD239" s="2464"/>
      <c r="AOE239" s="2464"/>
      <c r="AOF239" s="2464"/>
      <c r="AOG239" s="2464"/>
      <c r="AOH239" s="2464"/>
      <c r="AOI239" s="2464"/>
      <c r="AOJ239" s="2464"/>
      <c r="AOK239" s="2464"/>
      <c r="AOL239" s="2464"/>
      <c r="AOM239" s="2464"/>
      <c r="AON239" s="2464"/>
      <c r="AOO239" s="2464"/>
      <c r="AOP239" s="2464"/>
      <c r="AOQ239" s="2464"/>
      <c r="AOR239" s="2464"/>
      <c r="AOS239" s="2464"/>
      <c r="AOT239" s="2464"/>
      <c r="AOU239" s="2464"/>
      <c r="AOV239" s="2464"/>
      <c r="AOW239" s="2464"/>
      <c r="AOX239" s="2464"/>
      <c r="AOY239" s="2464"/>
      <c r="AOZ239" s="2464"/>
      <c r="APA239" s="2464"/>
      <c r="APB239" s="2464"/>
      <c r="APC239" s="2464"/>
      <c r="APD239" s="2464"/>
      <c r="APE239" s="2464"/>
      <c r="APF239" s="2464"/>
      <c r="APG239" s="2464"/>
      <c r="APH239" s="2464"/>
      <c r="API239" s="2464"/>
      <c r="APJ239" s="2464"/>
      <c r="APK239" s="2464"/>
      <c r="APL239" s="2464"/>
      <c r="APM239" s="2464"/>
      <c r="APN239" s="2464"/>
      <c r="APO239" s="2464"/>
      <c r="APP239" s="2464"/>
      <c r="APQ239" s="2464"/>
      <c r="APR239" s="2464"/>
      <c r="APS239" s="2464"/>
      <c r="APT239" s="2464"/>
      <c r="APU239" s="2464"/>
      <c r="APV239" s="2464"/>
      <c r="APW239" s="2464"/>
      <c r="APX239" s="2464"/>
      <c r="APY239" s="2464"/>
      <c r="APZ239" s="2464"/>
      <c r="AQA239" s="2464"/>
      <c r="AQB239" s="2464"/>
      <c r="AQC239" s="2464"/>
      <c r="AQD239" s="2464"/>
      <c r="AQE239" s="2464"/>
      <c r="AQF239" s="2464"/>
      <c r="AQG239" s="2464"/>
      <c r="AQH239" s="2464"/>
      <c r="AQI239" s="2464"/>
      <c r="AQJ239" s="2464"/>
      <c r="AQK239" s="2464"/>
      <c r="AQL239" s="2464"/>
      <c r="AQM239" s="2464"/>
      <c r="AQN239" s="2464"/>
      <c r="AQO239" s="2464"/>
      <c r="AQP239" s="2464"/>
      <c r="AQQ239" s="2464"/>
      <c r="AQR239" s="2464"/>
      <c r="AQS239" s="2464"/>
      <c r="AQT239" s="2464"/>
      <c r="AQU239" s="2464"/>
      <c r="AQV239" s="2464"/>
      <c r="AQW239" s="2464"/>
      <c r="AQX239" s="2464"/>
      <c r="AQY239" s="2464"/>
      <c r="AQZ239" s="2464"/>
      <c r="ARA239" s="2464"/>
      <c r="ARB239" s="2464"/>
      <c r="ARC239" s="2464"/>
      <c r="ARD239" s="2464"/>
      <c r="ARE239" s="2464"/>
      <c r="ARF239" s="2464"/>
      <c r="ARG239" s="2464"/>
      <c r="ARH239" s="2464"/>
      <c r="ARI239" s="2464"/>
      <c r="ARJ239" s="2464"/>
      <c r="ARK239" s="2464"/>
      <c r="ARL239" s="2464"/>
      <c r="ARM239" s="2464"/>
      <c r="ARN239" s="2464"/>
      <c r="ARO239" s="2464"/>
      <c r="ARP239" s="2464"/>
      <c r="ARQ239" s="2464"/>
      <c r="ARR239" s="2464"/>
      <c r="ARS239" s="2464"/>
      <c r="ART239" s="2464"/>
      <c r="ARU239" s="2464"/>
      <c r="ARV239" s="2464"/>
      <c r="ARW239" s="2464"/>
      <c r="ARX239" s="2464"/>
      <c r="ARY239" s="2464"/>
      <c r="ARZ239" s="2464"/>
      <c r="ASA239" s="2464"/>
      <c r="ASB239" s="2464"/>
      <c r="ASC239" s="2464"/>
      <c r="ASD239" s="2464"/>
      <c r="ASE239" s="2464"/>
      <c r="ASF239" s="2464"/>
      <c r="ASG239" s="2464"/>
      <c r="ASH239" s="2464"/>
      <c r="ASI239" s="2464"/>
      <c r="ASJ239" s="2464"/>
      <c r="ASK239" s="2464"/>
      <c r="ASL239" s="2464"/>
      <c r="ASM239" s="2464"/>
      <c r="ASN239" s="2464"/>
      <c r="ASO239" s="2464"/>
      <c r="ASP239" s="2464"/>
      <c r="ASQ239" s="2464"/>
      <c r="ASR239" s="2464"/>
      <c r="ASS239" s="2464"/>
      <c r="AST239" s="2464"/>
      <c r="ASU239" s="2464"/>
      <c r="ASV239" s="2464"/>
      <c r="ASW239" s="2464"/>
      <c r="ASX239" s="2464"/>
      <c r="ASY239" s="2464"/>
      <c r="ASZ239" s="2464"/>
      <c r="ATA239" s="2464"/>
      <c r="ATB239" s="2464"/>
      <c r="ATC239" s="2464"/>
      <c r="ATD239" s="2464"/>
      <c r="ATE239" s="2464"/>
      <c r="ATF239" s="2464"/>
      <c r="ATG239" s="2464"/>
      <c r="ATH239" s="2464"/>
      <c r="ATI239" s="2464"/>
      <c r="ATJ239" s="2464"/>
      <c r="ATK239" s="2464"/>
      <c r="ATL239" s="2464"/>
      <c r="ATM239" s="2464"/>
      <c r="ATN239" s="2464"/>
      <c r="ATO239" s="2464"/>
      <c r="ATP239" s="2464"/>
      <c r="ATQ239" s="2464"/>
      <c r="ATR239" s="2464"/>
      <c r="ATS239" s="2464"/>
      <c r="ATT239" s="2464"/>
      <c r="ATU239" s="2464"/>
      <c r="ATV239" s="2464"/>
      <c r="ATW239" s="2464"/>
      <c r="ATX239" s="2464"/>
      <c r="ATY239" s="2464"/>
      <c r="ATZ239" s="2464"/>
      <c r="AUA239" s="2464"/>
      <c r="AUB239" s="2464"/>
      <c r="AUC239" s="2464"/>
      <c r="AUD239" s="2464"/>
      <c r="AUE239" s="2464"/>
      <c r="AUF239" s="2464"/>
      <c r="AUG239" s="2464"/>
      <c r="AUH239" s="2464"/>
      <c r="AUI239" s="2464"/>
      <c r="AUJ239" s="2464"/>
      <c r="AUK239" s="2464"/>
      <c r="AUL239" s="2464"/>
      <c r="AUM239" s="2464"/>
      <c r="AUN239" s="2464"/>
      <c r="AUO239" s="2464"/>
      <c r="AUP239" s="2464"/>
      <c r="AUQ239" s="2464"/>
      <c r="AUR239" s="2464"/>
      <c r="AUS239" s="2464"/>
      <c r="AUT239" s="2464"/>
      <c r="AUU239" s="2464"/>
      <c r="AUV239" s="2464"/>
      <c r="AUW239" s="2464"/>
      <c r="AUX239" s="2464"/>
      <c r="AUY239" s="2464"/>
      <c r="AUZ239" s="2464"/>
      <c r="AVA239" s="2464"/>
      <c r="AVB239" s="2464"/>
      <c r="AVC239" s="2464"/>
      <c r="AVD239" s="2464"/>
      <c r="AVE239" s="2464"/>
      <c r="AVF239" s="2464"/>
      <c r="AVG239" s="2464"/>
      <c r="AVH239" s="2464"/>
      <c r="AVI239" s="2464"/>
      <c r="AVJ239" s="2464"/>
      <c r="AVK239" s="2464"/>
      <c r="AVL239" s="2464"/>
      <c r="AVM239" s="2464"/>
      <c r="AVN239" s="2464"/>
      <c r="AVO239" s="2464"/>
      <c r="AVP239" s="2464"/>
      <c r="AVQ239" s="2464"/>
      <c r="AVR239" s="2464"/>
      <c r="AVS239" s="2464"/>
      <c r="AVT239" s="2464"/>
      <c r="AVU239" s="2464"/>
      <c r="AVV239" s="2464"/>
      <c r="AVW239" s="2464"/>
      <c r="AVX239" s="2464"/>
      <c r="AVY239" s="2464"/>
      <c r="AVZ239" s="2464"/>
      <c r="AWA239" s="2464"/>
      <c r="AWB239" s="2464"/>
      <c r="AWC239" s="2464"/>
      <c r="AWD239" s="2464"/>
      <c r="AWE239" s="2464"/>
      <c r="AWF239" s="2464"/>
      <c r="AWG239" s="2464"/>
      <c r="AWH239" s="2464"/>
      <c r="AWI239" s="2464"/>
      <c r="AWJ239" s="2464"/>
      <c r="AWK239" s="2464"/>
      <c r="AWL239" s="2464"/>
      <c r="AWM239" s="2464"/>
      <c r="AWN239" s="2464"/>
      <c r="AWO239" s="2464"/>
      <c r="AWP239" s="2464"/>
      <c r="AWQ239" s="2464"/>
      <c r="AWR239" s="2464"/>
      <c r="AWS239" s="2464"/>
      <c r="AWT239" s="2464"/>
      <c r="AWU239" s="2464"/>
      <c r="AWV239" s="2464"/>
      <c r="AWW239" s="2464"/>
      <c r="AWX239" s="2464"/>
      <c r="AWY239" s="2464"/>
      <c r="AWZ239" s="2464"/>
      <c r="AXA239" s="2464"/>
      <c r="AXB239" s="2464"/>
      <c r="AXC239" s="2464"/>
      <c r="AXD239" s="2464"/>
      <c r="AXE239" s="2464"/>
      <c r="AXF239" s="2464"/>
      <c r="AXG239" s="2464"/>
      <c r="AXH239" s="2464"/>
      <c r="AXI239" s="2464"/>
      <c r="AXJ239" s="2464"/>
    </row>
    <row r="240" spans="1:1310" ht="20.100000000000001" customHeight="1">
      <c r="A240" s="2466"/>
      <c r="B240" s="7"/>
      <c r="C240" s="7"/>
      <c r="D240" s="7"/>
      <c r="E240" s="2289"/>
      <c r="F240" s="2289"/>
      <c r="G240" s="7"/>
      <c r="H240" s="7"/>
      <c r="I240" s="7"/>
      <c r="J240" s="7"/>
      <c r="K240" s="7"/>
      <c r="L240" s="1089"/>
      <c r="M240" s="1089"/>
      <c r="N240" s="1089"/>
      <c r="O240" s="1089"/>
      <c r="P240" s="1089"/>
      <c r="Q240" s="1089"/>
    </row>
    <row r="241" spans="1:1310" ht="20.100000000000001" customHeight="1">
      <c r="A241" s="2466"/>
      <c r="B241" s="2490" t="s">
        <v>2081</v>
      </c>
      <c r="C241" s="2490"/>
      <c r="D241" s="2490"/>
      <c r="E241" s="2491" t="s">
        <v>2082</v>
      </c>
      <c r="F241" s="2492"/>
      <c r="G241" s="2491" t="s">
        <v>2083</v>
      </c>
      <c r="H241" s="2493"/>
      <c r="I241" s="7"/>
      <c r="J241" s="2491" t="s">
        <v>2084</v>
      </c>
      <c r="K241" s="2493"/>
      <c r="L241" s="1089"/>
      <c r="M241" s="2494" t="s">
        <v>2085</v>
      </c>
      <c r="Q241" s="1089"/>
    </row>
    <row r="242" spans="1:1310" ht="20.100000000000001" customHeight="1">
      <c r="A242" s="2466"/>
      <c r="B242" s="7"/>
      <c r="C242" s="7"/>
      <c r="D242" s="7"/>
      <c r="E242" s="2289"/>
      <c r="F242" s="2289"/>
      <c r="G242" s="7"/>
      <c r="H242" s="7"/>
      <c r="I242" s="7"/>
      <c r="J242" s="7"/>
      <c r="K242" s="7"/>
      <c r="L242" s="1089"/>
      <c r="M242" s="1089"/>
      <c r="N242" s="1089"/>
      <c r="O242" s="1089"/>
      <c r="P242" s="1089"/>
      <c r="Q242" s="1089"/>
    </row>
    <row r="243" spans="1:1310" s="2465" customFormat="1" ht="23.25" customHeight="1">
      <c r="A243" s="2466"/>
      <c r="B243" s="2489"/>
      <c r="C243" s="2489"/>
      <c r="D243" s="2489"/>
      <c r="E243" s="2489"/>
      <c r="F243" s="2489"/>
      <c r="G243" s="2489"/>
      <c r="H243" s="2489"/>
      <c r="I243" s="2489"/>
      <c r="J243" s="2489"/>
      <c r="K243" s="2489"/>
      <c r="L243" s="2489"/>
      <c r="M243" s="2489"/>
      <c r="N243" s="2489"/>
      <c r="O243" s="2489"/>
      <c r="P243" s="2489"/>
      <c r="Q243" s="2489"/>
      <c r="R243" s="2462"/>
      <c r="S243" s="2462"/>
      <c r="T243" s="2462"/>
      <c r="U243" s="2462"/>
      <c r="V243" s="2462"/>
      <c r="W243" s="2462"/>
      <c r="X243" s="2462"/>
      <c r="Y243" s="2462"/>
      <c r="Z243" s="2462"/>
      <c r="AA243" s="2462"/>
      <c r="AB243" s="2462"/>
      <c r="AC243" s="2462"/>
      <c r="AD243" s="2463"/>
      <c r="AE243" s="2463"/>
      <c r="AF243" s="2463"/>
      <c r="AG243" s="2463"/>
      <c r="AH243" s="2463"/>
      <c r="AI243" s="2463"/>
      <c r="AJ243" s="2463"/>
      <c r="AK243" s="2463"/>
      <c r="AL243" s="2463"/>
      <c r="AM243" s="2463"/>
      <c r="AN243" s="2463"/>
      <c r="AO243" s="2463"/>
      <c r="AP243" s="2463"/>
      <c r="AQ243" s="2463"/>
      <c r="AR243" s="2463"/>
      <c r="AS243" s="2463"/>
      <c r="AT243" s="2463"/>
      <c r="AU243" s="2463"/>
      <c r="AV243" s="2464"/>
      <c r="AW243" s="2464"/>
      <c r="AX243" s="2464"/>
      <c r="AY243" s="2464"/>
      <c r="AZ243" s="2464"/>
      <c r="BA243" s="2464"/>
      <c r="BB243" s="2464"/>
      <c r="BC243" s="2464"/>
      <c r="BD243" s="2464"/>
      <c r="BE243" s="2464"/>
      <c r="BF243" s="2464"/>
      <c r="BG243" s="2464"/>
      <c r="BH243" s="2464"/>
      <c r="BI243" s="2464"/>
      <c r="BJ243" s="2464"/>
      <c r="BK243" s="2464"/>
      <c r="BL243" s="2464"/>
      <c r="BM243" s="2464"/>
      <c r="BN243" s="2464"/>
      <c r="BO243" s="2464"/>
      <c r="BP243" s="2464"/>
      <c r="BQ243" s="2464"/>
      <c r="BR243" s="2464"/>
      <c r="BS243" s="2464"/>
      <c r="BT243" s="2464"/>
      <c r="BU243" s="2464"/>
      <c r="BV243" s="2464"/>
      <c r="BW243" s="2464"/>
      <c r="BX243" s="2464"/>
      <c r="BY243" s="2464"/>
      <c r="BZ243" s="2464"/>
      <c r="CA243" s="2464"/>
      <c r="CB243" s="2464"/>
      <c r="CC243" s="2464"/>
      <c r="CD243" s="2464"/>
      <c r="CE243" s="2464"/>
      <c r="CF243" s="2464"/>
      <c r="CG243" s="2464"/>
      <c r="CH243" s="2464"/>
      <c r="CI243" s="2464"/>
      <c r="CJ243" s="2464"/>
      <c r="CK243" s="2464"/>
      <c r="CL243" s="2464"/>
      <c r="CM243" s="2464"/>
      <c r="CN243" s="2464"/>
      <c r="CO243" s="2464"/>
      <c r="CP243" s="2464"/>
      <c r="CQ243" s="2464"/>
      <c r="CR243" s="2464"/>
      <c r="CS243" s="2464"/>
      <c r="CT243" s="2464"/>
      <c r="CU243" s="2464"/>
      <c r="CV243" s="2464"/>
      <c r="CW243" s="2464"/>
      <c r="CX243" s="2464"/>
      <c r="CY243" s="2464"/>
      <c r="CZ243" s="2464"/>
      <c r="DA243" s="2464"/>
      <c r="DB243" s="2464"/>
      <c r="DC243" s="2464"/>
      <c r="DD243" s="2464"/>
      <c r="DE243" s="2464"/>
      <c r="DF243" s="2464"/>
      <c r="DG243" s="2464"/>
      <c r="DH243" s="2464"/>
      <c r="DI243" s="2464"/>
      <c r="DJ243" s="2464"/>
      <c r="DK243" s="2464"/>
      <c r="DL243" s="2464"/>
      <c r="DM243" s="2464"/>
      <c r="DN243" s="2464"/>
      <c r="DO243" s="2464"/>
      <c r="DP243" s="2464"/>
      <c r="DQ243" s="2464"/>
      <c r="DR243" s="2464"/>
      <c r="DS243" s="2464"/>
      <c r="DT243" s="2464"/>
      <c r="DU243" s="2464"/>
      <c r="DV243" s="2464"/>
      <c r="DW243" s="2464"/>
      <c r="DX243" s="2464"/>
      <c r="DY243" s="2464"/>
      <c r="DZ243" s="2464"/>
      <c r="EA243" s="2464"/>
      <c r="EB243" s="2464"/>
      <c r="EC243" s="2464"/>
      <c r="ED243" s="2464"/>
      <c r="EE243" s="2464"/>
      <c r="EF243" s="2464"/>
      <c r="EG243" s="2464"/>
      <c r="EH243" s="2464"/>
      <c r="EI243" s="2464"/>
      <c r="EJ243" s="2464"/>
      <c r="EK243" s="2464"/>
      <c r="EL243" s="2464"/>
      <c r="EM243" s="2464"/>
      <c r="EN243" s="2464"/>
      <c r="EO243" s="2464"/>
      <c r="EP243" s="2464"/>
      <c r="EQ243" s="2464"/>
      <c r="ER243" s="2464"/>
      <c r="ES243" s="2464"/>
      <c r="ET243" s="2464"/>
      <c r="EU243" s="2464"/>
      <c r="EV243" s="2464"/>
      <c r="EW243" s="2464"/>
      <c r="EX243" s="2464"/>
      <c r="EY243" s="2464"/>
      <c r="EZ243" s="2464"/>
      <c r="FA243" s="2464"/>
      <c r="FB243" s="2464"/>
      <c r="FC243" s="2464"/>
      <c r="FD243" s="2464"/>
      <c r="FE243" s="2464"/>
      <c r="FF243" s="2464"/>
      <c r="FG243" s="2464"/>
      <c r="FH243" s="2464"/>
      <c r="FI243" s="2464"/>
      <c r="FJ243" s="2464"/>
      <c r="FK243" s="2464"/>
      <c r="FL243" s="2464"/>
      <c r="FM243" s="2464"/>
      <c r="FN243" s="2464"/>
      <c r="FO243" s="2464"/>
      <c r="FP243" s="2464"/>
      <c r="FQ243" s="2464"/>
      <c r="FR243" s="2464"/>
      <c r="FS243" s="2464"/>
      <c r="FT243" s="2464"/>
      <c r="FU243" s="2464"/>
      <c r="FV243" s="2464"/>
      <c r="FW243" s="2464"/>
      <c r="FX243" s="2464"/>
      <c r="FY243" s="2464"/>
      <c r="FZ243" s="2464"/>
      <c r="GA243" s="2464"/>
      <c r="GB243" s="2464"/>
      <c r="GC243" s="2464"/>
      <c r="GD243" s="2464"/>
      <c r="GE243" s="2464"/>
      <c r="GF243" s="2464"/>
      <c r="GG243" s="2464"/>
      <c r="GH243" s="2464"/>
      <c r="GI243" s="2464"/>
      <c r="GJ243" s="2464"/>
      <c r="GK243" s="2464"/>
      <c r="GL243" s="2464"/>
      <c r="GM243" s="2464"/>
      <c r="GN243" s="2464"/>
      <c r="GO243" s="2464"/>
      <c r="GP243" s="2464"/>
      <c r="GQ243" s="2464"/>
      <c r="GR243" s="2464"/>
      <c r="GS243" s="2464"/>
      <c r="GT243" s="2464"/>
      <c r="GU243" s="2464"/>
      <c r="GV243" s="2464"/>
      <c r="GW243" s="2464"/>
      <c r="GX243" s="2464"/>
      <c r="GY243" s="2464"/>
      <c r="GZ243" s="2464"/>
      <c r="HA243" s="2464"/>
      <c r="HB243" s="2464"/>
      <c r="HC243" s="2464"/>
      <c r="HD243" s="2464"/>
      <c r="HE243" s="2464"/>
      <c r="HF243" s="2464"/>
      <c r="HG243" s="2464"/>
      <c r="HH243" s="2464"/>
      <c r="HI243" s="2464"/>
      <c r="HJ243" s="2464"/>
      <c r="HK243" s="2464"/>
      <c r="HL243" s="2464"/>
      <c r="HM243" s="2464"/>
      <c r="HN243" s="2464"/>
      <c r="HO243" s="2464"/>
      <c r="HP243" s="2464"/>
      <c r="HQ243" s="2464"/>
      <c r="HR243" s="2464"/>
      <c r="HS243" s="2464"/>
      <c r="HT243" s="2464"/>
      <c r="HU243" s="2464"/>
      <c r="HV243" s="2464"/>
      <c r="HW243" s="2464"/>
      <c r="HX243" s="2464"/>
      <c r="HY243" s="2464"/>
      <c r="HZ243" s="2464"/>
      <c r="IA243" s="2464"/>
      <c r="IB243" s="2464"/>
      <c r="IC243" s="2464"/>
      <c r="ID243" s="2464"/>
      <c r="IE243" s="2464"/>
      <c r="IF243" s="2464"/>
      <c r="IG243" s="2464"/>
      <c r="IH243" s="2464"/>
      <c r="II243" s="2464"/>
      <c r="IJ243" s="2464"/>
      <c r="IK243" s="2464"/>
      <c r="IL243" s="2464"/>
      <c r="IM243" s="2464"/>
      <c r="IN243" s="2464"/>
      <c r="IO243" s="2464"/>
      <c r="IP243" s="2464"/>
      <c r="IQ243" s="2464"/>
      <c r="IR243" s="2464"/>
      <c r="IS243" s="2464"/>
      <c r="IT243" s="2464"/>
      <c r="IU243" s="2464"/>
      <c r="IV243" s="2464"/>
      <c r="IW243" s="2464"/>
      <c r="IX243" s="2464"/>
      <c r="IY243" s="2464"/>
      <c r="IZ243" s="2464"/>
      <c r="JA243" s="2464"/>
      <c r="JB243" s="2464"/>
      <c r="JC243" s="2464"/>
      <c r="JD243" s="2464"/>
      <c r="JE243" s="2464"/>
      <c r="JF243" s="2464"/>
      <c r="JG243" s="2464"/>
      <c r="JH243" s="2464"/>
      <c r="JI243" s="2464"/>
      <c r="JJ243" s="2464"/>
      <c r="JK243" s="2464"/>
      <c r="JL243" s="2464"/>
      <c r="JM243" s="2464"/>
      <c r="JN243" s="2464"/>
      <c r="JO243" s="2464"/>
      <c r="JP243" s="2464"/>
      <c r="JQ243" s="2464"/>
      <c r="JR243" s="2464"/>
      <c r="JS243" s="2464"/>
      <c r="JT243" s="2464"/>
      <c r="JU243" s="2464"/>
      <c r="JV243" s="2464"/>
      <c r="JW243" s="2464"/>
      <c r="JX243" s="2464"/>
      <c r="JY243" s="2464"/>
      <c r="JZ243" s="2464"/>
      <c r="KA243" s="2464"/>
      <c r="KB243" s="2464"/>
      <c r="KC243" s="2464"/>
      <c r="KD243" s="2464"/>
      <c r="KE243" s="2464"/>
      <c r="KF243" s="2464"/>
      <c r="KG243" s="2464"/>
      <c r="KH243" s="2464"/>
      <c r="KI243" s="2464"/>
      <c r="KJ243" s="2464"/>
      <c r="KK243" s="2464"/>
      <c r="KL243" s="2464"/>
      <c r="KM243" s="2464"/>
      <c r="KN243" s="2464"/>
      <c r="KO243" s="2464"/>
      <c r="KP243" s="2464"/>
      <c r="KQ243" s="2464"/>
      <c r="KR243" s="2464"/>
      <c r="KS243" s="2464"/>
      <c r="KT243" s="2464"/>
      <c r="KU243" s="2464"/>
      <c r="KV243" s="2464"/>
      <c r="KW243" s="2464"/>
      <c r="KX243" s="2464"/>
      <c r="KY243" s="2464"/>
      <c r="KZ243" s="2464"/>
      <c r="LA243" s="2464"/>
      <c r="LB243" s="2464"/>
      <c r="LC243" s="2464"/>
      <c r="LD243" s="2464"/>
      <c r="LE243" s="2464"/>
      <c r="LF243" s="2464"/>
      <c r="LG243" s="2464"/>
      <c r="LH243" s="2464"/>
      <c r="LI243" s="2464"/>
      <c r="LJ243" s="2464"/>
      <c r="LK243" s="2464"/>
      <c r="LL243" s="2464"/>
      <c r="LM243" s="2464"/>
      <c r="LN243" s="2464"/>
      <c r="LO243" s="2464"/>
      <c r="LP243" s="2464"/>
      <c r="LQ243" s="2464"/>
      <c r="LR243" s="2464"/>
      <c r="LS243" s="2464"/>
      <c r="LT243" s="2464"/>
      <c r="LU243" s="2464"/>
      <c r="LV243" s="2464"/>
      <c r="LW243" s="2464"/>
      <c r="LX243" s="2464"/>
      <c r="LY243" s="2464"/>
      <c r="LZ243" s="2464"/>
      <c r="MA243" s="2464"/>
      <c r="MB243" s="2464"/>
      <c r="MC243" s="2464"/>
      <c r="MD243" s="2464"/>
      <c r="ME243" s="2464"/>
      <c r="MF243" s="2464"/>
      <c r="MG243" s="2464"/>
      <c r="MH243" s="2464"/>
      <c r="MI243" s="2464"/>
      <c r="MJ243" s="2464"/>
      <c r="MK243" s="2464"/>
      <c r="ML243" s="2464"/>
      <c r="MM243" s="2464"/>
      <c r="MN243" s="2464"/>
      <c r="MO243" s="2464"/>
      <c r="MP243" s="2464"/>
      <c r="MQ243" s="2464"/>
      <c r="MR243" s="2464"/>
      <c r="MS243" s="2464"/>
      <c r="MT243" s="2464"/>
      <c r="MU243" s="2464"/>
      <c r="MV243" s="2464"/>
      <c r="MW243" s="2464"/>
      <c r="MX243" s="2464"/>
      <c r="MY243" s="2464"/>
      <c r="MZ243" s="2464"/>
      <c r="NA243" s="2464"/>
      <c r="NB243" s="2464"/>
      <c r="NC243" s="2464"/>
      <c r="ND243" s="2464"/>
      <c r="NE243" s="2464"/>
      <c r="NF243" s="2464"/>
      <c r="NG243" s="2464"/>
      <c r="NH243" s="2464"/>
      <c r="NI243" s="2464"/>
      <c r="NJ243" s="2464"/>
      <c r="NK243" s="2464"/>
      <c r="NL243" s="2464"/>
      <c r="NM243" s="2464"/>
      <c r="NN243" s="2464"/>
      <c r="NO243" s="2464"/>
      <c r="NP243" s="2464"/>
      <c r="NQ243" s="2464"/>
      <c r="NR243" s="2464"/>
      <c r="NS243" s="2464"/>
      <c r="NT243" s="2464"/>
      <c r="NU243" s="2464"/>
      <c r="NV243" s="2464"/>
      <c r="NW243" s="2464"/>
      <c r="NX243" s="2464"/>
      <c r="NY243" s="2464"/>
      <c r="NZ243" s="2464"/>
      <c r="OA243" s="2464"/>
      <c r="OB243" s="2464"/>
      <c r="OC243" s="2464"/>
      <c r="OD243" s="2464"/>
      <c r="OE243" s="2464"/>
      <c r="OF243" s="2464"/>
      <c r="OG243" s="2464"/>
      <c r="OH243" s="2464"/>
      <c r="OI243" s="2464"/>
      <c r="OJ243" s="2464"/>
      <c r="OK243" s="2464"/>
      <c r="OL243" s="2464"/>
      <c r="OM243" s="2464"/>
      <c r="ON243" s="2464"/>
      <c r="OO243" s="2464"/>
      <c r="OP243" s="2464"/>
      <c r="OQ243" s="2464"/>
      <c r="OR243" s="2464"/>
      <c r="OS243" s="2464"/>
      <c r="OT243" s="2464"/>
      <c r="OU243" s="2464"/>
      <c r="OV243" s="2464"/>
      <c r="OW243" s="2464"/>
      <c r="OX243" s="2464"/>
      <c r="OY243" s="2464"/>
      <c r="OZ243" s="2464"/>
      <c r="PA243" s="2464"/>
      <c r="PB243" s="2464"/>
      <c r="PC243" s="2464"/>
      <c r="PD243" s="2464"/>
      <c r="PE243" s="2464"/>
      <c r="PF243" s="2464"/>
      <c r="PG243" s="2464"/>
      <c r="PH243" s="2464"/>
      <c r="PI243" s="2464"/>
      <c r="PJ243" s="2464"/>
      <c r="PK243" s="2464"/>
      <c r="PL243" s="2464"/>
      <c r="PM243" s="2464"/>
      <c r="PN243" s="2464"/>
      <c r="PO243" s="2464"/>
      <c r="PP243" s="2464"/>
      <c r="PQ243" s="2464"/>
      <c r="PR243" s="2464"/>
      <c r="PS243" s="2464"/>
      <c r="PT243" s="2464"/>
      <c r="PU243" s="2464"/>
      <c r="PV243" s="2464"/>
      <c r="PW243" s="2464"/>
      <c r="PX243" s="2464"/>
      <c r="PY243" s="2464"/>
      <c r="PZ243" s="2464"/>
      <c r="QA243" s="2464"/>
      <c r="QB243" s="2464"/>
      <c r="QC243" s="2464"/>
      <c r="QD243" s="2464"/>
      <c r="QE243" s="2464"/>
      <c r="QF243" s="2464"/>
      <c r="QG243" s="2464"/>
      <c r="QH243" s="2464"/>
      <c r="QI243" s="2464"/>
      <c r="QJ243" s="2464"/>
      <c r="QK243" s="2464"/>
      <c r="QL243" s="2464"/>
      <c r="QM243" s="2464"/>
      <c r="QN243" s="2464"/>
      <c r="QO243" s="2464"/>
      <c r="QP243" s="2464"/>
      <c r="QQ243" s="2464"/>
      <c r="QR243" s="2464"/>
      <c r="QS243" s="2464"/>
      <c r="QT243" s="2464"/>
      <c r="QU243" s="2464"/>
      <c r="QV243" s="2464"/>
      <c r="QW243" s="2464"/>
      <c r="QX243" s="2464"/>
      <c r="QY243" s="2464"/>
      <c r="QZ243" s="2464"/>
      <c r="RA243" s="2464"/>
      <c r="RB243" s="2464"/>
      <c r="RC243" s="2464"/>
      <c r="RD243" s="2464"/>
      <c r="RE243" s="2464"/>
      <c r="RF243" s="2464"/>
      <c r="RG243" s="2464"/>
      <c r="RH243" s="2464"/>
      <c r="RI243" s="2464"/>
      <c r="RJ243" s="2464"/>
      <c r="RK243" s="2464"/>
      <c r="RL243" s="2464"/>
      <c r="RM243" s="2464"/>
      <c r="RN243" s="2464"/>
      <c r="RO243" s="2464"/>
      <c r="RP243" s="2464"/>
      <c r="RQ243" s="2464"/>
      <c r="RR243" s="2464"/>
      <c r="RS243" s="2464"/>
      <c r="RT243" s="2464"/>
      <c r="RU243" s="2464"/>
      <c r="RV243" s="2464"/>
      <c r="RW243" s="2464"/>
      <c r="RX243" s="2464"/>
      <c r="RY243" s="2464"/>
      <c r="RZ243" s="2464"/>
      <c r="SA243" s="2464"/>
      <c r="SB243" s="2464"/>
      <c r="SC243" s="2464"/>
      <c r="SD243" s="2464"/>
      <c r="SE243" s="2464"/>
      <c r="SF243" s="2464"/>
      <c r="SG243" s="2464"/>
      <c r="SH243" s="2464"/>
      <c r="SI243" s="2464"/>
      <c r="SJ243" s="2464"/>
      <c r="SK243" s="2464"/>
      <c r="SL243" s="2464"/>
      <c r="SM243" s="2464"/>
      <c r="SN243" s="2464"/>
      <c r="SO243" s="2464"/>
      <c r="SP243" s="2464"/>
      <c r="SQ243" s="2464"/>
      <c r="SR243" s="2464"/>
      <c r="SS243" s="2464"/>
      <c r="ST243" s="2464"/>
      <c r="SU243" s="2464"/>
      <c r="SV243" s="2464"/>
      <c r="SW243" s="2464"/>
      <c r="SX243" s="2464"/>
      <c r="SY243" s="2464"/>
      <c r="SZ243" s="2464"/>
      <c r="TA243" s="2464"/>
      <c r="TB243" s="2464"/>
      <c r="TC243" s="2464"/>
      <c r="TD243" s="2464"/>
      <c r="TE243" s="2464"/>
      <c r="TF243" s="2464"/>
      <c r="TG243" s="2464"/>
      <c r="TH243" s="2464"/>
      <c r="TI243" s="2464"/>
      <c r="TJ243" s="2464"/>
      <c r="TK243" s="2464"/>
      <c r="TL243" s="2464"/>
      <c r="TM243" s="2464"/>
      <c r="TN243" s="2464"/>
      <c r="TO243" s="2464"/>
      <c r="TP243" s="2464"/>
      <c r="TQ243" s="2464"/>
      <c r="TR243" s="2464"/>
      <c r="TS243" s="2464"/>
      <c r="TT243" s="2464"/>
      <c r="TU243" s="2464"/>
      <c r="TV243" s="2464"/>
      <c r="TW243" s="2464"/>
      <c r="TX243" s="2464"/>
      <c r="TY243" s="2464"/>
      <c r="TZ243" s="2464"/>
      <c r="UA243" s="2464"/>
      <c r="UB243" s="2464"/>
      <c r="UC243" s="2464"/>
      <c r="UD243" s="2464"/>
      <c r="UE243" s="2464"/>
      <c r="UF243" s="2464"/>
      <c r="UG243" s="2464"/>
      <c r="UH243" s="2464"/>
      <c r="UI243" s="2464"/>
      <c r="UJ243" s="2464"/>
      <c r="UK243" s="2464"/>
      <c r="UL243" s="2464"/>
      <c r="UM243" s="2464"/>
      <c r="UN243" s="2464"/>
      <c r="UO243" s="2464"/>
      <c r="UP243" s="2464"/>
      <c r="UQ243" s="2464"/>
      <c r="UR243" s="2464"/>
      <c r="US243" s="2464"/>
      <c r="UT243" s="2464"/>
      <c r="UU243" s="2464"/>
      <c r="UV243" s="2464"/>
      <c r="UW243" s="2464"/>
      <c r="UX243" s="2464"/>
      <c r="UY243" s="2464"/>
      <c r="UZ243" s="2464"/>
      <c r="VA243" s="2464"/>
      <c r="VB243" s="2464"/>
      <c r="VC243" s="2464"/>
      <c r="VD243" s="2464"/>
      <c r="VE243" s="2464"/>
      <c r="VF243" s="2464"/>
      <c r="VG243" s="2464"/>
      <c r="VH243" s="2464"/>
      <c r="VI243" s="2464"/>
      <c r="VJ243" s="2464"/>
      <c r="VK243" s="2464"/>
      <c r="VL243" s="2464"/>
      <c r="VM243" s="2464"/>
      <c r="VN243" s="2464"/>
      <c r="VO243" s="2464"/>
      <c r="VP243" s="2464"/>
      <c r="VQ243" s="2464"/>
      <c r="VR243" s="2464"/>
      <c r="VS243" s="2464"/>
      <c r="VT243" s="2464"/>
      <c r="VU243" s="2464"/>
      <c r="VV243" s="2464"/>
      <c r="VW243" s="2464"/>
      <c r="VX243" s="2464"/>
      <c r="VY243" s="2464"/>
      <c r="VZ243" s="2464"/>
      <c r="WA243" s="2464"/>
      <c r="WB243" s="2464"/>
      <c r="WC243" s="2464"/>
      <c r="WD243" s="2464"/>
      <c r="WE243" s="2464"/>
      <c r="WF243" s="2464"/>
      <c r="WG243" s="2464"/>
      <c r="WH243" s="2464"/>
      <c r="WI243" s="2464"/>
      <c r="WJ243" s="2464"/>
      <c r="WK243" s="2464"/>
      <c r="WL243" s="2464"/>
      <c r="WM243" s="2464"/>
      <c r="WN243" s="2464"/>
      <c r="WO243" s="2464"/>
      <c r="WP243" s="2464"/>
      <c r="WQ243" s="2464"/>
      <c r="WR243" s="2464"/>
      <c r="WS243" s="2464"/>
      <c r="WT243" s="2464"/>
      <c r="WU243" s="2464"/>
      <c r="WV243" s="2464"/>
      <c r="WW243" s="2464"/>
      <c r="WX243" s="2464"/>
      <c r="WY243" s="2464"/>
      <c r="WZ243" s="2464"/>
      <c r="XA243" s="2464"/>
      <c r="XB243" s="2464"/>
      <c r="XC243" s="2464"/>
      <c r="XD243" s="2464"/>
      <c r="XE243" s="2464"/>
      <c r="XF243" s="2464"/>
      <c r="XG243" s="2464"/>
      <c r="XH243" s="2464"/>
      <c r="XI243" s="2464"/>
      <c r="XJ243" s="2464"/>
      <c r="XK243" s="2464"/>
      <c r="XL243" s="2464"/>
      <c r="XM243" s="2464"/>
      <c r="XN243" s="2464"/>
      <c r="XO243" s="2464"/>
      <c r="XP243" s="2464"/>
      <c r="XQ243" s="2464"/>
      <c r="XR243" s="2464"/>
      <c r="XS243" s="2464"/>
      <c r="XT243" s="2464"/>
      <c r="XU243" s="2464"/>
      <c r="XV243" s="2464"/>
      <c r="XW243" s="2464"/>
      <c r="XX243" s="2464"/>
      <c r="XY243" s="2464"/>
      <c r="XZ243" s="2464"/>
      <c r="YA243" s="2464"/>
      <c r="YB243" s="2464"/>
      <c r="YC243" s="2464"/>
      <c r="YD243" s="2464"/>
      <c r="YE243" s="2464"/>
      <c r="YF243" s="2464"/>
      <c r="YG243" s="2464"/>
      <c r="YH243" s="2464"/>
      <c r="YI243" s="2464"/>
      <c r="YJ243" s="2464"/>
      <c r="YK243" s="2464"/>
      <c r="YL243" s="2464"/>
      <c r="YM243" s="2464"/>
      <c r="YN243" s="2464"/>
      <c r="YO243" s="2464"/>
      <c r="YP243" s="2464"/>
      <c r="YQ243" s="2464"/>
      <c r="YR243" s="2464"/>
      <c r="YS243" s="2464"/>
      <c r="YT243" s="2464"/>
      <c r="YU243" s="2464"/>
      <c r="YV243" s="2464"/>
      <c r="YW243" s="2464"/>
      <c r="YX243" s="2464"/>
      <c r="YY243" s="2464"/>
      <c r="YZ243" s="2464"/>
      <c r="ZA243" s="2464"/>
      <c r="ZB243" s="2464"/>
      <c r="ZC243" s="2464"/>
      <c r="ZD243" s="2464"/>
      <c r="ZE243" s="2464"/>
      <c r="ZF243" s="2464"/>
      <c r="ZG243" s="2464"/>
      <c r="ZH243" s="2464"/>
      <c r="ZI243" s="2464"/>
      <c r="ZJ243" s="2464"/>
      <c r="ZK243" s="2464"/>
      <c r="ZL243" s="2464"/>
      <c r="ZM243" s="2464"/>
      <c r="ZN243" s="2464"/>
      <c r="ZO243" s="2464"/>
      <c r="ZP243" s="2464"/>
      <c r="ZQ243" s="2464"/>
      <c r="ZR243" s="2464"/>
      <c r="ZS243" s="2464"/>
      <c r="ZT243" s="2464"/>
      <c r="ZU243" s="2464"/>
      <c r="ZV243" s="2464"/>
      <c r="ZW243" s="2464"/>
      <c r="ZX243" s="2464"/>
      <c r="ZY243" s="2464"/>
      <c r="ZZ243" s="2464"/>
      <c r="AAA243" s="2464"/>
      <c r="AAB243" s="2464"/>
      <c r="AAC243" s="2464"/>
      <c r="AAD243" s="2464"/>
      <c r="AAE243" s="2464"/>
      <c r="AAF243" s="2464"/>
      <c r="AAG243" s="2464"/>
      <c r="AAH243" s="2464"/>
      <c r="AAI243" s="2464"/>
      <c r="AAJ243" s="2464"/>
      <c r="AAK243" s="2464"/>
      <c r="AAL243" s="2464"/>
      <c r="AAM243" s="2464"/>
      <c r="AAN243" s="2464"/>
      <c r="AAO243" s="2464"/>
      <c r="AAP243" s="2464"/>
      <c r="AAQ243" s="2464"/>
      <c r="AAR243" s="2464"/>
      <c r="AAS243" s="2464"/>
      <c r="AAT243" s="2464"/>
      <c r="AAU243" s="2464"/>
      <c r="AAV243" s="2464"/>
      <c r="AAW243" s="2464"/>
      <c r="AAX243" s="2464"/>
      <c r="AAY243" s="2464"/>
      <c r="AAZ243" s="2464"/>
      <c r="ABA243" s="2464"/>
      <c r="ABB243" s="2464"/>
      <c r="ABC243" s="2464"/>
      <c r="ABD243" s="2464"/>
      <c r="ABE243" s="2464"/>
      <c r="ABF243" s="2464"/>
      <c r="ABG243" s="2464"/>
      <c r="ABH243" s="2464"/>
      <c r="ABI243" s="2464"/>
      <c r="ABJ243" s="2464"/>
      <c r="ABK243" s="2464"/>
      <c r="ABL243" s="2464"/>
      <c r="ABM243" s="2464"/>
      <c r="ABN243" s="2464"/>
      <c r="ABO243" s="2464"/>
      <c r="ABP243" s="2464"/>
      <c r="ABQ243" s="2464"/>
      <c r="ABR243" s="2464"/>
      <c r="ABS243" s="2464"/>
      <c r="ABT243" s="2464"/>
      <c r="ABU243" s="2464"/>
      <c r="ABV243" s="2464"/>
      <c r="ABW243" s="2464"/>
      <c r="ABX243" s="2464"/>
      <c r="ABY243" s="2464"/>
      <c r="ABZ243" s="2464"/>
      <c r="ACA243" s="2464"/>
      <c r="ACB243" s="2464"/>
      <c r="ACC243" s="2464"/>
      <c r="ACD243" s="2464"/>
      <c r="ACE243" s="2464"/>
      <c r="ACF243" s="2464"/>
      <c r="ACG243" s="2464"/>
      <c r="ACH243" s="2464"/>
      <c r="ACI243" s="2464"/>
      <c r="ACJ243" s="2464"/>
      <c r="ACK243" s="2464"/>
      <c r="ACL243" s="2464"/>
      <c r="ACM243" s="2464"/>
      <c r="ACN243" s="2464"/>
      <c r="ACO243" s="2464"/>
      <c r="ACP243" s="2464"/>
      <c r="ACQ243" s="2464"/>
      <c r="ACR243" s="2464"/>
      <c r="ACS243" s="2464"/>
      <c r="ACT243" s="2464"/>
      <c r="ACU243" s="2464"/>
      <c r="ACV243" s="2464"/>
      <c r="ACW243" s="2464"/>
      <c r="ACX243" s="2464"/>
      <c r="ACY243" s="2464"/>
      <c r="ACZ243" s="2464"/>
      <c r="ADA243" s="2464"/>
      <c r="ADB243" s="2464"/>
      <c r="ADC243" s="2464"/>
      <c r="ADD243" s="2464"/>
      <c r="ADE243" s="2464"/>
      <c r="ADF243" s="2464"/>
      <c r="ADG243" s="2464"/>
      <c r="ADH243" s="2464"/>
      <c r="ADI243" s="2464"/>
      <c r="ADJ243" s="2464"/>
      <c r="ADK243" s="2464"/>
      <c r="ADL243" s="2464"/>
      <c r="ADM243" s="2464"/>
      <c r="ADN243" s="2464"/>
      <c r="ADO243" s="2464"/>
      <c r="ADP243" s="2464"/>
      <c r="ADQ243" s="2464"/>
      <c r="ADR243" s="2464"/>
      <c r="ADS243" s="2464"/>
      <c r="ADT243" s="2464"/>
      <c r="ADU243" s="2464"/>
      <c r="ADV243" s="2464"/>
      <c r="ADW243" s="2464"/>
      <c r="ADX243" s="2464"/>
      <c r="ADY243" s="2464"/>
      <c r="ADZ243" s="2464"/>
      <c r="AEA243" s="2464"/>
      <c r="AEB243" s="2464"/>
      <c r="AEC243" s="2464"/>
      <c r="AED243" s="2464"/>
      <c r="AEE243" s="2464"/>
      <c r="AEF243" s="2464"/>
      <c r="AEG243" s="2464"/>
      <c r="AEH243" s="2464"/>
      <c r="AEI243" s="2464"/>
      <c r="AEJ243" s="2464"/>
      <c r="AEK243" s="2464"/>
      <c r="AEL243" s="2464"/>
      <c r="AEM243" s="2464"/>
      <c r="AEN243" s="2464"/>
      <c r="AEO243" s="2464"/>
      <c r="AEP243" s="2464"/>
      <c r="AEQ243" s="2464"/>
      <c r="AER243" s="2464"/>
      <c r="AES243" s="2464"/>
      <c r="AET243" s="2464"/>
      <c r="AEU243" s="2464"/>
      <c r="AEV243" s="2464"/>
      <c r="AEW243" s="2464"/>
      <c r="AEX243" s="2464"/>
      <c r="AEY243" s="2464"/>
      <c r="AEZ243" s="2464"/>
      <c r="AFA243" s="2464"/>
      <c r="AFB243" s="2464"/>
      <c r="AFC243" s="2464"/>
      <c r="AFD243" s="2464"/>
      <c r="AFE243" s="2464"/>
      <c r="AFF243" s="2464"/>
      <c r="AFG243" s="2464"/>
      <c r="AFH243" s="2464"/>
      <c r="AFI243" s="2464"/>
      <c r="AFJ243" s="2464"/>
      <c r="AFK243" s="2464"/>
      <c r="AFL243" s="2464"/>
      <c r="AFM243" s="2464"/>
      <c r="AFN243" s="2464"/>
      <c r="AFO243" s="2464"/>
      <c r="AFP243" s="2464"/>
      <c r="AFQ243" s="2464"/>
      <c r="AFR243" s="2464"/>
      <c r="AFS243" s="2464"/>
      <c r="AFT243" s="2464"/>
      <c r="AFU243" s="2464"/>
      <c r="AFV243" s="2464"/>
      <c r="AFW243" s="2464"/>
      <c r="AFX243" s="2464"/>
      <c r="AFY243" s="2464"/>
      <c r="AFZ243" s="2464"/>
      <c r="AGA243" s="2464"/>
      <c r="AGB243" s="2464"/>
      <c r="AGC243" s="2464"/>
      <c r="AGD243" s="2464"/>
      <c r="AGE243" s="2464"/>
      <c r="AGF243" s="2464"/>
      <c r="AGG243" s="2464"/>
      <c r="AGH243" s="2464"/>
      <c r="AGI243" s="2464"/>
      <c r="AGJ243" s="2464"/>
      <c r="AGK243" s="2464"/>
      <c r="AGL243" s="2464"/>
      <c r="AGM243" s="2464"/>
      <c r="AGN243" s="2464"/>
      <c r="AGO243" s="2464"/>
      <c r="AGP243" s="2464"/>
      <c r="AGQ243" s="2464"/>
      <c r="AGR243" s="2464"/>
      <c r="AGS243" s="2464"/>
      <c r="AGT243" s="2464"/>
      <c r="AGU243" s="2464"/>
      <c r="AGV243" s="2464"/>
      <c r="AGW243" s="2464"/>
      <c r="AGX243" s="2464"/>
      <c r="AGY243" s="2464"/>
      <c r="AGZ243" s="2464"/>
      <c r="AHA243" s="2464"/>
      <c r="AHB243" s="2464"/>
      <c r="AHC243" s="2464"/>
      <c r="AHD243" s="2464"/>
      <c r="AHE243" s="2464"/>
      <c r="AHF243" s="2464"/>
      <c r="AHG243" s="2464"/>
      <c r="AHH243" s="2464"/>
      <c r="AHI243" s="2464"/>
      <c r="AHJ243" s="2464"/>
      <c r="AHK243" s="2464"/>
      <c r="AHL243" s="2464"/>
      <c r="AHM243" s="2464"/>
      <c r="AHN243" s="2464"/>
      <c r="AHO243" s="2464"/>
      <c r="AHP243" s="2464"/>
      <c r="AHQ243" s="2464"/>
      <c r="AHR243" s="2464"/>
      <c r="AHS243" s="2464"/>
      <c r="AHT243" s="2464"/>
      <c r="AHU243" s="2464"/>
      <c r="AHV243" s="2464"/>
      <c r="AHW243" s="2464"/>
      <c r="AHX243" s="2464"/>
      <c r="AHY243" s="2464"/>
      <c r="AHZ243" s="2464"/>
      <c r="AIA243" s="2464"/>
      <c r="AIB243" s="2464"/>
      <c r="AIC243" s="2464"/>
      <c r="AID243" s="2464"/>
      <c r="AIE243" s="2464"/>
      <c r="AIF243" s="2464"/>
      <c r="AIG243" s="2464"/>
      <c r="AIH243" s="2464"/>
      <c r="AII243" s="2464"/>
      <c r="AIJ243" s="2464"/>
      <c r="AIK243" s="2464"/>
      <c r="AIL243" s="2464"/>
      <c r="AIM243" s="2464"/>
      <c r="AIN243" s="2464"/>
      <c r="AIO243" s="2464"/>
      <c r="AIP243" s="2464"/>
      <c r="AIQ243" s="2464"/>
      <c r="AIR243" s="2464"/>
      <c r="AIS243" s="2464"/>
      <c r="AIT243" s="2464"/>
      <c r="AIU243" s="2464"/>
      <c r="AIV243" s="2464"/>
      <c r="AIW243" s="2464"/>
      <c r="AIX243" s="2464"/>
      <c r="AIY243" s="2464"/>
      <c r="AIZ243" s="2464"/>
      <c r="AJA243" s="2464"/>
      <c r="AJB243" s="2464"/>
      <c r="AJC243" s="2464"/>
      <c r="AJD243" s="2464"/>
      <c r="AJE243" s="2464"/>
      <c r="AJF243" s="2464"/>
      <c r="AJG243" s="2464"/>
      <c r="AJH243" s="2464"/>
      <c r="AJI243" s="2464"/>
      <c r="AJJ243" s="2464"/>
      <c r="AJK243" s="2464"/>
      <c r="AJL243" s="2464"/>
      <c r="AJM243" s="2464"/>
      <c r="AJN243" s="2464"/>
      <c r="AJO243" s="2464"/>
      <c r="AJP243" s="2464"/>
      <c r="AJQ243" s="2464"/>
      <c r="AJR243" s="2464"/>
      <c r="AJS243" s="2464"/>
      <c r="AJT243" s="2464"/>
      <c r="AJU243" s="2464"/>
      <c r="AJV243" s="2464"/>
      <c r="AJW243" s="2464"/>
      <c r="AJX243" s="2464"/>
      <c r="AJY243" s="2464"/>
      <c r="AJZ243" s="2464"/>
      <c r="AKA243" s="2464"/>
      <c r="AKB243" s="2464"/>
      <c r="AKC243" s="2464"/>
      <c r="AKD243" s="2464"/>
      <c r="AKE243" s="2464"/>
      <c r="AKF243" s="2464"/>
      <c r="AKG243" s="2464"/>
      <c r="AKH243" s="2464"/>
      <c r="AKI243" s="2464"/>
      <c r="AKJ243" s="2464"/>
      <c r="AKK243" s="2464"/>
      <c r="AKL243" s="2464"/>
      <c r="AKM243" s="2464"/>
      <c r="AKN243" s="2464"/>
      <c r="AKO243" s="2464"/>
      <c r="AKP243" s="2464"/>
      <c r="AKQ243" s="2464"/>
      <c r="AKR243" s="2464"/>
      <c r="AKS243" s="2464"/>
      <c r="AKT243" s="2464"/>
      <c r="AKU243" s="2464"/>
      <c r="AKV243" s="2464"/>
      <c r="AKW243" s="2464"/>
      <c r="AKX243" s="2464"/>
      <c r="AKY243" s="2464"/>
      <c r="AKZ243" s="2464"/>
      <c r="ALA243" s="2464"/>
      <c r="ALB243" s="2464"/>
      <c r="ALC243" s="2464"/>
      <c r="ALD243" s="2464"/>
      <c r="ALE243" s="2464"/>
      <c r="ALF243" s="2464"/>
      <c r="ALG243" s="2464"/>
      <c r="ALH243" s="2464"/>
      <c r="ALI243" s="2464"/>
      <c r="ALJ243" s="2464"/>
      <c r="ALK243" s="2464"/>
      <c r="ALL243" s="2464"/>
      <c r="ALM243" s="2464"/>
      <c r="ALN243" s="2464"/>
      <c r="ALO243" s="2464"/>
      <c r="ALP243" s="2464"/>
      <c r="ALQ243" s="2464"/>
      <c r="ALR243" s="2464"/>
      <c r="ALS243" s="2464"/>
      <c r="ALT243" s="2464"/>
      <c r="ALU243" s="2464"/>
      <c r="ALV243" s="2464"/>
      <c r="ALW243" s="2464"/>
      <c r="ALX243" s="2464"/>
      <c r="ALY243" s="2464"/>
      <c r="ALZ243" s="2464"/>
      <c r="AMA243" s="2464"/>
      <c r="AMB243" s="2464"/>
      <c r="AMC243" s="2464"/>
      <c r="AMD243" s="2464"/>
      <c r="AME243" s="2464"/>
      <c r="AMF243" s="2464"/>
      <c r="AMG243" s="2464"/>
      <c r="AMH243" s="2464"/>
      <c r="AMI243" s="2464"/>
      <c r="AMJ243" s="2464"/>
      <c r="AMK243" s="2464"/>
      <c r="AML243" s="2464"/>
      <c r="AMM243" s="2464"/>
      <c r="AMN243" s="2464"/>
      <c r="AMO243" s="2464"/>
      <c r="AMP243" s="2464"/>
      <c r="AMQ243" s="2464"/>
      <c r="AMR243" s="2464"/>
      <c r="AMS243" s="2464"/>
      <c r="AMT243" s="2464"/>
      <c r="AMU243" s="2464"/>
      <c r="AMV243" s="2464"/>
      <c r="AMW243" s="2464"/>
      <c r="AMX243" s="2464"/>
      <c r="AMY243" s="2464"/>
      <c r="AMZ243" s="2464"/>
      <c r="ANA243" s="2464"/>
      <c r="ANB243" s="2464"/>
      <c r="ANC243" s="2464"/>
      <c r="AND243" s="2464"/>
      <c r="ANE243" s="2464"/>
      <c r="ANF243" s="2464"/>
      <c r="ANG243" s="2464"/>
      <c r="ANH243" s="2464"/>
      <c r="ANI243" s="2464"/>
      <c r="ANJ243" s="2464"/>
      <c r="ANK243" s="2464"/>
      <c r="ANL243" s="2464"/>
      <c r="ANM243" s="2464"/>
      <c r="ANN243" s="2464"/>
      <c r="ANO243" s="2464"/>
      <c r="ANP243" s="2464"/>
      <c r="ANQ243" s="2464"/>
      <c r="ANR243" s="2464"/>
      <c r="ANS243" s="2464"/>
      <c r="ANT243" s="2464"/>
      <c r="ANU243" s="2464"/>
      <c r="ANV243" s="2464"/>
      <c r="ANW243" s="2464"/>
      <c r="ANX243" s="2464"/>
      <c r="ANY243" s="2464"/>
      <c r="ANZ243" s="2464"/>
      <c r="AOA243" s="2464"/>
      <c r="AOB243" s="2464"/>
      <c r="AOC243" s="2464"/>
      <c r="AOD243" s="2464"/>
      <c r="AOE243" s="2464"/>
      <c r="AOF243" s="2464"/>
      <c r="AOG243" s="2464"/>
      <c r="AOH243" s="2464"/>
      <c r="AOI243" s="2464"/>
      <c r="AOJ243" s="2464"/>
      <c r="AOK243" s="2464"/>
      <c r="AOL243" s="2464"/>
      <c r="AOM243" s="2464"/>
      <c r="AON243" s="2464"/>
      <c r="AOO243" s="2464"/>
      <c r="AOP243" s="2464"/>
      <c r="AOQ243" s="2464"/>
      <c r="AOR243" s="2464"/>
      <c r="AOS243" s="2464"/>
      <c r="AOT243" s="2464"/>
      <c r="AOU243" s="2464"/>
      <c r="AOV243" s="2464"/>
      <c r="AOW243" s="2464"/>
      <c r="AOX243" s="2464"/>
      <c r="AOY243" s="2464"/>
      <c r="AOZ243" s="2464"/>
      <c r="APA243" s="2464"/>
      <c r="APB243" s="2464"/>
      <c r="APC243" s="2464"/>
      <c r="APD243" s="2464"/>
      <c r="APE243" s="2464"/>
      <c r="APF243" s="2464"/>
      <c r="APG243" s="2464"/>
      <c r="APH243" s="2464"/>
      <c r="API243" s="2464"/>
      <c r="APJ243" s="2464"/>
      <c r="APK243" s="2464"/>
      <c r="APL243" s="2464"/>
      <c r="APM243" s="2464"/>
      <c r="APN243" s="2464"/>
      <c r="APO243" s="2464"/>
      <c r="APP243" s="2464"/>
      <c r="APQ243" s="2464"/>
      <c r="APR243" s="2464"/>
      <c r="APS243" s="2464"/>
      <c r="APT243" s="2464"/>
      <c r="APU243" s="2464"/>
      <c r="APV243" s="2464"/>
      <c r="APW243" s="2464"/>
      <c r="APX243" s="2464"/>
      <c r="APY243" s="2464"/>
      <c r="APZ243" s="2464"/>
      <c r="AQA243" s="2464"/>
      <c r="AQB243" s="2464"/>
      <c r="AQC243" s="2464"/>
      <c r="AQD243" s="2464"/>
      <c r="AQE243" s="2464"/>
      <c r="AQF243" s="2464"/>
      <c r="AQG243" s="2464"/>
      <c r="AQH243" s="2464"/>
      <c r="AQI243" s="2464"/>
      <c r="AQJ243" s="2464"/>
      <c r="AQK243" s="2464"/>
      <c r="AQL243" s="2464"/>
      <c r="AQM243" s="2464"/>
      <c r="AQN243" s="2464"/>
      <c r="AQO243" s="2464"/>
      <c r="AQP243" s="2464"/>
      <c r="AQQ243" s="2464"/>
      <c r="AQR243" s="2464"/>
      <c r="AQS243" s="2464"/>
      <c r="AQT243" s="2464"/>
      <c r="AQU243" s="2464"/>
      <c r="AQV243" s="2464"/>
      <c r="AQW243" s="2464"/>
      <c r="AQX243" s="2464"/>
      <c r="AQY243" s="2464"/>
      <c r="AQZ243" s="2464"/>
      <c r="ARA243" s="2464"/>
      <c r="ARB243" s="2464"/>
      <c r="ARC243" s="2464"/>
      <c r="ARD243" s="2464"/>
      <c r="ARE243" s="2464"/>
      <c r="ARF243" s="2464"/>
      <c r="ARG243" s="2464"/>
      <c r="ARH243" s="2464"/>
      <c r="ARI243" s="2464"/>
      <c r="ARJ243" s="2464"/>
      <c r="ARK243" s="2464"/>
      <c r="ARL243" s="2464"/>
      <c r="ARM243" s="2464"/>
      <c r="ARN243" s="2464"/>
      <c r="ARO243" s="2464"/>
      <c r="ARP243" s="2464"/>
      <c r="ARQ243" s="2464"/>
      <c r="ARR243" s="2464"/>
      <c r="ARS243" s="2464"/>
      <c r="ART243" s="2464"/>
      <c r="ARU243" s="2464"/>
      <c r="ARV243" s="2464"/>
      <c r="ARW243" s="2464"/>
      <c r="ARX243" s="2464"/>
      <c r="ARY243" s="2464"/>
      <c r="ARZ243" s="2464"/>
      <c r="ASA243" s="2464"/>
      <c r="ASB243" s="2464"/>
      <c r="ASC243" s="2464"/>
      <c r="ASD243" s="2464"/>
      <c r="ASE243" s="2464"/>
      <c r="ASF243" s="2464"/>
      <c r="ASG243" s="2464"/>
      <c r="ASH243" s="2464"/>
      <c r="ASI243" s="2464"/>
      <c r="ASJ243" s="2464"/>
      <c r="ASK243" s="2464"/>
      <c r="ASL243" s="2464"/>
      <c r="ASM243" s="2464"/>
      <c r="ASN243" s="2464"/>
      <c r="ASO243" s="2464"/>
      <c r="ASP243" s="2464"/>
      <c r="ASQ243" s="2464"/>
      <c r="ASR243" s="2464"/>
      <c r="ASS243" s="2464"/>
      <c r="AST243" s="2464"/>
      <c r="ASU243" s="2464"/>
      <c r="ASV243" s="2464"/>
      <c r="ASW243" s="2464"/>
      <c r="ASX243" s="2464"/>
      <c r="ASY243" s="2464"/>
      <c r="ASZ243" s="2464"/>
      <c r="ATA243" s="2464"/>
      <c r="ATB243" s="2464"/>
      <c r="ATC243" s="2464"/>
      <c r="ATD243" s="2464"/>
      <c r="ATE243" s="2464"/>
      <c r="ATF243" s="2464"/>
      <c r="ATG243" s="2464"/>
      <c r="ATH243" s="2464"/>
      <c r="ATI243" s="2464"/>
      <c r="ATJ243" s="2464"/>
      <c r="ATK243" s="2464"/>
      <c r="ATL243" s="2464"/>
      <c r="ATM243" s="2464"/>
      <c r="ATN243" s="2464"/>
      <c r="ATO243" s="2464"/>
      <c r="ATP243" s="2464"/>
      <c r="ATQ243" s="2464"/>
      <c r="ATR243" s="2464"/>
      <c r="ATS243" s="2464"/>
      <c r="ATT243" s="2464"/>
      <c r="ATU243" s="2464"/>
      <c r="ATV243" s="2464"/>
      <c r="ATW243" s="2464"/>
      <c r="ATX243" s="2464"/>
      <c r="ATY243" s="2464"/>
      <c r="ATZ243" s="2464"/>
      <c r="AUA243" s="2464"/>
      <c r="AUB243" s="2464"/>
      <c r="AUC243" s="2464"/>
      <c r="AUD243" s="2464"/>
      <c r="AUE243" s="2464"/>
      <c r="AUF243" s="2464"/>
      <c r="AUG243" s="2464"/>
      <c r="AUH243" s="2464"/>
      <c r="AUI243" s="2464"/>
      <c r="AUJ243" s="2464"/>
      <c r="AUK243" s="2464"/>
      <c r="AUL243" s="2464"/>
      <c r="AUM243" s="2464"/>
      <c r="AUN243" s="2464"/>
      <c r="AUO243" s="2464"/>
      <c r="AUP243" s="2464"/>
      <c r="AUQ243" s="2464"/>
      <c r="AUR243" s="2464"/>
      <c r="AUS243" s="2464"/>
      <c r="AUT243" s="2464"/>
      <c r="AUU243" s="2464"/>
      <c r="AUV243" s="2464"/>
      <c r="AUW243" s="2464"/>
      <c r="AUX243" s="2464"/>
      <c r="AUY243" s="2464"/>
      <c r="AUZ243" s="2464"/>
      <c r="AVA243" s="2464"/>
      <c r="AVB243" s="2464"/>
      <c r="AVC243" s="2464"/>
      <c r="AVD243" s="2464"/>
      <c r="AVE243" s="2464"/>
      <c r="AVF243" s="2464"/>
      <c r="AVG243" s="2464"/>
      <c r="AVH243" s="2464"/>
      <c r="AVI243" s="2464"/>
      <c r="AVJ243" s="2464"/>
      <c r="AVK243" s="2464"/>
      <c r="AVL243" s="2464"/>
      <c r="AVM243" s="2464"/>
      <c r="AVN243" s="2464"/>
      <c r="AVO243" s="2464"/>
      <c r="AVP243" s="2464"/>
      <c r="AVQ243" s="2464"/>
      <c r="AVR243" s="2464"/>
      <c r="AVS243" s="2464"/>
      <c r="AVT243" s="2464"/>
      <c r="AVU243" s="2464"/>
      <c r="AVV243" s="2464"/>
      <c r="AVW243" s="2464"/>
      <c r="AVX243" s="2464"/>
      <c r="AVY243" s="2464"/>
      <c r="AVZ243" s="2464"/>
      <c r="AWA243" s="2464"/>
      <c r="AWB243" s="2464"/>
      <c r="AWC243" s="2464"/>
      <c r="AWD243" s="2464"/>
      <c r="AWE243" s="2464"/>
      <c r="AWF243" s="2464"/>
      <c r="AWG243" s="2464"/>
      <c r="AWH243" s="2464"/>
      <c r="AWI243" s="2464"/>
      <c r="AWJ243" s="2464"/>
      <c r="AWK243" s="2464"/>
      <c r="AWL243" s="2464"/>
      <c r="AWM243" s="2464"/>
      <c r="AWN243" s="2464"/>
      <c r="AWO243" s="2464"/>
      <c r="AWP243" s="2464"/>
      <c r="AWQ243" s="2464"/>
      <c r="AWR243" s="2464"/>
      <c r="AWS243" s="2464"/>
      <c r="AWT243" s="2464"/>
      <c r="AWU243" s="2464"/>
      <c r="AWV243" s="2464"/>
      <c r="AWW243" s="2464"/>
      <c r="AWX243" s="2464"/>
      <c r="AWY243" s="2464"/>
      <c r="AWZ243" s="2464"/>
      <c r="AXA243" s="2464"/>
      <c r="AXB243" s="2464"/>
      <c r="AXC243" s="2464"/>
      <c r="AXD243" s="2464"/>
      <c r="AXE243" s="2464"/>
      <c r="AXF243" s="2464"/>
      <c r="AXG243" s="2464"/>
      <c r="AXH243" s="2464"/>
      <c r="AXI243" s="2464"/>
      <c r="AXJ243" s="2464"/>
    </row>
    <row r="244" spans="1:1310" ht="20.100000000000001" customHeight="1" thickBot="1">
      <c r="B244" s="7"/>
      <c r="C244" s="7"/>
      <c r="D244" s="7"/>
      <c r="E244" s="2289"/>
      <c r="F244" s="2289"/>
      <c r="G244" s="7"/>
      <c r="H244" s="7"/>
      <c r="I244" s="7"/>
      <c r="J244" s="7"/>
      <c r="K244" s="7"/>
      <c r="L244" s="1089"/>
      <c r="M244" s="1089"/>
      <c r="N244" s="1089"/>
      <c r="O244" s="1089"/>
      <c r="P244" s="1089"/>
      <c r="Q244" s="1089"/>
    </row>
    <row r="245" spans="1:1310" ht="20.100000000000001" customHeight="1">
      <c r="A245" s="2495" t="s">
        <v>3</v>
      </c>
      <c r="B245" s="2496" t="s">
        <v>2086</v>
      </c>
      <c r="C245" s="2497"/>
      <c r="D245" s="2497"/>
      <c r="E245" s="2497"/>
      <c r="F245" s="2497"/>
      <c r="G245" s="2498"/>
      <c r="H245" s="7"/>
      <c r="I245" s="2499" t="s">
        <v>2087</v>
      </c>
      <c r="J245" s="2500"/>
      <c r="K245" s="2500"/>
      <c r="L245" s="2500"/>
      <c r="M245" s="2500"/>
      <c r="N245" s="2500"/>
      <c r="O245" s="2501"/>
      <c r="P245" s="1089"/>
      <c r="Q245" s="1089"/>
    </row>
    <row r="246" spans="1:1310" ht="20.100000000000001" customHeight="1">
      <c r="A246" s="2502" t="s">
        <v>2086</v>
      </c>
      <c r="B246" s="2503"/>
      <c r="C246" s="2504"/>
      <c r="D246" s="2504"/>
      <c r="E246" s="2504"/>
      <c r="F246" s="2504"/>
      <c r="G246" s="2505"/>
      <c r="H246" s="7"/>
      <c r="I246" s="2506" t="s">
        <v>2088</v>
      </c>
      <c r="J246" s="2343"/>
      <c r="K246" s="2343"/>
      <c r="L246" s="2507" t="s">
        <v>2089</v>
      </c>
      <c r="M246" s="2343"/>
      <c r="N246" s="2343"/>
      <c r="O246" s="2508"/>
      <c r="P246" s="1089"/>
      <c r="Q246" s="1089"/>
    </row>
    <row r="247" spans="1:1310" ht="20.100000000000001" customHeight="1">
      <c r="A247" s="2502"/>
      <c r="B247" s="2509"/>
      <c r="C247" s="2355"/>
      <c r="D247" s="2510"/>
      <c r="E247" s="2355"/>
      <c r="F247" s="2510"/>
      <c r="G247" s="2511"/>
      <c r="H247" s="7"/>
      <c r="I247" s="2506" t="s">
        <v>2090</v>
      </c>
      <c r="J247" s="2343"/>
      <c r="K247" s="2343"/>
      <c r="L247" s="2507" t="s">
        <v>2091</v>
      </c>
      <c r="M247" s="2343"/>
      <c r="N247" s="2343"/>
      <c r="O247" s="2508"/>
      <c r="P247" s="1089"/>
      <c r="Q247" s="1089"/>
    </row>
    <row r="248" spans="1:1310" ht="20.100000000000001" customHeight="1">
      <c r="A248" s="2502"/>
      <c r="B248" s="2512" t="s">
        <v>6</v>
      </c>
      <c r="C248" s="2513" t="s">
        <v>2092</v>
      </c>
      <c r="D248" s="2343"/>
      <c r="E248" s="2343"/>
      <c r="F248" s="2343"/>
      <c r="G248" s="2508"/>
      <c r="H248" s="7"/>
      <c r="I248" s="2506" t="s">
        <v>2093</v>
      </c>
      <c r="J248" s="2343"/>
      <c r="K248" s="2343"/>
      <c r="L248" s="15"/>
      <c r="M248" s="2343"/>
      <c r="N248" s="2343"/>
      <c r="O248" s="2508"/>
      <c r="P248" s="1089"/>
      <c r="Q248" s="1089"/>
    </row>
    <row r="249" spans="1:1310" ht="20.100000000000001" customHeight="1">
      <c r="A249" s="2502"/>
      <c r="B249" s="2514" t="s">
        <v>5</v>
      </c>
      <c r="C249" s="2513" t="s">
        <v>2094</v>
      </c>
      <c r="D249" s="2343"/>
      <c r="E249" s="2343"/>
      <c r="F249" s="2343"/>
      <c r="G249" s="2508"/>
      <c r="H249" s="7"/>
      <c r="I249" s="2506" t="s">
        <v>2095</v>
      </c>
      <c r="J249" s="2343"/>
      <c r="K249" s="2343"/>
      <c r="L249" s="2507" t="s">
        <v>2096</v>
      </c>
      <c r="M249" s="2343"/>
      <c r="N249" s="2343"/>
      <c r="O249" s="2508"/>
      <c r="P249" s="1089"/>
      <c r="Q249" s="1089"/>
    </row>
    <row r="250" spans="1:1310" ht="20.100000000000001" customHeight="1">
      <c r="A250" s="2502"/>
      <c r="B250" s="2515" t="s">
        <v>66</v>
      </c>
      <c r="C250" s="2513" t="s">
        <v>2097</v>
      </c>
      <c r="D250" s="2343"/>
      <c r="E250" s="2343"/>
      <c r="F250" s="2343"/>
      <c r="G250" s="2508"/>
      <c r="H250" s="7"/>
      <c r="I250" s="2506" t="s">
        <v>2098</v>
      </c>
      <c r="J250" s="2343"/>
      <c r="K250" s="2343"/>
      <c r="L250" s="2507" t="s">
        <v>2099</v>
      </c>
      <c r="M250" s="2343"/>
      <c r="N250" s="2343"/>
      <c r="O250" s="2508"/>
      <c r="P250" s="1089"/>
      <c r="Q250" s="1089"/>
    </row>
    <row r="251" spans="1:1310" ht="20.100000000000001" customHeight="1" thickBot="1">
      <c r="A251" s="2502"/>
      <c r="B251" s="2364"/>
      <c r="C251" s="2343"/>
      <c r="D251" s="2343"/>
      <c r="E251" s="2343"/>
      <c r="F251" s="2343"/>
      <c r="G251" s="2508"/>
      <c r="H251" s="7"/>
      <c r="I251" s="2506"/>
      <c r="J251" s="2343"/>
      <c r="K251" s="2343"/>
      <c r="L251" s="2507" t="s">
        <v>2100</v>
      </c>
      <c r="M251" s="2343"/>
      <c r="N251" s="2343"/>
      <c r="O251" s="2508"/>
      <c r="P251" s="1089"/>
      <c r="Q251" s="1089"/>
    </row>
    <row r="252" spans="1:1310" ht="20.100000000000001" customHeight="1">
      <c r="A252" s="2502"/>
      <c r="B252" s="2516"/>
      <c r="C252" s="2517"/>
      <c r="D252" s="2518"/>
      <c r="E252" s="2517"/>
      <c r="F252" s="2518"/>
      <c r="G252" s="2519"/>
      <c r="H252" s="7"/>
      <c r="I252" s="2364"/>
      <c r="J252" s="2343"/>
      <c r="K252" s="2343"/>
      <c r="L252" s="2343"/>
      <c r="M252" s="2343"/>
      <c r="N252" s="2343"/>
      <c r="O252" s="2508"/>
      <c r="P252" s="1089"/>
      <c r="Q252" s="1089"/>
    </row>
    <row r="253" spans="1:1310" ht="20.100000000000001" customHeight="1">
      <c r="A253" s="2502"/>
      <c r="B253" s="2520" t="s">
        <v>2101</v>
      </c>
      <c r="C253" s="2521"/>
      <c r="D253" s="2521"/>
      <c r="E253" s="2521"/>
      <c r="F253" s="2521"/>
      <c r="G253" s="2522"/>
      <c r="H253" s="7"/>
      <c r="I253" s="2506" t="s">
        <v>2102</v>
      </c>
      <c r="J253" s="2343"/>
      <c r="K253" s="2343"/>
      <c r="L253" s="2523" t="s">
        <v>2103</v>
      </c>
      <c r="M253" s="2343"/>
      <c r="N253" s="2343"/>
      <c r="O253" s="2508"/>
      <c r="P253" s="1089"/>
      <c r="Q253" s="1089"/>
    </row>
    <row r="254" spans="1:1310" ht="20.100000000000001" customHeight="1">
      <c r="A254" s="2502"/>
      <c r="B254" s="2524"/>
      <c r="C254" s="2343"/>
      <c r="D254" s="2525"/>
      <c r="E254" s="2343"/>
      <c r="F254" s="2525"/>
      <c r="G254" s="2526"/>
      <c r="H254" s="7"/>
      <c r="I254" s="2506" t="s">
        <v>2104</v>
      </c>
      <c r="J254" s="2343"/>
      <c r="K254" s="2343"/>
      <c r="L254" s="2527">
        <v>0</v>
      </c>
      <c r="M254" s="2528">
        <v>0</v>
      </c>
      <c r="N254" s="2529">
        <v>0</v>
      </c>
      <c r="O254" s="2530">
        <v>0</v>
      </c>
      <c r="P254" s="1089"/>
      <c r="Q254" s="1089"/>
    </row>
    <row r="255" spans="1:1310" ht="20.100000000000001" customHeight="1" thickBot="1">
      <c r="A255" s="2502"/>
      <c r="B255" s="2512" t="s">
        <v>6</v>
      </c>
      <c r="C255" s="2513" t="s">
        <v>2105</v>
      </c>
      <c r="D255" s="2343"/>
      <c r="E255" s="2343"/>
      <c r="F255" s="2343"/>
      <c r="G255" s="2508"/>
      <c r="H255" s="7"/>
      <c r="I255" s="2378"/>
      <c r="J255" s="2379"/>
      <c r="K255" s="2379"/>
      <c r="L255" s="2379"/>
      <c r="M255" s="2379"/>
      <c r="N255" s="2379"/>
      <c r="O255" s="2380"/>
      <c r="P255" s="1089"/>
      <c r="Q255" s="1089"/>
    </row>
    <row r="256" spans="1:1310" ht="20.100000000000001" customHeight="1" thickBot="1">
      <c r="A256" s="2502"/>
      <c r="B256" s="2514" t="s">
        <v>5</v>
      </c>
      <c r="C256" s="2513" t="s">
        <v>2106</v>
      </c>
      <c r="D256" s="2343"/>
      <c r="E256" s="2343"/>
      <c r="F256" s="2343"/>
      <c r="G256" s="2508"/>
      <c r="H256" s="7"/>
      <c r="I256" s="2462"/>
      <c r="J256" s="2462"/>
      <c r="K256" s="2462"/>
      <c r="L256" s="2462"/>
      <c r="M256" s="2462"/>
      <c r="N256" s="2462"/>
      <c r="O256" s="2462"/>
      <c r="P256" s="1089"/>
      <c r="Q256" s="1089"/>
    </row>
    <row r="257" spans="1:17" ht="20.100000000000001" customHeight="1">
      <c r="A257" s="2502"/>
      <c r="B257" s="2515" t="s">
        <v>66</v>
      </c>
      <c r="C257" s="2513" t="s">
        <v>2107</v>
      </c>
      <c r="D257" s="2343"/>
      <c r="E257" s="2343"/>
      <c r="F257" s="2343"/>
      <c r="G257" s="2508"/>
      <c r="H257" s="7"/>
      <c r="I257" s="2531" t="s">
        <v>2108</v>
      </c>
      <c r="J257" s="2532"/>
      <c r="K257" s="2532"/>
      <c r="L257" s="2532"/>
      <c r="M257" s="2532"/>
      <c r="N257" s="2532"/>
      <c r="O257" s="2533"/>
      <c r="P257" s="1089"/>
      <c r="Q257" s="1089"/>
    </row>
    <row r="258" spans="1:17" ht="20.100000000000001" customHeight="1">
      <c r="A258" s="2502"/>
      <c r="B258" s="2364"/>
      <c r="C258" s="2343"/>
      <c r="D258" s="2343"/>
      <c r="E258" s="2343"/>
      <c r="F258" s="2343"/>
      <c r="G258" s="2508"/>
      <c r="H258" s="7"/>
      <c r="I258" s="2534" t="s">
        <v>2109</v>
      </c>
      <c r="J258" s="2535">
        <v>8.35</v>
      </c>
      <c r="K258" s="2536" t="s">
        <v>2110</v>
      </c>
      <c r="L258" s="2536"/>
      <c r="M258" s="2535">
        <v>0.25</v>
      </c>
      <c r="N258" s="2537">
        <f>IF(ISBLANK(M259),I262,M259)</f>
        <v>33.4</v>
      </c>
      <c r="O258" s="2538" t="s">
        <v>658</v>
      </c>
      <c r="P258" s="1089"/>
      <c r="Q258" s="1089"/>
    </row>
    <row r="259" spans="1:17" ht="20.100000000000001" customHeight="1">
      <c r="A259" s="2502"/>
      <c r="B259" s="2539" t="s">
        <v>2111</v>
      </c>
      <c r="C259" s="2540"/>
      <c r="D259" s="2541"/>
      <c r="E259" s="2540"/>
      <c r="F259" s="2542">
        <f>3.14*(11*11)</f>
        <v>379.94</v>
      </c>
      <c r="G259" s="2543"/>
      <c r="H259" s="7"/>
      <c r="I259" s="2534"/>
      <c r="J259" s="2535"/>
      <c r="K259" s="2536"/>
      <c r="L259" s="2536"/>
      <c r="M259" s="2535"/>
      <c r="N259" s="2537"/>
      <c r="O259" s="2538"/>
      <c r="P259" s="1089"/>
      <c r="Q259" s="1089"/>
    </row>
    <row r="260" spans="1:17" ht="20.100000000000001" customHeight="1">
      <c r="A260" s="2502"/>
      <c r="B260" s="2544" t="s">
        <v>2112</v>
      </c>
      <c r="C260" s="2545"/>
      <c r="D260" s="2546"/>
      <c r="E260" s="2545"/>
      <c r="F260" s="2547" t="s">
        <v>2113</v>
      </c>
      <c r="G260" s="2548"/>
      <c r="H260" s="7"/>
      <c r="I260" s="2534"/>
      <c r="J260" s="2535"/>
      <c r="K260" s="2549" t="s">
        <v>659</v>
      </c>
      <c r="L260" s="2549"/>
      <c r="M260" s="2550">
        <v>70</v>
      </c>
      <c r="N260" s="2551">
        <f>J258/M260</f>
        <v>0.11928571428571429</v>
      </c>
      <c r="O260" s="2538" t="s">
        <v>2114</v>
      </c>
      <c r="P260" s="1089"/>
      <c r="Q260" s="1089"/>
    </row>
    <row r="261" spans="1:17" ht="20.100000000000001" customHeight="1">
      <c r="A261" s="2502"/>
      <c r="B261" s="2552" t="s">
        <v>2115</v>
      </c>
      <c r="C261" s="2553" t="s">
        <v>2116</v>
      </c>
      <c r="D261" s="109"/>
      <c r="E261" s="2553" t="s">
        <v>2117</v>
      </c>
      <c r="F261" s="2554" t="s">
        <v>2118</v>
      </c>
      <c r="G261" s="2555"/>
      <c r="H261" s="7"/>
      <c r="I261" s="2534"/>
      <c r="J261" s="2535"/>
      <c r="K261" s="2549"/>
      <c r="L261" s="2549"/>
      <c r="M261" s="2550"/>
      <c r="N261" s="2551"/>
      <c r="O261" s="2538"/>
      <c r="P261" s="1089"/>
      <c r="Q261" s="1089"/>
    </row>
    <row r="262" spans="1:17" ht="20.100000000000001" customHeight="1">
      <c r="A262" s="2502"/>
      <c r="B262" s="2556">
        <v>1</v>
      </c>
      <c r="C262" s="2557">
        <v>22</v>
      </c>
      <c r="D262" s="15"/>
      <c r="E262" s="2558">
        <f>C262/2</f>
        <v>11</v>
      </c>
      <c r="F262" s="2559">
        <f>PI()*(E262^2)</f>
        <v>380.13271108436498</v>
      </c>
      <c r="G262" s="110"/>
      <c r="H262" s="7"/>
      <c r="I262" s="2560">
        <f>IF(ISBLANK(M258),0,J258/M258)</f>
        <v>33.4</v>
      </c>
      <c r="J262" s="783"/>
      <c r="K262" s="783"/>
      <c r="L262" s="783"/>
      <c r="M262" s="783"/>
      <c r="N262" s="783"/>
      <c r="O262" s="2561"/>
      <c r="P262" s="1089"/>
      <c r="Q262" s="1089"/>
    </row>
    <row r="263" spans="1:17" ht="20.100000000000001" customHeight="1" thickBot="1">
      <c r="A263" s="2502"/>
      <c r="B263" s="2556"/>
      <c r="C263" s="2557"/>
      <c r="D263" s="15"/>
      <c r="E263" s="2558"/>
      <c r="F263" s="2559"/>
      <c r="G263" s="110"/>
      <c r="H263" s="7"/>
      <c r="I263" s="2562" t="s">
        <v>2119</v>
      </c>
      <c r="J263" s="2563"/>
      <c r="K263" s="2563"/>
      <c r="L263" s="2563"/>
      <c r="M263" s="2563"/>
      <c r="N263" s="2563"/>
      <c r="O263" s="2564"/>
      <c r="P263" s="1089"/>
      <c r="Q263" s="1089"/>
    </row>
    <row r="264" spans="1:17" ht="20.100000000000001" customHeight="1">
      <c r="A264" s="2502"/>
      <c r="B264" s="2565"/>
      <c r="C264" s="2566"/>
      <c r="D264" s="15"/>
      <c r="E264" s="2567"/>
      <c r="F264" s="2568"/>
      <c r="G264" s="110"/>
      <c r="H264" s="7"/>
      <c r="I264" s="2569" t="s">
        <v>12</v>
      </c>
      <c r="J264" s="2570"/>
      <c r="K264" s="2570"/>
      <c r="L264" s="2570"/>
      <c r="M264" s="2570"/>
      <c r="N264" s="2570"/>
      <c r="O264" s="2571"/>
      <c r="P264" s="1089"/>
      <c r="Q264" s="1089"/>
    </row>
    <row r="265" spans="1:17" ht="20.100000000000001" customHeight="1" thickBot="1">
      <c r="A265" s="2502"/>
      <c r="B265" s="2556">
        <v>1</v>
      </c>
      <c r="C265" s="2557">
        <v>22</v>
      </c>
      <c r="D265" s="15"/>
      <c r="E265" s="2558">
        <f>C265/2</f>
        <v>11</v>
      </c>
      <c r="F265" s="2559">
        <f>PI()*(E265^2)</f>
        <v>380.13271108436498</v>
      </c>
      <c r="G265" s="110"/>
      <c r="H265" s="7"/>
      <c r="I265" s="2572"/>
      <c r="J265" s="2573"/>
      <c r="K265" s="2573"/>
      <c r="L265" s="2573"/>
      <c r="M265" s="2573"/>
      <c r="N265" s="2573"/>
      <c r="O265" s="2574"/>
      <c r="P265" s="1089"/>
      <c r="Q265" s="1089"/>
    </row>
    <row r="266" spans="1:17" ht="20.100000000000001" customHeight="1" thickBot="1">
      <c r="A266" s="2502"/>
      <c r="B266" s="2575"/>
      <c r="C266" s="2576"/>
      <c r="D266" s="15"/>
      <c r="E266" s="2577"/>
      <c r="F266" s="2578"/>
      <c r="G266" s="110"/>
      <c r="H266" s="7"/>
      <c r="P266" s="1089"/>
      <c r="Q266" s="1089"/>
    </row>
    <row r="267" spans="1:17" ht="20.100000000000001" customHeight="1">
      <c r="A267" s="2502"/>
      <c r="B267" s="2579" t="s">
        <v>2120</v>
      </c>
      <c r="C267" s="2580"/>
      <c r="D267" s="2580"/>
      <c r="E267" s="2580"/>
      <c r="F267" s="2580"/>
      <c r="G267" s="2581"/>
      <c r="H267" s="7"/>
      <c r="I267" s="2582" t="s">
        <v>2121</v>
      </c>
      <c r="J267" s="2583"/>
      <c r="K267" s="2583"/>
      <c r="L267" s="2583"/>
      <c r="M267" s="2583"/>
      <c r="N267" s="2584"/>
      <c r="O267" s="1089"/>
      <c r="P267" s="1089"/>
      <c r="Q267" s="1089"/>
    </row>
    <row r="268" spans="1:17" ht="20.100000000000001" customHeight="1">
      <c r="A268" s="2502"/>
      <c r="B268" s="2585" t="s">
        <v>2122</v>
      </c>
      <c r="C268" s="2355"/>
      <c r="D268" s="2586"/>
      <c r="E268" s="2355"/>
      <c r="F268" s="2587"/>
      <c r="G268" s="2588"/>
      <c r="H268" s="7"/>
      <c r="I268" s="2589"/>
      <c r="J268" s="2590"/>
      <c r="K268" s="2590"/>
      <c r="L268" s="2590"/>
      <c r="M268" s="2590"/>
      <c r="N268" s="2591"/>
      <c r="O268" s="1089"/>
      <c r="P268" s="1089"/>
      <c r="Q268" s="1089"/>
    </row>
    <row r="269" spans="1:17" ht="20.100000000000001" customHeight="1">
      <c r="A269" s="2502"/>
      <c r="B269" s="2592" t="s">
        <v>12</v>
      </c>
      <c r="C269" s="2593"/>
      <c r="D269" s="2593"/>
      <c r="E269" s="2593"/>
      <c r="F269" s="2593"/>
      <c r="G269" s="2594"/>
      <c r="H269" s="7"/>
      <c r="I269" s="2595" t="s">
        <v>2123</v>
      </c>
      <c r="J269" s="2596"/>
      <c r="K269" s="2596"/>
      <c r="L269" s="2596"/>
      <c r="M269" s="2596"/>
      <c r="N269" s="2597"/>
      <c r="O269" s="1089"/>
      <c r="P269" s="1089"/>
      <c r="Q269" s="1089"/>
    </row>
    <row r="270" spans="1:17" ht="20.100000000000001" customHeight="1" thickBot="1">
      <c r="A270" s="2502"/>
      <c r="B270" s="2598"/>
      <c r="C270" s="2599"/>
      <c r="D270" s="2599"/>
      <c r="E270" s="2599"/>
      <c r="F270" s="2599"/>
      <c r="G270" s="2600"/>
      <c r="H270" s="7"/>
      <c r="I270" s="2595"/>
      <c r="J270" s="2596"/>
      <c r="K270" s="2596"/>
      <c r="L270" s="2596"/>
      <c r="M270" s="2596"/>
      <c r="N270" s="2597"/>
      <c r="O270" s="1089"/>
      <c r="P270" s="1089"/>
      <c r="Q270" s="1089"/>
    </row>
    <row r="271" spans="1:17" ht="20.100000000000001" customHeight="1" thickBot="1">
      <c r="B271" s="7"/>
      <c r="C271" s="7"/>
      <c r="D271" s="7"/>
      <c r="E271" s="2289"/>
      <c r="F271" s="2289"/>
      <c r="G271" s="7"/>
      <c r="H271" s="7"/>
      <c r="I271" s="2601" t="s">
        <v>2115</v>
      </c>
      <c r="J271" s="2602" t="s">
        <v>2116</v>
      </c>
      <c r="K271" s="2602" t="s">
        <v>2117</v>
      </c>
      <c r="L271" s="2603" t="s">
        <v>2124</v>
      </c>
      <c r="M271" s="2604" t="s">
        <v>2125</v>
      </c>
      <c r="N271" s="2605" t="s">
        <v>2126</v>
      </c>
      <c r="O271" s="1089"/>
      <c r="P271" s="1089"/>
      <c r="Q271" s="1089"/>
    </row>
    <row r="272" spans="1:17" ht="20.100000000000001" customHeight="1">
      <c r="A272" s="2495" t="s">
        <v>3</v>
      </c>
      <c r="B272" s="2606" t="s">
        <v>2127</v>
      </c>
      <c r="C272" s="2607"/>
      <c r="D272" s="2607"/>
      <c r="E272" s="2607"/>
      <c r="F272" s="2607"/>
      <c r="G272" s="2608"/>
      <c r="H272" s="7"/>
      <c r="I272" s="2601"/>
      <c r="J272" s="2602"/>
      <c r="K272" s="2602"/>
      <c r="L272" s="2603"/>
      <c r="M272" s="2604"/>
      <c r="N272" s="2605"/>
      <c r="O272" s="1089"/>
      <c r="P272" s="1089"/>
      <c r="Q272" s="1089"/>
    </row>
    <row r="273" spans="1:17" ht="20.100000000000001" customHeight="1">
      <c r="A273" s="1738" t="s">
        <v>2127</v>
      </c>
      <c r="B273" s="2609" t="s">
        <v>2128</v>
      </c>
      <c r="C273" s="2610"/>
      <c r="D273" s="2610"/>
      <c r="E273" s="2610"/>
      <c r="F273" s="2610"/>
      <c r="G273" s="2611"/>
      <c r="H273" s="7"/>
      <c r="I273" s="2612">
        <v>1</v>
      </c>
      <c r="J273" s="2613">
        <v>22</v>
      </c>
      <c r="K273" s="2558">
        <f>J273/2</f>
        <v>11</v>
      </c>
      <c r="L273" s="2614">
        <v>0.15</v>
      </c>
      <c r="M273" s="2615">
        <f>(PI()*(K273^2)*I273)</f>
        <v>380.13271108436498</v>
      </c>
      <c r="N273" s="2616">
        <f>N277</f>
        <v>1.5783961298369786</v>
      </c>
      <c r="O273" s="1089"/>
      <c r="P273" s="1089"/>
      <c r="Q273" s="1089"/>
    </row>
    <row r="274" spans="1:17" ht="20.100000000000001" customHeight="1">
      <c r="A274" s="1738"/>
      <c r="B274" s="2609"/>
      <c r="C274" s="2610"/>
      <c r="D274" s="2610"/>
      <c r="E274" s="2610"/>
      <c r="F274" s="2610"/>
      <c r="G274" s="2611"/>
      <c r="H274" s="7"/>
      <c r="I274" s="2612"/>
      <c r="J274" s="2613"/>
      <c r="K274" s="2558"/>
      <c r="L274" s="2614"/>
      <c r="M274" s="2615"/>
      <c r="N274" s="2616"/>
      <c r="O274" s="1089"/>
      <c r="P274" s="1089"/>
      <c r="Q274" s="1089"/>
    </row>
    <row r="275" spans="1:17" ht="20.100000000000001" customHeight="1">
      <c r="A275" s="1738"/>
      <c r="B275" s="2609" t="s">
        <v>2129</v>
      </c>
      <c r="C275" s="2610"/>
      <c r="D275" s="2610"/>
      <c r="E275" s="2610"/>
      <c r="F275" s="2610"/>
      <c r="G275" s="2611"/>
      <c r="H275" s="7"/>
      <c r="I275" s="2595" t="s">
        <v>2130</v>
      </c>
      <c r="J275" s="2596"/>
      <c r="K275" s="2596"/>
      <c r="L275" s="2596"/>
      <c r="M275" s="2596"/>
      <c r="N275" s="2597"/>
      <c r="O275" s="1089"/>
      <c r="P275" s="1089"/>
      <c r="Q275" s="1089"/>
    </row>
    <row r="276" spans="1:17" ht="20.100000000000001" customHeight="1">
      <c r="A276" s="1738"/>
      <c r="B276" s="2609"/>
      <c r="C276" s="2610"/>
      <c r="D276" s="2610"/>
      <c r="E276" s="2610"/>
      <c r="F276" s="2610"/>
      <c r="G276" s="2611"/>
      <c r="H276" s="7"/>
      <c r="I276" s="2595"/>
      <c r="J276" s="2596"/>
      <c r="K276" s="2596"/>
      <c r="L276" s="2596"/>
      <c r="M276" s="2596"/>
      <c r="N276" s="2597"/>
      <c r="O276" s="1089"/>
      <c r="P276" s="1089"/>
      <c r="Q276" s="1089"/>
    </row>
    <row r="277" spans="1:17" ht="20.100000000000001" customHeight="1">
      <c r="A277" s="1738"/>
      <c r="B277" s="2609"/>
      <c r="C277" s="2610"/>
      <c r="D277" s="2610"/>
      <c r="E277" s="2610"/>
      <c r="F277" s="2610"/>
      <c r="G277" s="2611"/>
      <c r="H277" s="7"/>
      <c r="I277" s="2612">
        <v>1</v>
      </c>
      <c r="J277" s="2613">
        <v>30</v>
      </c>
      <c r="K277" s="2613">
        <v>20</v>
      </c>
      <c r="L277" s="2617">
        <f>(L273*N273)*I273</f>
        <v>0.2367594194755468</v>
      </c>
      <c r="M277" s="2615">
        <f>(J277*K277)*I277</f>
        <v>600</v>
      </c>
      <c r="N277" s="2616">
        <f>M277/M273</f>
        <v>1.5783961298369786</v>
      </c>
      <c r="O277" s="1089"/>
      <c r="P277" s="1089"/>
      <c r="Q277" s="1089"/>
    </row>
    <row r="278" spans="1:17" ht="20.100000000000001" customHeight="1">
      <c r="A278" s="1738"/>
      <c r="B278" s="2618"/>
      <c r="C278" s="2619"/>
      <c r="D278" s="2619"/>
      <c r="E278" s="2619"/>
      <c r="F278" s="2619"/>
      <c r="G278" s="110"/>
      <c r="H278" s="7"/>
      <c r="I278" s="2612"/>
      <c r="J278" s="2613"/>
      <c r="K278" s="2613"/>
      <c r="L278" s="2617"/>
      <c r="M278" s="2615"/>
      <c r="N278" s="2616"/>
      <c r="O278" s="1089"/>
      <c r="P278" s="1089"/>
      <c r="Q278" s="1089"/>
    </row>
    <row r="279" spans="1:17" ht="20.100000000000001" customHeight="1">
      <c r="A279" s="1738"/>
      <c r="B279" s="2618"/>
      <c r="C279" s="2619"/>
      <c r="D279" s="2619"/>
      <c r="E279" s="2619"/>
      <c r="F279" s="2619"/>
      <c r="G279" s="110"/>
      <c r="H279" s="7"/>
      <c r="I279" s="2620" t="s">
        <v>2131</v>
      </c>
      <c r="J279" s="2621" t="s">
        <v>2132</v>
      </c>
      <c r="K279" s="2621" t="s">
        <v>2133</v>
      </c>
      <c r="L279" s="2622" t="s">
        <v>2124</v>
      </c>
      <c r="M279" s="2623" t="s">
        <v>2125</v>
      </c>
      <c r="N279" s="2624" t="s">
        <v>2126</v>
      </c>
      <c r="O279" s="1089"/>
      <c r="P279" s="1089"/>
      <c r="Q279" s="1089"/>
    </row>
    <row r="280" spans="1:17" ht="20.100000000000001" customHeight="1">
      <c r="A280" s="1738"/>
      <c r="B280" s="2618"/>
      <c r="C280" s="2619"/>
      <c r="D280" s="2619"/>
      <c r="E280" s="2619"/>
      <c r="F280" s="2619"/>
      <c r="G280" s="110"/>
      <c r="H280" s="7"/>
      <c r="I280" s="2620"/>
      <c r="J280" s="2621"/>
      <c r="K280" s="2621"/>
      <c r="L280" s="2622"/>
      <c r="M280" s="2623"/>
      <c r="N280" s="2624"/>
      <c r="O280" s="1089"/>
      <c r="P280" s="1089"/>
      <c r="Q280" s="1089"/>
    </row>
    <row r="281" spans="1:17" ht="20.100000000000001" customHeight="1" thickBot="1">
      <c r="A281" s="1738"/>
      <c r="B281" s="2618"/>
      <c r="C281" s="2619"/>
      <c r="D281" s="2619"/>
      <c r="E281" s="2619"/>
      <c r="F281" s="2619"/>
      <c r="G281" s="110"/>
      <c r="H281" s="7"/>
      <c r="I281" s="2625" t="s">
        <v>2134</v>
      </c>
      <c r="J281" s="2626"/>
      <c r="K281" s="2626"/>
      <c r="L281" s="2626"/>
      <c r="M281" s="2626"/>
      <c r="N281" s="2627"/>
      <c r="O281" s="1089"/>
      <c r="P281" s="1089"/>
      <c r="Q281" s="1089"/>
    </row>
    <row r="282" spans="1:17" ht="20.100000000000001" customHeight="1">
      <c r="A282" s="1738"/>
      <c r="B282" s="2618"/>
      <c r="C282" s="2619"/>
      <c r="D282" s="2619"/>
      <c r="E282" s="2619"/>
      <c r="F282" s="2619"/>
      <c r="G282" s="110"/>
      <c r="H282" s="7"/>
      <c r="I282" s="2628" t="s">
        <v>2135</v>
      </c>
      <c r="J282" s="2629" t="s">
        <v>2136</v>
      </c>
      <c r="K282" s="2630"/>
      <c r="L282" s="2630"/>
      <c r="M282" s="2630"/>
      <c r="N282" s="2631"/>
      <c r="O282" s="1089"/>
      <c r="P282" s="1089"/>
      <c r="Q282" s="1089"/>
    </row>
    <row r="283" spans="1:17" ht="20.100000000000001" customHeight="1">
      <c r="A283" s="1738"/>
      <c r="B283" s="2618"/>
      <c r="C283" s="2619"/>
      <c r="D283" s="2619"/>
      <c r="E283" s="2619"/>
      <c r="F283" s="2619"/>
      <c r="G283" s="110"/>
      <c r="H283" s="7"/>
      <c r="I283" s="2632" t="s">
        <v>12</v>
      </c>
      <c r="J283" s="2633"/>
      <c r="K283" s="2633"/>
      <c r="L283" s="2633"/>
      <c r="M283" s="2633"/>
      <c r="N283" s="2634"/>
      <c r="O283" s="1089"/>
      <c r="P283" s="1089"/>
      <c r="Q283" s="1089"/>
    </row>
    <row r="284" spans="1:17" ht="20.100000000000001" customHeight="1" thickBot="1">
      <c r="A284" s="1738"/>
      <c r="B284" s="2618"/>
      <c r="C284" s="2619"/>
      <c r="D284" s="2619"/>
      <c r="E284" s="2619"/>
      <c r="F284" s="2619"/>
      <c r="G284" s="110"/>
      <c r="H284" s="7"/>
      <c r="I284" s="2635"/>
      <c r="J284" s="2636"/>
      <c r="K284" s="2636"/>
      <c r="L284" s="2636"/>
      <c r="M284" s="2636"/>
      <c r="N284" s="2637"/>
      <c r="O284" s="1089"/>
      <c r="P284" s="1089"/>
      <c r="Q284" s="1089"/>
    </row>
    <row r="285" spans="1:17" ht="20.100000000000001" customHeight="1" thickBot="1">
      <c r="A285" s="1738"/>
      <c r="B285" s="2618"/>
      <c r="C285" s="2619"/>
      <c r="D285" s="2619"/>
      <c r="E285" s="2619"/>
      <c r="F285" s="2619"/>
      <c r="G285" s="110"/>
      <c r="H285" s="7"/>
      <c r="I285" s="1089"/>
      <c r="J285" s="1089"/>
      <c r="K285" s="1089"/>
      <c r="L285" s="1089"/>
      <c r="M285" s="1089"/>
      <c r="N285" s="1089"/>
      <c r="O285" s="1089"/>
      <c r="P285" s="1089"/>
      <c r="Q285" s="1089"/>
    </row>
    <row r="286" spans="1:17" ht="20.100000000000001" customHeight="1">
      <c r="A286" s="1738"/>
      <c r="B286" s="2618"/>
      <c r="C286" s="2619"/>
      <c r="D286" s="2619"/>
      <c r="E286" s="2619"/>
      <c r="F286" s="2619"/>
      <c r="G286" s="110"/>
      <c r="H286" s="7"/>
      <c r="I286" s="2496" t="s">
        <v>2137</v>
      </c>
      <c r="J286" s="2497"/>
      <c r="K286" s="2497"/>
      <c r="L286" s="2497"/>
      <c r="M286" s="2498"/>
      <c r="O286" s="1089"/>
      <c r="P286" s="1089"/>
      <c r="Q286" s="1089"/>
    </row>
    <row r="287" spans="1:17" ht="20.100000000000001" customHeight="1">
      <c r="A287" s="1738"/>
      <c r="B287" s="2618"/>
      <c r="C287" s="2619"/>
      <c r="D287" s="2619"/>
      <c r="E287" s="2619"/>
      <c r="F287" s="2619"/>
      <c r="G287" s="110"/>
      <c r="H287" s="7"/>
      <c r="I287" s="2503"/>
      <c r="J287" s="2504"/>
      <c r="K287" s="2504"/>
      <c r="L287" s="2504"/>
      <c r="M287" s="2505"/>
    </row>
    <row r="288" spans="1:17" ht="20.100000000000001" customHeight="1">
      <c r="A288" s="1738"/>
      <c r="B288" s="2618"/>
      <c r="C288" s="2619"/>
      <c r="D288" s="2619"/>
      <c r="E288" s="2619"/>
      <c r="F288" s="2619"/>
      <c r="G288" s="110"/>
      <c r="H288" s="7"/>
      <c r="I288" s="2503"/>
      <c r="J288" s="2504"/>
      <c r="K288" s="2504"/>
      <c r="L288" s="2504"/>
      <c r="M288" s="2505"/>
    </row>
    <row r="289" spans="1:14" ht="20.100000000000001" customHeight="1">
      <c r="A289" s="1738"/>
      <c r="B289" s="2638" t="s">
        <v>2138</v>
      </c>
      <c r="C289" s="2639"/>
      <c r="D289" s="2639"/>
      <c r="E289" s="2639"/>
      <c r="F289" s="2639"/>
      <c r="G289" s="110"/>
      <c r="H289" s="7"/>
      <c r="I289" s="2601" t="s">
        <v>2115</v>
      </c>
      <c r="J289" s="2602" t="s">
        <v>2116</v>
      </c>
      <c r="K289" s="2602" t="s">
        <v>2117</v>
      </c>
      <c r="L289" s="2602" t="s">
        <v>2139</v>
      </c>
      <c r="M289" s="2605" t="s">
        <v>2125</v>
      </c>
    </row>
    <row r="290" spans="1:14" ht="20.100000000000001" customHeight="1">
      <c r="A290" s="1738"/>
      <c r="B290" s="2638"/>
      <c r="C290" s="2639"/>
      <c r="D290" s="2639"/>
      <c r="E290" s="2639"/>
      <c r="F290" s="2639"/>
      <c r="G290" s="110"/>
      <c r="H290" s="7"/>
      <c r="I290" s="2601"/>
      <c r="J290" s="2602"/>
      <c r="K290" s="2602"/>
      <c r="L290" s="2602"/>
      <c r="M290" s="2605"/>
    </row>
    <row r="291" spans="1:14" ht="20.100000000000001" customHeight="1" thickBot="1">
      <c r="A291" s="1738"/>
      <c r="B291" s="2640"/>
      <c r="C291" s="2641"/>
      <c r="D291" s="2641"/>
      <c r="E291" s="2641"/>
      <c r="F291" s="2641"/>
      <c r="G291" s="2642"/>
      <c r="H291" s="7"/>
      <c r="I291" s="2612">
        <v>1</v>
      </c>
      <c r="J291" s="2643">
        <v>22</v>
      </c>
      <c r="K291" s="2644">
        <f>J291/2</f>
        <v>11</v>
      </c>
      <c r="L291" s="2643">
        <v>1</v>
      </c>
      <c r="M291" s="2645">
        <f>((PI()*(K291^2)*L291))*I291</f>
        <v>380.13271108436498</v>
      </c>
    </row>
    <row r="292" spans="1:14" ht="20.100000000000001" customHeight="1">
      <c r="B292" s="7"/>
      <c r="C292" s="7"/>
      <c r="D292" s="7"/>
      <c r="E292" s="2289"/>
      <c r="F292" s="2289"/>
      <c r="G292" s="7"/>
      <c r="H292" s="7"/>
      <c r="I292" s="2612"/>
      <c r="J292" s="2643"/>
      <c r="K292" s="2644"/>
      <c r="L292" s="2643"/>
      <c r="M292" s="2645"/>
    </row>
    <row r="293" spans="1:14" ht="20.100000000000001" customHeight="1">
      <c r="B293" s="2646" t="s">
        <v>2140</v>
      </c>
      <c r="C293" s="2647"/>
      <c r="D293" s="2647"/>
      <c r="E293" s="2647"/>
      <c r="F293" s="2647"/>
      <c r="G293" s="2648"/>
      <c r="H293" s="7"/>
      <c r="I293" s="2601" t="s">
        <v>2115</v>
      </c>
      <c r="J293" s="2602" t="s">
        <v>2116</v>
      </c>
      <c r="K293" s="2602" t="s">
        <v>2139</v>
      </c>
      <c r="L293" s="2602"/>
      <c r="M293" s="2605" t="s">
        <v>2125</v>
      </c>
    </row>
    <row r="294" spans="1:14" ht="20.100000000000001" customHeight="1">
      <c r="B294" s="2646"/>
      <c r="C294" s="2647"/>
      <c r="D294" s="2647"/>
      <c r="E294" s="2647"/>
      <c r="F294" s="2647"/>
      <c r="G294" s="2648"/>
      <c r="H294" s="7"/>
      <c r="I294" s="2601"/>
      <c r="J294" s="2602"/>
      <c r="K294" s="2602"/>
      <c r="L294" s="2602"/>
      <c r="M294" s="2605"/>
    </row>
    <row r="295" spans="1:14" ht="20.100000000000001" customHeight="1">
      <c r="B295" s="2649" t="s">
        <v>2131</v>
      </c>
      <c r="C295" s="2650" t="s">
        <v>2132</v>
      </c>
      <c r="D295" s="2650" t="s">
        <v>2133</v>
      </c>
      <c r="E295" s="2650" t="s">
        <v>2139</v>
      </c>
      <c r="F295" s="2650" t="s">
        <v>2125</v>
      </c>
      <c r="G295" s="2651"/>
      <c r="H295" s="7"/>
      <c r="I295" s="2612">
        <v>1</v>
      </c>
      <c r="J295" s="2613">
        <v>22</v>
      </c>
      <c r="K295" s="2613">
        <v>1</v>
      </c>
      <c r="L295" s="2652"/>
      <c r="M295" s="2645">
        <f>(((J295/2)*(J295/2)*3.1416)*K295)*I295</f>
        <v>380.1336</v>
      </c>
    </row>
    <row r="296" spans="1:14" ht="20.100000000000001" customHeight="1">
      <c r="B296" s="2649"/>
      <c r="C296" s="2650"/>
      <c r="D296" s="2650"/>
      <c r="E296" s="2650"/>
      <c r="F296" s="2650"/>
      <c r="G296" s="2651"/>
      <c r="H296" s="7"/>
      <c r="I296" s="2612"/>
      <c r="J296" s="2613"/>
      <c r="K296" s="2613"/>
      <c r="L296" s="2652"/>
      <c r="M296" s="2645"/>
    </row>
    <row r="297" spans="1:14" ht="20.100000000000001" customHeight="1">
      <c r="B297" s="2612">
        <v>1</v>
      </c>
      <c r="C297" s="2613">
        <v>30</v>
      </c>
      <c r="D297" s="2613">
        <v>20</v>
      </c>
      <c r="E297" s="2643">
        <v>1</v>
      </c>
      <c r="F297" s="2653">
        <f>((C297*D297)*E297)*B297</f>
        <v>600</v>
      </c>
      <c r="G297" s="2654"/>
      <c r="H297" s="7"/>
      <c r="I297" s="2601" t="s">
        <v>2115</v>
      </c>
      <c r="J297" s="2602" t="s">
        <v>2116</v>
      </c>
      <c r="K297" s="2602" t="s">
        <v>2139</v>
      </c>
      <c r="L297" s="2602" t="s">
        <v>659</v>
      </c>
      <c r="M297" s="2605" t="s">
        <v>2125</v>
      </c>
    </row>
    <row r="298" spans="1:14" ht="20.100000000000001" customHeight="1">
      <c r="B298" s="2612"/>
      <c r="C298" s="2613"/>
      <c r="D298" s="2613"/>
      <c r="E298" s="2643"/>
      <c r="F298" s="2653"/>
      <c r="G298" s="2654"/>
      <c r="H298" s="7"/>
      <c r="I298" s="2601"/>
      <c r="J298" s="2602"/>
      <c r="K298" s="2602"/>
      <c r="L298" s="2602"/>
      <c r="M298" s="2605"/>
    </row>
    <row r="299" spans="1:14" ht="20.100000000000001" customHeight="1">
      <c r="B299" s="2655" t="s">
        <v>2134</v>
      </c>
      <c r="C299" s="2656"/>
      <c r="D299" s="2656"/>
      <c r="E299" s="2656"/>
      <c r="F299" s="2656"/>
      <c r="G299" s="2657"/>
      <c r="H299" s="7"/>
      <c r="I299" s="2612">
        <v>1</v>
      </c>
      <c r="J299" s="2613">
        <v>22</v>
      </c>
      <c r="K299" s="2613">
        <v>1</v>
      </c>
      <c r="L299" s="2658">
        <v>3</v>
      </c>
      <c r="M299" s="2645">
        <f>(((J299/2)*(J299/2)*PI()*K299)*I299)/L299</f>
        <v>126.71090369478833</v>
      </c>
    </row>
    <row r="300" spans="1:14" ht="20.100000000000001" customHeight="1">
      <c r="B300" s="2659" t="s">
        <v>12</v>
      </c>
      <c r="C300" s="2660"/>
      <c r="D300" s="2660"/>
      <c r="E300" s="2660"/>
      <c r="F300" s="2660"/>
      <c r="G300" s="2661"/>
      <c r="H300" s="7"/>
      <c r="I300" s="2612"/>
      <c r="J300" s="2613"/>
      <c r="K300" s="2613"/>
      <c r="L300" s="2658"/>
      <c r="M300" s="2645"/>
    </row>
    <row r="301" spans="1:14" ht="20.100000000000001" customHeight="1" thickBot="1">
      <c r="B301" s="2662"/>
      <c r="C301" s="2663"/>
      <c r="D301" s="2663"/>
      <c r="E301" s="2663"/>
      <c r="F301" s="2663"/>
      <c r="G301" s="2664"/>
      <c r="H301" s="7"/>
      <c r="I301" s="2655" t="s">
        <v>2134</v>
      </c>
      <c r="J301" s="2656"/>
      <c r="K301" s="2656"/>
      <c r="L301" s="2656"/>
      <c r="M301" s="2657"/>
    </row>
    <row r="302" spans="1:14" ht="20.100000000000001" customHeight="1">
      <c r="B302" s="7"/>
      <c r="C302" s="7"/>
      <c r="D302" s="7"/>
      <c r="E302" s="2289"/>
      <c r="F302" s="2289"/>
      <c r="G302" s="7"/>
      <c r="H302" s="7"/>
      <c r="I302" s="2665" t="s">
        <v>12</v>
      </c>
      <c r="J302" s="2666"/>
      <c r="K302" s="2666"/>
      <c r="L302" s="2666"/>
      <c r="M302" s="2667"/>
    </row>
    <row r="303" spans="1:14" ht="20.100000000000001" customHeight="1" thickBot="1">
      <c r="B303" s="7"/>
      <c r="C303" s="7"/>
      <c r="D303" s="7"/>
      <c r="E303" s="2289"/>
      <c r="F303" s="2289"/>
      <c r="G303" s="7"/>
      <c r="H303" s="7"/>
      <c r="I303" s="2668"/>
      <c r="J303" s="2669"/>
      <c r="K303" s="2669"/>
      <c r="L303" s="2669"/>
      <c r="M303" s="2670"/>
      <c r="N303" s="1089"/>
    </row>
    <row r="304" spans="1:14" ht="20.100000000000001" customHeight="1">
      <c r="A304" s="7"/>
      <c r="B304" s="7"/>
      <c r="C304" s="7"/>
      <c r="D304" s="7"/>
      <c r="E304" s="2289"/>
      <c r="F304" s="2289"/>
      <c r="G304" s="7"/>
      <c r="H304" s="1089"/>
      <c r="I304" s="1089"/>
      <c r="J304" s="1089"/>
      <c r="K304" s="1089"/>
      <c r="L304" s="1089"/>
      <c r="M304" s="1089"/>
      <c r="N304" s="1089"/>
    </row>
    <row r="305" spans="2:17" ht="20.100000000000001" customHeight="1">
      <c r="B305" s="2671" t="s">
        <v>2141</v>
      </c>
      <c r="C305" s="2672"/>
      <c r="D305" s="2672"/>
      <c r="E305" s="2672"/>
      <c r="F305" s="2672"/>
      <c r="G305" s="2672"/>
      <c r="H305" s="2672"/>
      <c r="I305" s="2672"/>
      <c r="J305" s="2672"/>
      <c r="K305" s="2672"/>
      <c r="L305" s="1089"/>
      <c r="M305" s="1089"/>
      <c r="N305" s="1089"/>
      <c r="O305" s="1089"/>
      <c r="P305" s="1089"/>
      <c r="Q305" s="1089"/>
    </row>
    <row r="306" spans="2:17" ht="20.100000000000001" customHeight="1">
      <c r="B306" s="2671"/>
      <c r="C306" s="2672"/>
      <c r="D306" s="2672"/>
      <c r="E306" s="2672"/>
      <c r="F306" s="2672"/>
      <c r="G306" s="2672"/>
      <c r="H306" s="2672"/>
      <c r="I306" s="2672"/>
      <c r="J306" s="2672"/>
      <c r="K306" s="2672"/>
      <c r="L306" s="1089"/>
      <c r="M306" s="1089"/>
      <c r="N306" s="1089"/>
      <c r="O306" s="1089"/>
      <c r="P306" s="1089"/>
      <c r="Q306" s="1089"/>
    </row>
    <row r="307" spans="2:17" ht="20.100000000000001" customHeight="1">
      <c r="B307" s="2673" t="s">
        <v>2142</v>
      </c>
      <c r="C307" s="2674"/>
      <c r="D307" s="2674"/>
      <c r="E307" s="2674"/>
      <c r="F307" s="2674"/>
      <c r="G307" s="2674"/>
      <c r="H307" s="2674"/>
      <c r="I307" s="2674"/>
      <c r="J307" s="2674"/>
      <c r="K307" s="2675"/>
      <c r="L307" s="1089"/>
      <c r="M307" s="1089"/>
      <c r="N307" s="1089"/>
      <c r="O307" s="1089"/>
      <c r="P307" s="1089"/>
      <c r="Q307" s="1089"/>
    </row>
    <row r="308" spans="2:17" ht="20.100000000000001" customHeight="1">
      <c r="B308" s="2676"/>
      <c r="C308" s="2677" t="s">
        <v>2115</v>
      </c>
      <c r="D308" s="2677"/>
      <c r="E308" s="2677" t="s">
        <v>2116</v>
      </c>
      <c r="F308" s="2677"/>
      <c r="G308" s="2677" t="s">
        <v>2139</v>
      </c>
      <c r="H308" s="2677"/>
      <c r="I308" s="2678" t="s">
        <v>2143</v>
      </c>
      <c r="J308" s="2678"/>
      <c r="K308" s="2679" t="s">
        <v>2125</v>
      </c>
      <c r="L308" s="1089"/>
      <c r="M308" s="1089"/>
      <c r="N308" s="1089"/>
      <c r="O308" s="1089"/>
      <c r="P308" s="1089"/>
      <c r="Q308" s="1089"/>
    </row>
    <row r="309" spans="2:17" ht="20.100000000000001" customHeight="1">
      <c r="B309" s="2680" t="s">
        <v>6</v>
      </c>
      <c r="C309" s="2681">
        <v>1</v>
      </c>
      <c r="D309" s="2681"/>
      <c r="E309" s="2613">
        <v>26</v>
      </c>
      <c r="F309" s="2613"/>
      <c r="G309" s="2613">
        <v>4</v>
      </c>
      <c r="H309" s="2613"/>
      <c r="I309" s="2682">
        <f>(I313/K313)*K309</f>
        <v>0.47499999999999998</v>
      </c>
      <c r="J309" s="2682"/>
      <c r="K309" s="2645">
        <f>(((E309/2)*(E309/2)*PI())*G309)*C309</f>
        <v>2123.7166338267002</v>
      </c>
      <c r="L309" s="1089"/>
      <c r="M309" s="1089"/>
      <c r="N309" s="1089"/>
      <c r="O309" s="1089"/>
      <c r="P309" s="1089"/>
      <c r="Q309" s="1089"/>
    </row>
    <row r="310" spans="2:17" ht="20.100000000000001" customHeight="1">
      <c r="B310" s="2680"/>
      <c r="C310" s="2681"/>
      <c r="D310" s="2681"/>
      <c r="E310" s="2613"/>
      <c r="F310" s="2613"/>
      <c r="G310" s="2613"/>
      <c r="H310" s="2613"/>
      <c r="I310" s="2682"/>
      <c r="J310" s="2682"/>
      <c r="K310" s="2645"/>
      <c r="L310" s="1089"/>
      <c r="M310" s="1089"/>
      <c r="N310" s="1089"/>
      <c r="O310" s="1089"/>
      <c r="P310" s="1089"/>
      <c r="Q310" s="1089"/>
    </row>
    <row r="311" spans="2:17" ht="20.100000000000001" customHeight="1" thickBot="1">
      <c r="B311" s="2676"/>
      <c r="C311" s="2683"/>
      <c r="D311" s="2355"/>
      <c r="E311" s="2684"/>
      <c r="F311" s="2355"/>
      <c r="G311" s="2684"/>
      <c r="H311" s="2355"/>
      <c r="I311" s="2685"/>
      <c r="J311" s="2355"/>
      <c r="K311" s="2679"/>
      <c r="L311" s="1089"/>
      <c r="M311" s="1089"/>
      <c r="N311" s="1089"/>
      <c r="O311" s="1089"/>
      <c r="P311" s="1089"/>
      <c r="Q311" s="1089"/>
    </row>
    <row r="312" spans="2:17" ht="20.100000000000001" customHeight="1">
      <c r="B312" s="2686" t="s">
        <v>2144</v>
      </c>
      <c r="C312" s="2687"/>
      <c r="D312" s="2687"/>
      <c r="E312" s="2687"/>
      <c r="F312" s="2687"/>
      <c r="G312" s="2687"/>
      <c r="H312" s="2687"/>
      <c r="I312" s="2687"/>
      <c r="J312" s="2687"/>
      <c r="K312" s="2688"/>
      <c r="L312" s="1089"/>
      <c r="M312" s="1089"/>
      <c r="N312" s="1089"/>
      <c r="O312" s="1089"/>
      <c r="P312" s="1089"/>
      <c r="Q312" s="1089"/>
    </row>
    <row r="313" spans="2:17" ht="20.100000000000001" customHeight="1">
      <c r="B313" s="2689" t="s">
        <v>5</v>
      </c>
      <c r="C313" s="2690">
        <v>1</v>
      </c>
      <c r="D313" s="2690"/>
      <c r="E313" s="2691">
        <v>26</v>
      </c>
      <c r="F313" s="2691"/>
      <c r="G313" s="2691">
        <v>4</v>
      </c>
      <c r="H313" s="2691"/>
      <c r="I313" s="2692">
        <v>0.47499999999999998</v>
      </c>
      <c r="J313" s="2692"/>
      <c r="K313" s="2693">
        <f>(((E313/2)*(E313/2)*PI())*G313)*C313</f>
        <v>2123.7166338267002</v>
      </c>
      <c r="L313" s="1089"/>
      <c r="M313" s="1089"/>
      <c r="N313" s="1089"/>
      <c r="O313" s="1089"/>
      <c r="P313" s="1089"/>
      <c r="Q313" s="1089"/>
    </row>
    <row r="314" spans="2:17" ht="20.100000000000001" customHeight="1">
      <c r="B314" s="2689"/>
      <c r="C314" s="2690"/>
      <c r="D314" s="2690"/>
      <c r="E314" s="2691"/>
      <c r="F314" s="2691"/>
      <c r="G314" s="2691"/>
      <c r="H314" s="2691"/>
      <c r="I314" s="2692"/>
      <c r="J314" s="2692"/>
      <c r="K314" s="2693"/>
      <c r="L314" s="1089"/>
      <c r="M314" s="1089"/>
      <c r="N314" s="1089"/>
      <c r="O314" s="1089"/>
      <c r="P314" s="1089"/>
      <c r="Q314" s="1089"/>
    </row>
    <row r="315" spans="2:17" ht="20.100000000000001" customHeight="1">
      <c r="B315" s="2694" t="s">
        <v>2145</v>
      </c>
      <c r="C315" s="2695"/>
      <c r="D315" s="2695"/>
      <c r="E315" s="2695"/>
      <c r="F315" s="2695"/>
      <c r="G315" s="2695"/>
      <c r="H315" s="2695"/>
      <c r="I315" s="2695"/>
      <c r="J315" s="2695"/>
      <c r="K315" s="2696"/>
      <c r="L315" s="1089"/>
      <c r="M315" s="1089"/>
      <c r="N315" s="1089"/>
      <c r="O315" s="1089"/>
      <c r="P315" s="1089"/>
      <c r="Q315" s="1089"/>
    </row>
    <row r="316" spans="2:17" ht="20.100000000000001" customHeight="1">
      <c r="B316" s="2697" t="s">
        <v>6</v>
      </c>
      <c r="C316" s="2698" t="s">
        <v>2146</v>
      </c>
      <c r="D316" s="2698"/>
      <c r="E316" s="2698"/>
      <c r="F316" s="2698"/>
      <c r="G316" s="2698"/>
      <c r="H316" s="2698"/>
      <c r="I316" s="2698"/>
      <c r="J316" s="2698"/>
      <c r="K316" s="2699"/>
      <c r="L316" s="1089"/>
      <c r="M316" s="1089"/>
      <c r="N316" s="1089"/>
      <c r="O316" s="1089"/>
      <c r="P316" s="1089"/>
      <c r="Q316" s="1089"/>
    </row>
    <row r="317" spans="2:17" ht="20.100000000000001" customHeight="1">
      <c r="B317" s="2700" t="s">
        <v>5</v>
      </c>
      <c r="C317" s="2701" t="s">
        <v>2147</v>
      </c>
      <c r="D317" s="2701"/>
      <c r="E317" s="2701"/>
      <c r="F317" s="2701"/>
      <c r="G317" s="2701"/>
      <c r="H317" s="2701"/>
      <c r="I317" s="2701"/>
      <c r="J317" s="2701"/>
      <c r="K317" s="2702"/>
      <c r="L317" s="1089"/>
      <c r="M317" s="1089"/>
      <c r="N317" s="1089"/>
      <c r="O317" s="1089"/>
      <c r="P317" s="1089"/>
      <c r="Q317" s="1089"/>
    </row>
    <row r="318" spans="2:17" ht="20.100000000000001" customHeight="1">
      <c r="B318" s="2700"/>
      <c r="C318" s="2701"/>
      <c r="D318" s="2701"/>
      <c r="E318" s="2701"/>
      <c r="F318" s="2701"/>
      <c r="G318" s="2701"/>
      <c r="H318" s="2701"/>
      <c r="I318" s="2701"/>
      <c r="J318" s="2701"/>
      <c r="K318" s="2702"/>
      <c r="L318" s="1089"/>
      <c r="M318" s="1089"/>
      <c r="N318" s="1089"/>
      <c r="O318" s="1089"/>
      <c r="P318" s="1089"/>
      <c r="Q318" s="1089"/>
    </row>
    <row r="319" spans="2:17" ht="20.100000000000001" customHeight="1">
      <c r="B319" s="2703"/>
      <c r="C319" s="2704"/>
      <c r="D319" s="2704"/>
      <c r="E319" s="2704"/>
      <c r="F319" s="2704"/>
      <c r="G319" s="2704"/>
      <c r="H319" s="2704"/>
      <c r="I319" s="2704"/>
      <c r="J319" s="2704"/>
      <c r="K319" s="2705"/>
      <c r="L319" s="1089"/>
      <c r="M319" s="1089"/>
      <c r="N319" s="1089"/>
      <c r="O319" s="1089"/>
      <c r="P319" s="1089"/>
      <c r="Q319" s="1089"/>
    </row>
    <row r="320" spans="2:17" ht="20.100000000000001" customHeight="1">
      <c r="B320" s="2706" t="s">
        <v>2148</v>
      </c>
      <c r="C320" s="2707"/>
      <c r="D320" s="2707"/>
      <c r="E320" s="2707"/>
      <c r="F320" s="2708"/>
      <c r="G320" s="2708"/>
      <c r="H320" s="2708"/>
      <c r="I320" s="2709" t="s">
        <v>166</v>
      </c>
      <c r="J320" s="2710">
        <f>SUM(D321:D322,G321:G322,J321:J322)</f>
        <v>0.47500000000000003</v>
      </c>
      <c r="K320" s="2711"/>
      <c r="L320" s="1089"/>
      <c r="M320" s="1089"/>
      <c r="N320" s="1089"/>
      <c r="O320" s="1089"/>
      <c r="P320" s="1089"/>
      <c r="Q320" s="1089"/>
    </row>
    <row r="321" spans="2:17" ht="20.100000000000001" customHeight="1">
      <c r="B321" s="2712" t="s">
        <v>364</v>
      </c>
      <c r="C321" s="2713"/>
      <c r="D321" s="2714">
        <v>0.25</v>
      </c>
      <c r="E321" s="2713" t="s">
        <v>2149</v>
      </c>
      <c r="F321" s="2713"/>
      <c r="G321" s="2714">
        <v>5.0000000000000001E-3</v>
      </c>
      <c r="H321" s="2713" t="s">
        <v>2150</v>
      </c>
      <c r="I321" s="2713"/>
      <c r="J321" s="2714">
        <v>2.5000000000000001E-2</v>
      </c>
      <c r="K321" s="2715"/>
      <c r="L321" s="1089"/>
      <c r="M321" s="1089"/>
      <c r="N321" s="1089"/>
      <c r="O321" s="1089"/>
      <c r="P321" s="1089"/>
      <c r="Q321" s="1089"/>
    </row>
    <row r="322" spans="2:17" ht="20.100000000000001" customHeight="1">
      <c r="B322" s="2716" t="s">
        <v>664</v>
      </c>
      <c r="C322" s="2717"/>
      <c r="D322" s="2718">
        <v>0.125</v>
      </c>
      <c r="E322" s="2717" t="s">
        <v>2151</v>
      </c>
      <c r="F322" s="2717"/>
      <c r="G322" s="2718">
        <v>0.02</v>
      </c>
      <c r="H322" s="2717" t="s">
        <v>132</v>
      </c>
      <c r="I322" s="2717"/>
      <c r="J322" s="2718">
        <v>0.05</v>
      </c>
      <c r="K322" s="2719"/>
      <c r="L322" s="1089"/>
      <c r="M322" s="1089"/>
      <c r="N322" s="1089"/>
      <c r="O322" s="1089"/>
      <c r="P322" s="1089"/>
      <c r="Q322" s="1089"/>
    </row>
    <row r="323" spans="2:17" ht="20.100000000000001" customHeight="1">
      <c r="B323" s="2592" t="s">
        <v>12</v>
      </c>
      <c r="C323" s="2593"/>
      <c r="D323" s="2593"/>
      <c r="E323" s="2593"/>
      <c r="F323" s="2593"/>
      <c r="G323" s="2593"/>
      <c r="H323" s="2593"/>
      <c r="I323" s="2593"/>
      <c r="J323" s="2593"/>
      <c r="K323" s="2594"/>
      <c r="L323" s="1089"/>
      <c r="M323" s="1089"/>
      <c r="N323" s="1089"/>
      <c r="O323" s="1089"/>
      <c r="P323" s="1089"/>
      <c r="Q323" s="1089"/>
    </row>
    <row r="324" spans="2:17" ht="20.100000000000001" customHeight="1" thickBot="1">
      <c r="B324" s="2598"/>
      <c r="C324" s="2599"/>
      <c r="D324" s="2599"/>
      <c r="E324" s="2599"/>
      <c r="F324" s="2599"/>
      <c r="G324" s="2599"/>
      <c r="H324" s="2599"/>
      <c r="I324" s="2599"/>
      <c r="J324" s="2599"/>
      <c r="K324" s="2600"/>
      <c r="L324" s="1089"/>
      <c r="M324" s="1089"/>
      <c r="N324" s="1089"/>
      <c r="O324" s="1089"/>
      <c r="P324" s="1089"/>
      <c r="Q324" s="1089"/>
    </row>
    <row r="325" spans="2:17" ht="20.100000000000001" customHeight="1" thickBot="1">
      <c r="B325" s="7"/>
      <c r="C325" s="7"/>
      <c r="D325" s="7"/>
      <c r="E325" s="2289"/>
      <c r="F325" s="2289"/>
      <c r="G325" s="7"/>
      <c r="H325" s="7"/>
      <c r="I325" s="7"/>
      <c r="J325" s="7"/>
      <c r="K325" s="7"/>
      <c r="L325" s="1089"/>
      <c r="M325" s="1089"/>
      <c r="N325" s="1089"/>
      <c r="O325" s="1089"/>
      <c r="P325" s="1089"/>
      <c r="Q325" s="1089"/>
    </row>
    <row r="326" spans="2:17" ht="20.100000000000001" customHeight="1">
      <c r="B326" s="2720" t="s">
        <v>2152</v>
      </c>
      <c r="C326" s="2720"/>
      <c r="D326" s="2720"/>
      <c r="E326" s="2720"/>
      <c r="F326" s="2720"/>
      <c r="G326" s="2720"/>
      <c r="H326" s="2720"/>
      <c r="I326" s="2720"/>
      <c r="J326" s="2720"/>
      <c r="K326" s="2720"/>
      <c r="L326" s="2720"/>
      <c r="M326" s="2720"/>
      <c r="N326" s="2721"/>
      <c r="O326" s="1089"/>
      <c r="P326" s="1089"/>
      <c r="Q326" s="1089"/>
    </row>
    <row r="327" spans="2:17" ht="20.100000000000001" customHeight="1">
      <c r="B327" s="2722"/>
      <c r="C327" s="2722"/>
      <c r="D327" s="2722"/>
      <c r="E327" s="2722"/>
      <c r="F327" s="2722"/>
      <c r="G327" s="2722"/>
      <c r="H327" s="2722"/>
      <c r="I327" s="2722"/>
      <c r="J327" s="2722"/>
      <c r="K327" s="2722"/>
      <c r="L327" s="2722"/>
      <c r="M327" s="2722"/>
      <c r="N327" s="2723"/>
      <c r="O327" s="1089"/>
      <c r="P327" s="1089"/>
      <c r="Q327" s="1089"/>
    </row>
    <row r="328" spans="2:17" ht="20.100000000000001" customHeight="1">
      <c r="B328" s="2722"/>
      <c r="C328" s="2722"/>
      <c r="D328" s="2722"/>
      <c r="E328" s="2722"/>
      <c r="F328" s="2722"/>
      <c r="G328" s="2722"/>
      <c r="H328" s="2722"/>
      <c r="I328" s="2722"/>
      <c r="J328" s="2722"/>
      <c r="K328" s="2722"/>
      <c r="L328" s="2722"/>
      <c r="M328" s="2722"/>
      <c r="N328" s="2723"/>
      <c r="O328" s="1089"/>
      <c r="P328" s="1089"/>
      <c r="Q328" s="1089"/>
    </row>
    <row r="329" spans="2:17" ht="20.100000000000001" customHeight="1">
      <c r="B329" s="2724"/>
      <c r="C329" s="2725" t="s">
        <v>2153</v>
      </c>
      <c r="D329" s="2725"/>
      <c r="E329" s="2725"/>
      <c r="F329" s="2725"/>
      <c r="G329" s="2725"/>
      <c r="H329" s="2725"/>
      <c r="I329" s="2725"/>
      <c r="J329" s="2725"/>
      <c r="K329" s="2725"/>
      <c r="L329" s="2725"/>
      <c r="M329" s="2725"/>
      <c r="N329" s="2508"/>
      <c r="O329" s="1089"/>
      <c r="P329" s="1089"/>
      <c r="Q329" s="1089"/>
    </row>
    <row r="330" spans="2:17" ht="20.100000000000001" customHeight="1">
      <c r="B330" s="2724"/>
      <c r="C330" s="2726" t="s">
        <v>2154</v>
      </c>
      <c r="D330" s="2726"/>
      <c r="E330" s="2726"/>
      <c r="F330" s="2726"/>
      <c r="G330" s="2726"/>
      <c r="H330" s="2726"/>
      <c r="I330" s="2726"/>
      <c r="J330" s="2726"/>
      <c r="K330" s="2726"/>
      <c r="L330" s="2726"/>
      <c r="M330" s="2726"/>
      <c r="N330" s="2508"/>
      <c r="O330" s="1089"/>
      <c r="P330" s="1089"/>
      <c r="Q330" s="1089"/>
    </row>
    <row r="331" spans="2:17" ht="20.100000000000001" customHeight="1">
      <c r="B331" s="2724"/>
      <c r="C331" s="2727" t="s">
        <v>2155</v>
      </c>
      <c r="D331" s="2727"/>
      <c r="E331" s="2727"/>
      <c r="F331" s="2727"/>
      <c r="G331" s="2727"/>
      <c r="H331" s="2727"/>
      <c r="I331" s="2727"/>
      <c r="J331" s="2727"/>
      <c r="K331" s="2727"/>
      <c r="L331" s="2727"/>
      <c r="M331" s="2727"/>
      <c r="N331" s="2508"/>
      <c r="O331" s="1089"/>
      <c r="P331" s="1089"/>
      <c r="Q331" s="1089"/>
    </row>
    <row r="332" spans="2:17" ht="20.100000000000001" customHeight="1" thickBot="1">
      <c r="B332" s="2724"/>
      <c r="C332" s="2728"/>
      <c r="D332" s="2728"/>
      <c r="E332" s="2728"/>
      <c r="F332" s="2728"/>
      <c r="G332" s="2728"/>
      <c r="H332" s="2728"/>
      <c r="I332" s="2728"/>
      <c r="J332" s="2728"/>
      <c r="K332" s="2728"/>
      <c r="L332" s="2728"/>
      <c r="M332" s="2728"/>
      <c r="N332" s="2508"/>
      <c r="O332" s="1089"/>
      <c r="P332" s="1089"/>
      <c r="Q332" s="1089"/>
    </row>
    <row r="333" spans="2:17" ht="20.100000000000001" customHeight="1">
      <c r="B333" s="2724"/>
      <c r="C333" s="2729"/>
      <c r="D333" s="2687" t="s">
        <v>2142</v>
      </c>
      <c r="E333" s="2687"/>
      <c r="F333" s="2687"/>
      <c r="G333" s="2687"/>
      <c r="H333" s="2687"/>
      <c r="I333" s="2687"/>
      <c r="J333" s="2687"/>
      <c r="K333" s="2687"/>
      <c r="L333" s="2687"/>
      <c r="M333" s="2687"/>
      <c r="N333" s="2508"/>
      <c r="O333" s="1089"/>
      <c r="P333" s="1089"/>
      <c r="Q333" s="1089"/>
    </row>
    <row r="334" spans="2:17" ht="20.100000000000001" customHeight="1">
      <c r="B334" s="2724"/>
      <c r="C334" s="2730" t="s">
        <v>2156</v>
      </c>
      <c r="D334" s="2731" t="s">
        <v>2157</v>
      </c>
      <c r="E334" s="2731" t="s">
        <v>2158</v>
      </c>
      <c r="F334" s="2732" t="s">
        <v>2159</v>
      </c>
      <c r="G334" s="2732" t="s">
        <v>2160</v>
      </c>
      <c r="H334" s="2733" t="s">
        <v>2161</v>
      </c>
      <c r="I334" s="2733" t="s">
        <v>2162</v>
      </c>
      <c r="J334" s="2734"/>
      <c r="K334" s="2734"/>
      <c r="L334" s="2735" t="s">
        <v>2163</v>
      </c>
      <c r="M334" s="2732" t="s">
        <v>2164</v>
      </c>
      <c r="N334" s="2508"/>
      <c r="O334" s="1089"/>
      <c r="P334" s="1089"/>
      <c r="Q334" s="1089"/>
    </row>
    <row r="335" spans="2:17" ht="20.100000000000001" customHeight="1">
      <c r="B335" s="2724"/>
      <c r="C335" s="2730"/>
      <c r="D335" s="2731"/>
      <c r="E335" s="2731"/>
      <c r="F335" s="2732"/>
      <c r="G335" s="2732"/>
      <c r="H335" s="2733"/>
      <c r="I335" s="2733"/>
      <c r="J335" s="2734"/>
      <c r="K335" s="2734"/>
      <c r="L335" s="2735"/>
      <c r="M335" s="2732"/>
      <c r="N335" s="2508"/>
      <c r="O335" s="1089"/>
      <c r="P335" s="1089"/>
      <c r="Q335" s="1089"/>
    </row>
    <row r="336" spans="2:17" ht="20.100000000000001" customHeight="1">
      <c r="B336" s="2724"/>
      <c r="C336" s="2730"/>
      <c r="D336" s="2731"/>
      <c r="E336" s="2731"/>
      <c r="F336" s="2732"/>
      <c r="G336" s="2732"/>
      <c r="H336" s="2733"/>
      <c r="I336" s="2733"/>
      <c r="J336" s="2734"/>
      <c r="K336" s="2734"/>
      <c r="L336" s="2735"/>
      <c r="M336" s="2732"/>
      <c r="N336" s="2508"/>
      <c r="O336" s="1089"/>
      <c r="P336" s="1089"/>
      <c r="Q336" s="1089"/>
    </row>
    <row r="337" spans="2:17" ht="20.100000000000001" customHeight="1">
      <c r="B337" s="2724"/>
      <c r="C337" s="2736" t="s">
        <v>142</v>
      </c>
      <c r="D337" s="2736" t="s">
        <v>142</v>
      </c>
      <c r="E337" s="2736" t="s">
        <v>142</v>
      </c>
      <c r="F337" s="2736" t="s">
        <v>142</v>
      </c>
      <c r="G337" s="2736" t="s">
        <v>142</v>
      </c>
      <c r="H337" s="2736" t="s">
        <v>142</v>
      </c>
      <c r="I337" s="2736" t="s">
        <v>142</v>
      </c>
      <c r="J337" s="2736"/>
      <c r="K337" s="2736"/>
      <c r="L337" s="2737"/>
      <c r="M337" s="2738"/>
      <c r="N337" s="2508"/>
      <c r="O337" s="1089"/>
      <c r="P337" s="1089"/>
      <c r="Q337" s="1089"/>
    </row>
    <row r="338" spans="2:17" ht="20.100000000000001" customHeight="1">
      <c r="B338" s="2724"/>
      <c r="C338" s="2681">
        <v>1</v>
      </c>
      <c r="D338" s="2739">
        <v>32.5</v>
      </c>
      <c r="E338" s="2739">
        <v>53</v>
      </c>
      <c r="F338" s="2643">
        <v>2.5</v>
      </c>
      <c r="G338" s="2740">
        <v>2.5</v>
      </c>
      <c r="H338" s="2740">
        <v>5</v>
      </c>
      <c r="I338" s="2740">
        <v>5</v>
      </c>
      <c r="J338" s="2741"/>
      <c r="K338" s="2741"/>
      <c r="L338" s="2742">
        <f>(L345/M350)*M342</f>
        <v>1.7392499999999997</v>
      </c>
      <c r="M338" s="2743">
        <f>(M347/M350)*M342</f>
        <v>1.75</v>
      </c>
      <c r="N338" s="2508"/>
      <c r="O338" s="1089"/>
      <c r="P338" s="1089"/>
      <c r="Q338" s="1089"/>
    </row>
    <row r="339" spans="2:17" ht="20.100000000000001" customHeight="1">
      <c r="B339" s="2724"/>
      <c r="C339" s="2681"/>
      <c r="D339" s="2739"/>
      <c r="E339" s="2739"/>
      <c r="F339" s="2643"/>
      <c r="G339" s="2740"/>
      <c r="H339" s="2740"/>
      <c r="I339" s="2740"/>
      <c r="J339" s="2741"/>
      <c r="K339" s="2741"/>
      <c r="L339" s="2742"/>
      <c r="M339" s="2743"/>
      <c r="N339" s="2508"/>
      <c r="O339" s="1089"/>
      <c r="P339" s="1089"/>
      <c r="Q339" s="1089"/>
    </row>
    <row r="340" spans="2:17" ht="20.100000000000001" customHeight="1">
      <c r="B340" s="2724"/>
      <c r="C340" s="2744" t="s">
        <v>6</v>
      </c>
      <c r="D340" s="2744" t="s">
        <v>5</v>
      </c>
      <c r="E340" s="2744" t="s">
        <v>66</v>
      </c>
      <c r="F340" s="2744" t="s">
        <v>1888</v>
      </c>
      <c r="G340" s="2744" t="s">
        <v>143</v>
      </c>
      <c r="H340" s="2744" t="s">
        <v>1885</v>
      </c>
      <c r="I340" s="2744" t="s">
        <v>1887</v>
      </c>
      <c r="J340" s="2744"/>
      <c r="K340" s="2744"/>
      <c r="L340" s="2744" t="s">
        <v>1889</v>
      </c>
      <c r="M340" s="2744" t="s">
        <v>1891</v>
      </c>
      <c r="N340" s="2508"/>
      <c r="O340" s="1089"/>
      <c r="P340" s="1089"/>
      <c r="Q340" s="1089"/>
    </row>
    <row r="341" spans="2:17" ht="20.100000000000001" customHeight="1">
      <c r="B341" s="2724"/>
      <c r="C341" s="2745">
        <f>(D338*E338)*C338</f>
        <v>1722.5</v>
      </c>
      <c r="D341" s="2745">
        <f>((D338*F338)*2)*C338+((E338*F338)*2)*C338</f>
        <v>427.5</v>
      </c>
      <c r="E341" s="2745">
        <f>((D338*H341)*2)*C338+((E338*H341)*2)*C338</f>
        <v>85.5</v>
      </c>
      <c r="F341" s="2745">
        <f>((D338*I341)*2)*C338+((E338*I341)*2)*C338</f>
        <v>85.5</v>
      </c>
      <c r="G341" s="2746">
        <f>G338/10</f>
        <v>0.25</v>
      </c>
      <c r="H341" s="2746">
        <f>H338/10</f>
        <v>0.5</v>
      </c>
      <c r="I341" s="2746">
        <f>I338/10</f>
        <v>0.5</v>
      </c>
      <c r="J341" s="2746"/>
      <c r="K341" s="2746"/>
      <c r="L341" s="2745">
        <f>SUM(C341:F341)</f>
        <v>2321</v>
      </c>
      <c r="M341" s="2747">
        <f>(C341*F338)/1000</f>
        <v>4.3062500000000004</v>
      </c>
      <c r="N341" s="2508"/>
      <c r="O341" s="1089"/>
      <c r="P341" s="1089"/>
      <c r="Q341" s="1089"/>
    </row>
    <row r="342" spans="2:17" ht="20.100000000000001" customHeight="1" thickBot="1">
      <c r="B342" s="2724"/>
      <c r="C342" s="2748"/>
      <c r="D342" s="2748"/>
      <c r="E342" s="2748"/>
      <c r="F342" s="2748"/>
      <c r="G342" s="2749"/>
      <c r="H342" s="2749"/>
      <c r="I342" s="2750" t="s">
        <v>2165</v>
      </c>
      <c r="J342" s="2750"/>
      <c r="K342" s="2750"/>
      <c r="L342" s="2751" t="s">
        <v>1893</v>
      </c>
      <c r="M342" s="2752">
        <f>L341*G341</f>
        <v>580.25</v>
      </c>
      <c r="N342" s="2508"/>
      <c r="O342" s="1089"/>
      <c r="P342" s="1089"/>
      <c r="Q342" s="1089"/>
    </row>
    <row r="343" spans="2:17" ht="20.100000000000001" customHeight="1">
      <c r="B343" s="2724"/>
      <c r="C343" s="2729"/>
      <c r="D343" s="1724" t="s">
        <v>2144</v>
      </c>
      <c r="E343" s="1724"/>
      <c r="F343" s="1724"/>
      <c r="G343" s="1724"/>
      <c r="H343" s="1724"/>
      <c r="I343" s="1724"/>
      <c r="J343" s="1724"/>
      <c r="K343" s="1724"/>
      <c r="L343" s="1724"/>
      <c r="M343" s="1724"/>
      <c r="N343" s="2508"/>
      <c r="O343" s="1089"/>
      <c r="P343" s="1089"/>
      <c r="Q343" s="1089"/>
    </row>
    <row r="344" spans="2:17" ht="20.100000000000001" customHeight="1">
      <c r="B344" s="2724"/>
      <c r="C344" s="2753" t="s">
        <v>2166</v>
      </c>
      <c r="D344" s="2753"/>
      <c r="E344" s="2753"/>
      <c r="F344" s="2753"/>
      <c r="G344" s="2753"/>
      <c r="H344" s="2753"/>
      <c r="I344" s="2753"/>
      <c r="J344" s="2753"/>
      <c r="K344" s="2753"/>
      <c r="L344" s="2753"/>
      <c r="M344" s="2754" t="s">
        <v>142</v>
      </c>
      <c r="N344" s="2508"/>
      <c r="O344" s="1089"/>
      <c r="P344" s="1089"/>
      <c r="Q344" s="1089"/>
    </row>
    <row r="345" spans="2:17" ht="20.100000000000001" customHeight="1">
      <c r="B345" s="2724"/>
      <c r="C345" s="2755">
        <v>4</v>
      </c>
      <c r="D345" s="2756">
        <v>32.5</v>
      </c>
      <c r="E345" s="2756">
        <v>53</v>
      </c>
      <c r="F345" s="2757">
        <v>2.5</v>
      </c>
      <c r="G345" s="2758">
        <v>2.5</v>
      </c>
      <c r="H345" s="2758">
        <v>5</v>
      </c>
      <c r="I345" s="2758">
        <v>5</v>
      </c>
      <c r="J345" s="2759"/>
      <c r="K345" s="2759"/>
      <c r="L345" s="2760">
        <f>E361</f>
        <v>6.956999999999999</v>
      </c>
      <c r="M345" s="2761">
        <v>7</v>
      </c>
      <c r="N345" s="2508"/>
      <c r="O345" s="1089"/>
      <c r="P345" s="1089"/>
      <c r="Q345" s="1089"/>
    </row>
    <row r="346" spans="2:17" ht="20.100000000000001" customHeight="1">
      <c r="B346" s="2724"/>
      <c r="C346" s="2755"/>
      <c r="D346" s="2756"/>
      <c r="E346" s="2756"/>
      <c r="F346" s="2757"/>
      <c r="G346" s="2758"/>
      <c r="H346" s="2758"/>
      <c r="I346" s="2758"/>
      <c r="J346" s="2759"/>
      <c r="K346" s="2759"/>
      <c r="L346" s="2760"/>
      <c r="M346" s="2761"/>
      <c r="N346" s="2508"/>
      <c r="O346" s="1089"/>
      <c r="P346" s="1089"/>
      <c r="Q346" s="1089"/>
    </row>
    <row r="347" spans="2:17" ht="20.100000000000001" customHeight="1">
      <c r="B347" s="2724"/>
      <c r="C347" s="2762">
        <f>ROW()-2</f>
        <v>345</v>
      </c>
      <c r="D347" s="2763" t="s">
        <v>2167</v>
      </c>
      <c r="E347" s="2763"/>
      <c r="F347" s="2763"/>
      <c r="G347" s="2763"/>
      <c r="H347" s="2763"/>
      <c r="I347" s="2763"/>
      <c r="J347" s="2764"/>
      <c r="K347" s="2764"/>
      <c r="L347" s="2765"/>
      <c r="M347" s="2766">
        <f>IF(ISBLANK(M345),L345,M345)</f>
        <v>7</v>
      </c>
      <c r="N347" s="2508"/>
      <c r="O347" s="1089"/>
      <c r="P347" s="1089"/>
      <c r="Q347" s="1089"/>
    </row>
    <row r="348" spans="2:17" ht="20.100000000000001" customHeight="1">
      <c r="B348" s="2724"/>
      <c r="C348" s="2767" t="s">
        <v>6</v>
      </c>
      <c r="D348" s="2767" t="s">
        <v>5</v>
      </c>
      <c r="E348" s="2767" t="s">
        <v>66</v>
      </c>
      <c r="F348" s="2767" t="s">
        <v>1888</v>
      </c>
      <c r="G348" s="2767" t="s">
        <v>143</v>
      </c>
      <c r="H348" s="2767" t="s">
        <v>1885</v>
      </c>
      <c r="I348" s="2767" t="s">
        <v>1887</v>
      </c>
      <c r="J348" s="2767"/>
      <c r="K348" s="2767"/>
      <c r="L348" s="2767" t="s">
        <v>1889</v>
      </c>
      <c r="M348" s="2767" t="s">
        <v>1891</v>
      </c>
      <c r="N348" s="2508"/>
      <c r="O348" s="1089"/>
      <c r="P348" s="1089"/>
      <c r="Q348" s="1089"/>
    </row>
    <row r="349" spans="2:17" ht="20.100000000000001" customHeight="1">
      <c r="B349" s="2724"/>
      <c r="C349" s="2745">
        <f>(D345*E345)*C345</f>
        <v>6890</v>
      </c>
      <c r="D349" s="2745">
        <f>((D345*F345)*2)*C345+((E345*F345)*2)*C345</f>
        <v>1710</v>
      </c>
      <c r="E349" s="2745">
        <f>((D345*H349)*2)*C345+((E345*H349)*2)*C345</f>
        <v>342</v>
      </c>
      <c r="F349" s="2745">
        <f>((D345*I349)*2)*C345+((E345*I349)*2)*C345</f>
        <v>342</v>
      </c>
      <c r="G349" s="2746">
        <f>G345/10</f>
        <v>0.25</v>
      </c>
      <c r="H349" s="2746">
        <f>H345/10</f>
        <v>0.5</v>
      </c>
      <c r="I349" s="2746">
        <f>I345/10</f>
        <v>0.5</v>
      </c>
      <c r="J349" s="2746"/>
      <c r="K349" s="2746"/>
      <c r="L349" s="2745">
        <f>SUM(C349:F349)</f>
        <v>9284</v>
      </c>
      <c r="M349" s="2747">
        <f>(C349*F345)/1000</f>
        <v>17.225000000000001</v>
      </c>
      <c r="N349" s="2508"/>
      <c r="O349" s="1089"/>
      <c r="P349" s="1089"/>
      <c r="Q349" s="1089"/>
    </row>
    <row r="350" spans="2:17" ht="20.100000000000001" customHeight="1" thickBot="1">
      <c r="B350" s="2724"/>
      <c r="C350" s="2765"/>
      <c r="D350" s="2765"/>
      <c r="E350" s="2765"/>
      <c r="F350" s="2765"/>
      <c r="G350" s="2765"/>
      <c r="H350" s="2765"/>
      <c r="I350" s="2768" t="s">
        <v>2168</v>
      </c>
      <c r="J350" s="2768"/>
      <c r="K350" s="2768"/>
      <c r="L350" s="2767" t="s">
        <v>1893</v>
      </c>
      <c r="M350" s="2769">
        <f>L349*G349</f>
        <v>2321</v>
      </c>
      <c r="N350" s="2508"/>
      <c r="O350" s="1089"/>
      <c r="P350" s="1089"/>
      <c r="Q350" s="1089"/>
    </row>
    <row r="351" spans="2:17" ht="20.100000000000001" customHeight="1">
      <c r="B351" s="2724"/>
      <c r="C351" s="2770"/>
      <c r="D351" s="2770"/>
      <c r="E351" s="2770"/>
      <c r="F351" s="2770"/>
      <c r="G351" s="2770"/>
      <c r="H351" s="2770"/>
      <c r="I351" s="2771"/>
      <c r="J351" s="2771"/>
      <c r="K351" s="2771"/>
      <c r="L351" s="2772"/>
      <c r="M351" s="2773"/>
      <c r="N351" s="2508"/>
      <c r="O351" s="1089"/>
      <c r="P351" s="1089"/>
      <c r="Q351" s="1089"/>
    </row>
    <row r="352" spans="2:17" ht="20.100000000000001" customHeight="1">
      <c r="B352" s="2724"/>
      <c r="C352" s="2774" t="s">
        <v>6</v>
      </c>
      <c r="D352" s="2775" t="s">
        <v>2169</v>
      </c>
      <c r="E352" s="2775"/>
      <c r="F352" s="2774" t="s">
        <v>1885</v>
      </c>
      <c r="G352" s="2776" t="s">
        <v>2170</v>
      </c>
      <c r="H352" s="2777"/>
      <c r="I352" s="2774" t="s">
        <v>1891</v>
      </c>
      <c r="J352" s="2778" t="s">
        <v>2171</v>
      </c>
      <c r="K352" s="2778"/>
      <c r="L352" s="2778"/>
      <c r="M352" s="2778"/>
      <c r="N352" s="2508"/>
      <c r="O352" s="1089"/>
      <c r="P352" s="1089"/>
      <c r="Q352" s="1089"/>
    </row>
    <row r="353" spans="2:17" ht="20.100000000000001" customHeight="1">
      <c r="B353" s="2724"/>
      <c r="C353" s="2774" t="s">
        <v>5</v>
      </c>
      <c r="D353" s="2775" t="s">
        <v>2172</v>
      </c>
      <c r="E353" s="2775"/>
      <c r="F353" s="2774" t="s">
        <v>1887</v>
      </c>
      <c r="G353" s="2775" t="s">
        <v>2173</v>
      </c>
      <c r="H353" s="2777"/>
      <c r="I353" s="2779"/>
      <c r="J353" s="2778"/>
      <c r="K353" s="2778"/>
      <c r="L353" s="2778"/>
      <c r="M353" s="2778"/>
      <c r="N353" s="2508"/>
      <c r="O353" s="1089"/>
      <c r="P353" s="1089"/>
      <c r="Q353" s="1089"/>
    </row>
    <row r="354" spans="2:17" ht="20.100000000000001" customHeight="1">
      <c r="B354" s="2724"/>
      <c r="C354" s="2774" t="s">
        <v>66</v>
      </c>
      <c r="D354" s="2775" t="s">
        <v>2174</v>
      </c>
      <c r="E354" s="2775"/>
      <c r="F354" s="2774" t="s">
        <v>1888</v>
      </c>
      <c r="G354" s="2775" t="s">
        <v>2175</v>
      </c>
      <c r="H354" s="2777"/>
      <c r="I354" s="2774" t="s">
        <v>1893</v>
      </c>
      <c r="J354" s="2775" t="s">
        <v>2176</v>
      </c>
      <c r="K354" s="2780"/>
      <c r="L354" s="2775"/>
      <c r="M354" s="2780"/>
      <c r="N354" s="2508"/>
      <c r="O354" s="1089"/>
      <c r="P354" s="1089"/>
      <c r="Q354" s="1089"/>
    </row>
    <row r="355" spans="2:17" ht="20.100000000000001" customHeight="1">
      <c r="B355" s="2724"/>
      <c r="C355" s="2774" t="s">
        <v>143</v>
      </c>
      <c r="D355" s="2775" t="s">
        <v>2177</v>
      </c>
      <c r="E355" s="2776"/>
      <c r="F355" s="2774" t="s">
        <v>1889</v>
      </c>
      <c r="G355" s="2775" t="s">
        <v>2178</v>
      </c>
      <c r="H355" s="2777"/>
      <c r="I355" s="2777"/>
      <c r="J355" s="2777"/>
      <c r="K355" s="2777"/>
      <c r="L355" s="2781"/>
      <c r="M355" s="2780"/>
      <c r="N355" s="2508"/>
      <c r="O355" s="1089"/>
      <c r="P355" s="1089"/>
      <c r="Q355" s="1089"/>
    </row>
    <row r="356" spans="2:17" ht="20.100000000000001" customHeight="1" thickBot="1">
      <c r="B356" s="2724"/>
      <c r="C356" s="2774"/>
      <c r="D356" s="2775"/>
      <c r="E356" s="2776"/>
      <c r="F356" s="2774"/>
      <c r="G356" s="2775"/>
      <c r="H356" s="2777"/>
      <c r="I356" s="2777"/>
      <c r="J356" s="2777"/>
      <c r="K356" s="2777"/>
      <c r="L356" s="2781"/>
      <c r="M356" s="2780"/>
      <c r="N356" s="2508"/>
      <c r="O356" s="1089"/>
      <c r="P356" s="1089"/>
      <c r="Q356" s="1089"/>
    </row>
    <row r="357" spans="2:17" ht="20.100000000000001" customHeight="1">
      <c r="B357" s="2724"/>
      <c r="C357" s="2729"/>
      <c r="D357" s="2782" t="s">
        <v>2179</v>
      </c>
      <c r="E357" s="2782"/>
      <c r="F357" s="2782"/>
      <c r="G357" s="2782"/>
      <c r="H357" s="2782"/>
      <c r="I357" s="2782"/>
      <c r="J357" s="2782"/>
      <c r="K357" s="2782"/>
      <c r="L357" s="2782"/>
      <c r="M357" s="2782"/>
      <c r="N357" s="2508"/>
      <c r="O357" s="1089"/>
      <c r="P357" s="1089"/>
      <c r="Q357" s="1089"/>
    </row>
    <row r="358" spans="2:17" ht="20.100000000000001" customHeight="1">
      <c r="B358" s="2724"/>
      <c r="C358" s="2783" t="s">
        <v>2180</v>
      </c>
      <c r="D358" s="2783"/>
      <c r="E358" s="2783"/>
      <c r="F358" s="2783"/>
      <c r="G358" s="2783"/>
      <c r="H358" s="2783"/>
      <c r="I358" s="2783"/>
      <c r="J358" s="2783"/>
      <c r="K358" s="2783"/>
      <c r="L358" s="2783"/>
      <c r="M358" s="2783"/>
      <c r="N358" s="2508"/>
      <c r="O358" s="1089"/>
      <c r="P358" s="1089"/>
      <c r="Q358" s="1089"/>
    </row>
    <row r="359" spans="2:17" ht="20.100000000000001" customHeight="1">
      <c r="B359" s="2724"/>
      <c r="C359" s="2783"/>
      <c r="D359" s="2783"/>
      <c r="E359" s="2783"/>
      <c r="F359" s="2783"/>
      <c r="G359" s="2783"/>
      <c r="H359" s="2783"/>
      <c r="I359" s="2783"/>
      <c r="J359" s="2783"/>
      <c r="K359" s="2783"/>
      <c r="L359" s="2783"/>
      <c r="M359" s="2783"/>
      <c r="N359" s="2508"/>
      <c r="O359" s="1089"/>
      <c r="P359" s="1089"/>
      <c r="Q359" s="1089"/>
    </row>
    <row r="360" spans="2:17" ht="20.100000000000001" customHeight="1">
      <c r="B360" s="2724"/>
      <c r="C360" s="2784"/>
      <c r="D360" s="2784"/>
      <c r="E360" s="2784"/>
      <c r="F360" s="2784"/>
      <c r="G360" s="2784"/>
      <c r="H360" s="2784"/>
      <c r="I360" s="2784"/>
      <c r="J360" s="2784"/>
      <c r="K360" s="2784"/>
      <c r="L360" s="2784"/>
      <c r="M360" s="2784"/>
      <c r="N360" s="2508"/>
      <c r="O360" s="1089"/>
      <c r="P360" s="1089"/>
      <c r="Q360" s="1089"/>
    </row>
    <row r="361" spans="2:17" ht="20.100000000000001" customHeight="1">
      <c r="B361" s="2724"/>
      <c r="C361" s="2785"/>
      <c r="D361" s="2786" t="s">
        <v>2181</v>
      </c>
      <c r="E361" s="2787">
        <f>SUM(E362:E364,I362:I364)</f>
        <v>6.956999999999999</v>
      </c>
      <c r="F361" s="2785"/>
      <c r="G361" s="2785"/>
      <c r="H361" s="2785"/>
      <c r="I361" s="2785"/>
      <c r="J361" s="2785"/>
      <c r="K361" s="2785"/>
      <c r="L361" s="2785"/>
      <c r="M361" s="2785"/>
      <c r="N361" s="2508"/>
      <c r="O361" s="1089"/>
      <c r="P361" s="1089"/>
      <c r="Q361" s="1089"/>
    </row>
    <row r="362" spans="2:17" ht="20.100000000000001" customHeight="1">
      <c r="B362" s="2724"/>
      <c r="C362" s="2365"/>
      <c r="D362" s="2788" t="s">
        <v>364</v>
      </c>
      <c r="E362" s="2789">
        <v>3.5</v>
      </c>
      <c r="F362" s="2790"/>
      <c r="G362" s="2365"/>
      <c r="H362" s="2788" t="s">
        <v>2182</v>
      </c>
      <c r="I362" s="2789">
        <v>0.55000000000000004</v>
      </c>
      <c r="J362" s="2789"/>
      <c r="K362" s="2789"/>
      <c r="L362" s="2790"/>
      <c r="M362" s="2785"/>
      <c r="N362" s="2508"/>
      <c r="O362" s="1089"/>
      <c r="P362" s="1089"/>
      <c r="Q362" s="1089"/>
    </row>
    <row r="363" spans="2:17" ht="20.100000000000001" customHeight="1">
      <c r="B363" s="2724"/>
      <c r="C363" s="2365"/>
      <c r="D363" s="2788" t="s">
        <v>664</v>
      </c>
      <c r="E363" s="2789">
        <v>1.6</v>
      </c>
      <c r="F363" s="2790"/>
      <c r="G363" s="2365"/>
      <c r="H363" s="2788" t="s">
        <v>2183</v>
      </c>
      <c r="I363" s="2789">
        <v>4.4999999999999998E-2</v>
      </c>
      <c r="J363" s="2789"/>
      <c r="K363" s="2789"/>
      <c r="L363" s="2790"/>
      <c r="M363" s="2785"/>
      <c r="N363" s="2508"/>
      <c r="O363" s="1089"/>
      <c r="P363" s="1089"/>
      <c r="Q363" s="1089"/>
    </row>
    <row r="364" spans="2:17" ht="20.100000000000001" customHeight="1">
      <c r="B364" s="2724"/>
      <c r="C364" s="2365"/>
      <c r="D364" s="2788" t="s">
        <v>2184</v>
      </c>
      <c r="E364" s="2789">
        <v>1.25</v>
      </c>
      <c r="F364" s="2790"/>
      <c r="G364" s="2365"/>
      <c r="H364" s="2791" t="s">
        <v>2185</v>
      </c>
      <c r="I364" s="2789">
        <v>1.2E-2</v>
      </c>
      <c r="J364" s="2789"/>
      <c r="K364" s="2789"/>
      <c r="L364" s="2790"/>
      <c r="M364" s="2785"/>
      <c r="N364" s="2508"/>
      <c r="O364" s="1089"/>
      <c r="P364" s="1089"/>
      <c r="Q364" s="1089"/>
    </row>
    <row r="365" spans="2:17" ht="20.100000000000001" customHeight="1">
      <c r="B365" s="2724"/>
      <c r="C365" s="2792" t="s">
        <v>2186</v>
      </c>
      <c r="D365" s="2785"/>
      <c r="E365" s="2785"/>
      <c r="F365" s="2785"/>
      <c r="G365" s="2785"/>
      <c r="H365" s="2785"/>
      <c r="I365" s="2785"/>
      <c r="J365" s="2785"/>
      <c r="K365" s="2785"/>
      <c r="L365" s="2785"/>
      <c r="M365" s="2785"/>
      <c r="N365" s="2508"/>
      <c r="O365" s="1089"/>
      <c r="P365" s="1089"/>
      <c r="Q365" s="1089"/>
    </row>
    <row r="366" spans="2:17" ht="20.100000000000001" customHeight="1">
      <c r="B366" s="2724"/>
      <c r="C366" s="2793" t="s">
        <v>2187</v>
      </c>
      <c r="D366" s="2793"/>
      <c r="E366" s="2793"/>
      <c r="F366" s="2793"/>
      <c r="G366" s="2793"/>
      <c r="H366" s="2793"/>
      <c r="I366" s="2793"/>
      <c r="J366" s="2793"/>
      <c r="K366" s="2793"/>
      <c r="L366" s="2793"/>
      <c r="M366" s="2793"/>
      <c r="N366" s="2508"/>
      <c r="O366" s="1089"/>
      <c r="P366" s="1089"/>
      <c r="Q366" s="1089"/>
    </row>
    <row r="367" spans="2:17" ht="20.100000000000001" customHeight="1">
      <c r="B367" s="2724"/>
      <c r="C367" s="2793"/>
      <c r="D367" s="2793"/>
      <c r="E367" s="2793"/>
      <c r="F367" s="2793"/>
      <c r="G367" s="2793"/>
      <c r="H367" s="2793"/>
      <c r="I367" s="2793"/>
      <c r="J367" s="2793"/>
      <c r="K367" s="2793"/>
      <c r="L367" s="2793"/>
      <c r="M367" s="2793"/>
      <c r="N367" s="2508"/>
      <c r="O367" s="1089"/>
      <c r="P367" s="1089"/>
      <c r="Q367" s="1089"/>
    </row>
    <row r="368" spans="2:17" ht="20.100000000000001" customHeight="1">
      <c r="B368" s="2724"/>
      <c r="C368" s="2792" t="s">
        <v>2188</v>
      </c>
      <c r="D368" s="2785"/>
      <c r="E368" s="2785"/>
      <c r="F368" s="2785"/>
      <c r="G368" s="2785"/>
      <c r="H368" s="2785"/>
      <c r="I368" s="2785"/>
      <c r="J368" s="2785"/>
      <c r="K368" s="2785"/>
      <c r="L368" s="2785"/>
      <c r="M368" s="2785"/>
      <c r="N368" s="2508"/>
      <c r="O368" s="1089"/>
      <c r="P368" s="1089"/>
      <c r="Q368" s="1089"/>
    </row>
    <row r="369" spans="2:17" ht="20.100000000000001" customHeight="1">
      <c r="B369" s="2724"/>
      <c r="C369" s="2794" t="s">
        <v>2189</v>
      </c>
      <c r="D369" s="2785"/>
      <c r="E369" s="2785"/>
      <c r="F369" s="2785"/>
      <c r="G369" s="2785"/>
      <c r="H369" s="2785"/>
      <c r="I369" s="2785"/>
      <c r="J369" s="2785"/>
      <c r="K369" s="2785"/>
      <c r="L369" s="2785"/>
      <c r="M369" s="2785"/>
      <c r="N369" s="2508"/>
      <c r="O369" s="1089"/>
      <c r="P369" s="1089"/>
      <c r="Q369" s="1089"/>
    </row>
    <row r="370" spans="2:17" ht="20.100000000000001" customHeight="1">
      <c r="B370" s="2724"/>
      <c r="C370" s="2795" t="s">
        <v>2190</v>
      </c>
      <c r="D370" s="2785"/>
      <c r="E370" s="2785"/>
      <c r="F370" s="2795" t="s">
        <v>2191</v>
      </c>
      <c r="G370" s="2785"/>
      <c r="H370" s="2795" t="s">
        <v>2192</v>
      </c>
      <c r="I370" s="2785"/>
      <c r="J370" s="2785"/>
      <c r="K370" s="2785"/>
      <c r="L370" s="2785"/>
      <c r="M370" s="2785"/>
      <c r="N370" s="2508"/>
      <c r="O370" s="1089"/>
      <c r="P370" s="1089"/>
      <c r="Q370" s="1089"/>
    </row>
    <row r="371" spans="2:17" ht="20.100000000000001" customHeight="1">
      <c r="B371" s="2724"/>
      <c r="C371" s="2795" t="s">
        <v>593</v>
      </c>
      <c r="D371" s="2796" t="s">
        <v>2193</v>
      </c>
      <c r="E371" s="2785"/>
      <c r="F371" s="2785"/>
      <c r="G371" s="2785"/>
      <c r="H371" s="2785"/>
      <c r="I371" s="2785"/>
      <c r="J371" s="2785"/>
      <c r="K371" s="2785"/>
      <c r="L371" s="2785"/>
      <c r="M371" s="2785"/>
      <c r="N371" s="2508"/>
      <c r="O371" s="1089"/>
      <c r="P371" s="1089"/>
      <c r="Q371" s="1089"/>
    </row>
    <row r="372" spans="2:17" ht="20.100000000000001" customHeight="1">
      <c r="B372" s="2724"/>
      <c r="C372" s="2785"/>
      <c r="D372" s="2785"/>
      <c r="E372" s="2785"/>
      <c r="F372" s="2785"/>
      <c r="G372" s="2785"/>
      <c r="H372" s="2785"/>
      <c r="I372" s="2785"/>
      <c r="J372" s="2785"/>
      <c r="K372" s="2785"/>
      <c r="L372" s="2785"/>
      <c r="M372" s="2785"/>
      <c r="N372" s="2508"/>
      <c r="O372" s="1089"/>
      <c r="P372" s="1089"/>
      <c r="Q372" s="1089"/>
    </row>
    <row r="373" spans="2:17" ht="20.100000000000001" customHeight="1">
      <c r="B373" s="2724"/>
      <c r="C373" s="2797" t="s">
        <v>12</v>
      </c>
      <c r="D373" s="2797"/>
      <c r="E373" s="2797"/>
      <c r="F373" s="2797"/>
      <c r="G373" s="2797"/>
      <c r="H373" s="2797"/>
      <c r="I373" s="2797"/>
      <c r="J373" s="2797"/>
      <c r="K373" s="2797"/>
      <c r="L373" s="2797"/>
      <c r="M373" s="2797"/>
      <c r="N373" s="2508"/>
      <c r="O373" s="1089"/>
      <c r="P373" s="1089"/>
      <c r="Q373" s="1089"/>
    </row>
    <row r="374" spans="2:17" ht="20.100000000000001" customHeight="1" thickBot="1">
      <c r="B374" s="2798"/>
      <c r="C374" s="2599"/>
      <c r="D374" s="2599"/>
      <c r="E374" s="2599"/>
      <c r="F374" s="2599"/>
      <c r="G374" s="2599"/>
      <c r="H374" s="2599"/>
      <c r="I374" s="2599"/>
      <c r="J374" s="2599"/>
      <c r="K374" s="2599"/>
      <c r="L374" s="2599"/>
      <c r="M374" s="2599"/>
      <c r="N374" s="2380"/>
      <c r="O374" s="1089"/>
      <c r="P374" s="1089"/>
      <c r="Q374" s="1089"/>
    </row>
    <row r="375" spans="2:17" ht="20.100000000000001" customHeight="1" thickBot="1">
      <c r="B375" s="7"/>
      <c r="C375" s="7"/>
      <c r="D375" s="7"/>
      <c r="E375" s="2289"/>
      <c r="F375" s="2289"/>
      <c r="G375" s="7"/>
      <c r="H375" s="7"/>
      <c r="I375" s="7"/>
      <c r="J375" s="7"/>
      <c r="K375" s="7"/>
      <c r="L375" s="1089"/>
      <c r="M375" s="1089"/>
      <c r="N375" s="1089"/>
      <c r="O375" s="1089"/>
      <c r="P375" s="1089"/>
      <c r="Q375" s="1089"/>
    </row>
    <row r="376" spans="2:17" ht="20.100000000000001" customHeight="1">
      <c r="B376" s="2799" t="s">
        <v>2194</v>
      </c>
      <c r="C376" s="2800"/>
      <c r="D376" s="2800"/>
      <c r="E376" s="2800"/>
      <c r="F376" s="2800"/>
      <c r="G376" s="2800"/>
      <c r="H376" s="2800"/>
      <c r="I376" s="2800"/>
      <c r="J376" s="2801"/>
      <c r="K376" s="7"/>
      <c r="L376" s="1089"/>
      <c r="M376" s="1089"/>
      <c r="N376" s="1089"/>
      <c r="O376" s="1089"/>
      <c r="P376" s="1089"/>
      <c r="Q376" s="1089"/>
    </row>
    <row r="377" spans="2:17" ht="20.100000000000001" customHeight="1">
      <c r="B377" s="2802" t="s">
        <v>2195</v>
      </c>
      <c r="C377" s="2803"/>
      <c r="D377" s="2803"/>
      <c r="E377" s="2803"/>
      <c r="F377" s="2803"/>
      <c r="G377" s="2803"/>
      <c r="H377" s="2803"/>
      <c r="I377" s="2803"/>
      <c r="J377" s="2804"/>
      <c r="K377" s="7"/>
      <c r="L377" s="1089"/>
      <c r="M377" s="1089"/>
      <c r="N377" s="1089"/>
      <c r="O377" s="1089"/>
      <c r="P377" s="1089"/>
      <c r="Q377" s="1089"/>
    </row>
    <row r="378" spans="2:17" ht="20.100000000000001" customHeight="1">
      <c r="B378" s="2805" t="s">
        <v>2196</v>
      </c>
      <c r="C378" s="2806"/>
      <c r="D378" s="2806"/>
      <c r="E378" s="2806"/>
      <c r="F378" s="2806"/>
      <c r="G378" s="2806"/>
      <c r="H378" s="2806"/>
      <c r="I378" s="2806"/>
      <c r="J378" s="2807"/>
      <c r="K378" s="7"/>
      <c r="L378" s="1089"/>
      <c r="M378" s="1089"/>
      <c r="N378" s="1089"/>
      <c r="O378" s="1089"/>
      <c r="P378" s="1089"/>
      <c r="Q378" s="1089"/>
    </row>
    <row r="379" spans="2:17" ht="20.100000000000001" customHeight="1">
      <c r="B379" s="2805"/>
      <c r="C379" s="2806"/>
      <c r="D379" s="2806"/>
      <c r="E379" s="2806"/>
      <c r="F379" s="2806"/>
      <c r="G379" s="2806"/>
      <c r="H379" s="2806"/>
      <c r="I379" s="2806"/>
      <c r="J379" s="2807"/>
      <c r="K379" s="7"/>
      <c r="L379" s="1089"/>
      <c r="M379" s="1089"/>
      <c r="N379" s="1089"/>
      <c r="O379" s="1089"/>
      <c r="P379" s="1089"/>
      <c r="Q379" s="1089"/>
    </row>
    <row r="380" spans="2:17" ht="20.100000000000001" customHeight="1">
      <c r="B380" s="2808" t="s">
        <v>2197</v>
      </c>
      <c r="C380" s="2809"/>
      <c r="D380" s="2809"/>
      <c r="E380" s="2809"/>
      <c r="F380" s="2809"/>
      <c r="G380" s="2809"/>
      <c r="H380" s="2809"/>
      <c r="I380" s="2809"/>
      <c r="J380" s="2810"/>
      <c r="K380" s="7"/>
      <c r="L380" s="1089"/>
      <c r="M380" s="1089"/>
      <c r="N380" s="1089"/>
      <c r="O380" s="1089"/>
      <c r="P380" s="1089"/>
      <c r="Q380" s="1089"/>
    </row>
    <row r="381" spans="2:17" ht="20.100000000000001" customHeight="1">
      <c r="B381" s="2808" t="s">
        <v>2198</v>
      </c>
      <c r="C381" s="2809"/>
      <c r="D381" s="2809"/>
      <c r="E381" s="2809"/>
      <c r="F381" s="2809"/>
      <c r="G381" s="2811" t="s">
        <v>2199</v>
      </c>
      <c r="H381" s="2809"/>
      <c r="I381" s="2809"/>
      <c r="J381" s="2810"/>
      <c r="K381" s="7"/>
      <c r="L381" s="1089"/>
      <c r="M381" s="1089"/>
      <c r="N381" s="1089"/>
      <c r="O381" s="1089"/>
      <c r="P381" s="1089"/>
      <c r="Q381" s="1089"/>
    </row>
    <row r="382" spans="2:17" ht="20.100000000000001" customHeight="1">
      <c r="B382" s="2812" t="s">
        <v>2200</v>
      </c>
      <c r="C382" s="2813"/>
      <c r="D382" s="2813"/>
      <c r="E382" s="2813"/>
      <c r="F382" s="2813"/>
      <c r="G382" s="2813"/>
      <c r="H382" s="2813"/>
      <c r="I382" s="2813"/>
      <c r="J382" s="2814"/>
      <c r="K382" s="7"/>
      <c r="L382" s="1089"/>
      <c r="M382" s="1089"/>
      <c r="N382" s="1089"/>
      <c r="O382" s="1089"/>
      <c r="P382" s="1089"/>
      <c r="Q382" s="1089"/>
    </row>
    <row r="383" spans="2:17" ht="20.100000000000001" customHeight="1">
      <c r="B383" s="2812"/>
      <c r="C383" s="2813"/>
      <c r="D383" s="2813"/>
      <c r="E383" s="2813"/>
      <c r="F383" s="2813"/>
      <c r="G383" s="2813"/>
      <c r="H383" s="2813"/>
      <c r="I383" s="2813"/>
      <c r="J383" s="2814"/>
      <c r="K383" s="7"/>
      <c r="L383" s="1089"/>
      <c r="M383" s="1089"/>
      <c r="N383" s="1089"/>
      <c r="O383" s="1089"/>
      <c r="P383" s="1089"/>
      <c r="Q383" s="1089"/>
    </row>
    <row r="384" spans="2:17" ht="20.100000000000001" customHeight="1">
      <c r="B384" s="2815" t="s">
        <v>2201</v>
      </c>
      <c r="C384" s="2816"/>
      <c r="D384" s="2816"/>
      <c r="E384" s="2816"/>
      <c r="F384" s="2816"/>
      <c r="G384" s="2816"/>
      <c r="H384" s="2816"/>
      <c r="I384" s="2816"/>
      <c r="J384" s="2817"/>
      <c r="K384" s="7"/>
      <c r="L384" s="1089"/>
      <c r="M384" s="1089"/>
      <c r="N384" s="1089"/>
      <c r="O384" s="1089"/>
      <c r="P384" s="1089"/>
      <c r="Q384" s="1089"/>
    </row>
    <row r="385" spans="2:17" ht="20.100000000000001" customHeight="1">
      <c r="B385" s="2815"/>
      <c r="C385" s="2816"/>
      <c r="D385" s="2816"/>
      <c r="E385" s="2816"/>
      <c r="F385" s="2816"/>
      <c r="G385" s="2816"/>
      <c r="H385" s="2816"/>
      <c r="I385" s="2816"/>
      <c r="J385" s="2817"/>
      <c r="K385" s="7"/>
      <c r="L385" s="1089"/>
      <c r="M385" s="1089"/>
      <c r="N385" s="1089"/>
      <c r="O385" s="1089"/>
      <c r="P385" s="1089"/>
      <c r="Q385" s="1089"/>
    </row>
    <row r="386" spans="2:17" ht="20.100000000000001" customHeight="1">
      <c r="B386" s="2818" t="s">
        <v>2202</v>
      </c>
      <c r="C386" s="2819"/>
      <c r="D386" s="2820">
        <v>9.86</v>
      </c>
      <c r="E386" s="2821" t="s">
        <v>2203</v>
      </c>
      <c r="F386" s="2820">
        <v>5.694</v>
      </c>
      <c r="G386" s="2822" t="s">
        <v>2204</v>
      </c>
      <c r="H386" s="2823">
        <f>D386*F386</f>
        <v>56.14284</v>
      </c>
      <c r="I386" s="2823" t="s">
        <v>2205</v>
      </c>
      <c r="J386" s="2824">
        <f>H386</f>
        <v>56.14284</v>
      </c>
      <c r="K386" s="7"/>
      <c r="L386" s="1089"/>
      <c r="M386" s="1089"/>
      <c r="N386" s="1089"/>
      <c r="O386" s="1089"/>
      <c r="P386" s="1089"/>
      <c r="Q386" s="1089"/>
    </row>
    <row r="387" spans="2:17" ht="20.100000000000001" customHeight="1">
      <c r="B387" s="2818"/>
      <c r="C387" s="2819"/>
      <c r="D387" s="2820"/>
      <c r="E387" s="2821"/>
      <c r="F387" s="2820"/>
      <c r="G387" s="2822"/>
      <c r="H387" s="2823"/>
      <c r="I387" s="2823"/>
      <c r="J387" s="2824"/>
      <c r="K387" s="7"/>
      <c r="L387" s="1089"/>
      <c r="M387" s="1089"/>
      <c r="N387" s="1089"/>
      <c r="O387" s="1089"/>
      <c r="P387" s="1089"/>
      <c r="Q387" s="1089"/>
    </row>
    <row r="388" spans="2:17" ht="20.100000000000001" customHeight="1">
      <c r="B388" s="2825"/>
      <c r="C388" s="2826" t="s">
        <v>2206</v>
      </c>
      <c r="D388" s="2777"/>
      <c r="E388" s="2777"/>
      <c r="F388" s="2777"/>
      <c r="G388" s="2777"/>
      <c r="H388" s="2777"/>
      <c r="I388" s="2777"/>
      <c r="J388" s="2827"/>
      <c r="K388" s="7"/>
      <c r="L388" s="1089"/>
      <c r="M388" s="1089"/>
      <c r="N388" s="1089"/>
      <c r="O388" s="1089"/>
      <c r="P388" s="1089"/>
      <c r="Q388" s="1089"/>
    </row>
    <row r="389" spans="2:17" ht="20.100000000000001" customHeight="1">
      <c r="B389" s="2825"/>
      <c r="C389" s="2826" t="s">
        <v>2207</v>
      </c>
      <c r="D389" s="2777"/>
      <c r="E389" s="2777"/>
      <c r="F389" s="2777"/>
      <c r="G389" s="2777"/>
      <c r="H389" s="2777"/>
      <c r="I389" s="2777"/>
      <c r="J389" s="2827"/>
      <c r="K389" s="7"/>
      <c r="L389" s="1089"/>
      <c r="M389" s="1089"/>
      <c r="N389" s="1089"/>
      <c r="O389" s="1089"/>
      <c r="P389" s="1089"/>
      <c r="Q389" s="1089"/>
    </row>
    <row r="390" spans="2:17" ht="20.100000000000001" customHeight="1">
      <c r="B390" s="2825"/>
      <c r="C390" s="2826" t="s">
        <v>2208</v>
      </c>
      <c r="D390" s="2777"/>
      <c r="E390" s="2777"/>
      <c r="F390" s="2777"/>
      <c r="G390" s="2777"/>
      <c r="H390" s="2777"/>
      <c r="I390" s="2777"/>
      <c r="J390" s="2827"/>
      <c r="K390" s="7"/>
      <c r="L390" s="1089"/>
      <c r="M390" s="1089"/>
      <c r="N390" s="1089"/>
      <c r="O390" s="1089"/>
      <c r="P390" s="1089"/>
      <c r="Q390" s="1089"/>
    </row>
    <row r="391" spans="2:17" ht="20.100000000000001" customHeight="1">
      <c r="B391" s="2825"/>
      <c r="C391" s="2826" t="s">
        <v>2209</v>
      </c>
      <c r="D391" s="2777"/>
      <c r="E391" s="2777"/>
      <c r="F391" s="2777"/>
      <c r="G391" s="2777"/>
      <c r="H391" s="2777"/>
      <c r="I391" s="2777"/>
      <c r="J391" s="2827"/>
      <c r="K391" s="7"/>
      <c r="L391" s="1089"/>
      <c r="M391" s="1089"/>
      <c r="N391" s="1089"/>
      <c r="O391" s="1089"/>
      <c r="P391" s="1089"/>
      <c r="Q391" s="1089"/>
    </row>
    <row r="392" spans="2:17" ht="20.100000000000001" customHeight="1">
      <c r="B392" s="2828" t="s">
        <v>2210</v>
      </c>
      <c r="C392" s="2829"/>
      <c r="D392" s="2829"/>
      <c r="E392" s="2829"/>
      <c r="F392" s="2829"/>
      <c r="G392" s="2829"/>
      <c r="H392" s="2829"/>
      <c r="I392" s="2829"/>
      <c r="J392" s="2830"/>
      <c r="K392" s="7"/>
      <c r="L392" s="1089"/>
      <c r="M392" s="1089"/>
      <c r="N392" s="1089"/>
      <c r="O392" s="1089"/>
      <c r="P392" s="1089"/>
      <c r="Q392" s="1089"/>
    </row>
    <row r="393" spans="2:17" ht="20.100000000000001" customHeight="1">
      <c r="B393" s="2828"/>
      <c r="C393" s="2829"/>
      <c r="D393" s="2829"/>
      <c r="E393" s="2829"/>
      <c r="F393" s="2829"/>
      <c r="G393" s="2829"/>
      <c r="H393" s="2829"/>
      <c r="I393" s="2829"/>
      <c r="J393" s="2830"/>
      <c r="K393" s="7"/>
      <c r="L393" s="1089"/>
      <c r="M393" s="1089"/>
      <c r="N393" s="1089"/>
      <c r="O393" s="1089"/>
      <c r="P393" s="1089"/>
      <c r="Q393" s="1089"/>
    </row>
    <row r="394" spans="2:17" ht="20.100000000000001" customHeight="1">
      <c r="B394" s="2828"/>
      <c r="C394" s="2829"/>
      <c r="D394" s="2829"/>
      <c r="E394" s="2829"/>
      <c r="F394" s="2829"/>
      <c r="G394" s="2829"/>
      <c r="H394" s="2829"/>
      <c r="I394" s="2829"/>
      <c r="J394" s="2830"/>
      <c r="K394" s="7"/>
      <c r="L394" s="1089"/>
      <c r="M394" s="1089"/>
      <c r="N394" s="1089"/>
      <c r="O394" s="1089"/>
      <c r="P394" s="1089"/>
      <c r="Q394" s="1089"/>
    </row>
    <row r="395" spans="2:17" ht="20.100000000000001" customHeight="1">
      <c r="B395" s="2828" t="s">
        <v>2211</v>
      </c>
      <c r="C395" s="2829"/>
      <c r="D395" s="2829"/>
      <c r="E395" s="2829"/>
      <c r="F395" s="2829"/>
      <c r="G395" s="2829"/>
      <c r="H395" s="2829"/>
      <c r="I395" s="2829"/>
      <c r="J395" s="2830"/>
      <c r="K395" s="7"/>
      <c r="L395" s="1089"/>
      <c r="M395" s="1089"/>
      <c r="N395" s="1089"/>
      <c r="O395" s="1089"/>
      <c r="P395" s="1089"/>
      <c r="Q395" s="1089"/>
    </row>
    <row r="396" spans="2:17" ht="20.100000000000001" customHeight="1">
      <c r="B396" s="2828"/>
      <c r="C396" s="2829"/>
      <c r="D396" s="2829"/>
      <c r="E396" s="2829"/>
      <c r="F396" s="2829"/>
      <c r="G396" s="2829"/>
      <c r="H396" s="2829"/>
      <c r="I396" s="2829"/>
      <c r="J396" s="2830"/>
      <c r="K396" s="7"/>
      <c r="L396" s="1089"/>
      <c r="M396" s="1089"/>
      <c r="N396" s="1089"/>
      <c r="O396" s="1089"/>
      <c r="P396" s="1089"/>
      <c r="Q396" s="1089"/>
    </row>
    <row r="397" spans="2:17" ht="20.100000000000001" customHeight="1">
      <c r="B397" s="2825"/>
      <c r="C397" s="2826" t="s">
        <v>2212</v>
      </c>
      <c r="D397" s="2777"/>
      <c r="E397" s="2777"/>
      <c r="F397" s="2777"/>
      <c r="G397" s="2777"/>
      <c r="H397" s="2777"/>
      <c r="I397" s="2777"/>
      <c r="J397" s="2827"/>
      <c r="K397" s="7"/>
      <c r="L397" s="1089"/>
      <c r="M397" s="1089"/>
      <c r="N397" s="1089"/>
      <c r="O397" s="1089"/>
      <c r="P397" s="1089"/>
      <c r="Q397" s="1089"/>
    </row>
    <row r="398" spans="2:17" ht="20.100000000000001" customHeight="1">
      <c r="B398" s="2825"/>
      <c r="C398" s="2826" t="s">
        <v>2213</v>
      </c>
      <c r="D398" s="2777"/>
      <c r="E398" s="2777"/>
      <c r="F398" s="2777"/>
      <c r="G398" s="2777"/>
      <c r="H398" s="2777"/>
      <c r="I398" s="2777"/>
      <c r="J398" s="2827"/>
      <c r="K398" s="7"/>
      <c r="L398" s="1089"/>
      <c r="M398" s="1089"/>
      <c r="N398" s="1089"/>
      <c r="O398" s="1089"/>
      <c r="P398" s="1089"/>
      <c r="Q398" s="1089"/>
    </row>
    <row r="399" spans="2:17" ht="20.100000000000001" customHeight="1">
      <c r="B399" s="2831"/>
      <c r="C399" s="2832"/>
      <c r="D399" s="2777"/>
      <c r="E399" s="2777"/>
      <c r="F399" s="2777"/>
      <c r="G399" s="2777"/>
      <c r="H399" s="2777"/>
      <c r="I399" s="2777"/>
      <c r="J399" s="2827"/>
      <c r="K399" s="7"/>
      <c r="L399" s="1089"/>
      <c r="M399" s="1089"/>
      <c r="N399" s="1089"/>
      <c r="O399" s="1089"/>
      <c r="P399" s="1089"/>
      <c r="Q399" s="1089"/>
    </row>
    <row r="400" spans="2:17" ht="20.100000000000001" customHeight="1">
      <c r="B400" s="2825"/>
      <c r="C400" s="2826" t="s">
        <v>2214</v>
      </c>
      <c r="D400" s="2777"/>
      <c r="E400" s="2777"/>
      <c r="F400" s="2777"/>
      <c r="G400" s="2777"/>
      <c r="H400" s="2777"/>
      <c r="I400" s="2777"/>
      <c r="J400" s="2827"/>
      <c r="K400" s="7"/>
      <c r="L400" s="1089"/>
      <c r="M400" s="1089"/>
      <c r="N400" s="1089"/>
      <c r="O400" s="1089"/>
      <c r="P400" s="1089"/>
      <c r="Q400" s="1089"/>
    </row>
    <row r="401" spans="1:17" ht="20.100000000000001" customHeight="1">
      <c r="B401" s="2825"/>
      <c r="C401" s="2826" t="s">
        <v>2215</v>
      </c>
      <c r="D401" s="2777"/>
      <c r="E401" s="2777"/>
      <c r="F401" s="2777"/>
      <c r="G401" s="2777"/>
      <c r="H401" s="2777"/>
      <c r="I401" s="2777"/>
      <c r="J401" s="2827"/>
      <c r="K401" s="7"/>
      <c r="L401" s="1089"/>
      <c r="M401" s="1089"/>
      <c r="N401" s="1089"/>
      <c r="O401" s="1089"/>
      <c r="P401" s="1089"/>
      <c r="Q401" s="1089"/>
    </row>
    <row r="402" spans="1:17" ht="20.100000000000001" customHeight="1">
      <c r="B402" s="2825"/>
      <c r="C402" s="2826" t="s">
        <v>2216</v>
      </c>
      <c r="D402" s="2777"/>
      <c r="E402" s="2777"/>
      <c r="F402" s="2777"/>
      <c r="G402" s="2777"/>
      <c r="H402" s="2777"/>
      <c r="I402" s="2777"/>
      <c r="J402" s="2827"/>
      <c r="K402" s="7"/>
      <c r="L402" s="1089"/>
      <c r="M402" s="1089"/>
      <c r="N402" s="1089"/>
      <c r="O402" s="1089"/>
      <c r="P402" s="1089"/>
      <c r="Q402" s="1089"/>
    </row>
    <row r="403" spans="1:17" ht="20.100000000000001" customHeight="1">
      <c r="B403" s="2825"/>
      <c r="C403" s="2826" t="s">
        <v>2217</v>
      </c>
      <c r="D403" s="2777"/>
      <c r="E403" s="2777"/>
      <c r="F403" s="2777"/>
      <c r="G403" s="2777"/>
      <c r="H403" s="2777"/>
      <c r="I403" s="2777"/>
      <c r="J403" s="2827"/>
      <c r="K403" s="7"/>
      <c r="L403" s="1089"/>
      <c r="M403" s="1089"/>
      <c r="N403" s="1089"/>
      <c r="O403" s="1089"/>
      <c r="P403" s="1089"/>
      <c r="Q403" s="1089"/>
    </row>
    <row r="404" spans="1:17" ht="20.100000000000001" customHeight="1">
      <c r="B404" s="2828" t="s">
        <v>2218</v>
      </c>
      <c r="C404" s="2829"/>
      <c r="D404" s="2829"/>
      <c r="E404" s="2829"/>
      <c r="F404" s="2829"/>
      <c r="G404" s="2829"/>
      <c r="H404" s="2829"/>
      <c r="I404" s="2829"/>
      <c r="J404" s="2830"/>
      <c r="K404" s="7"/>
      <c r="L404" s="1089"/>
      <c r="M404" s="1089"/>
      <c r="N404" s="1089"/>
      <c r="O404" s="1089"/>
      <c r="P404" s="1089"/>
      <c r="Q404" s="1089"/>
    </row>
    <row r="405" spans="1:17" ht="20.100000000000001" customHeight="1">
      <c r="B405" s="2828"/>
      <c r="C405" s="2829"/>
      <c r="D405" s="2829"/>
      <c r="E405" s="2829"/>
      <c r="F405" s="2829"/>
      <c r="G405" s="2829"/>
      <c r="H405" s="2829"/>
      <c r="I405" s="2829"/>
      <c r="J405" s="2830"/>
      <c r="K405" s="7"/>
      <c r="L405" s="1089"/>
      <c r="M405" s="1089"/>
      <c r="N405" s="1089"/>
      <c r="O405" s="1089"/>
      <c r="P405" s="1089"/>
      <c r="Q405" s="1089"/>
    </row>
    <row r="406" spans="1:17" ht="20.100000000000001" customHeight="1">
      <c r="B406" s="2833" t="s">
        <v>2219</v>
      </c>
      <c r="C406" s="2343"/>
      <c r="D406" s="2343"/>
      <c r="E406" s="2343"/>
      <c r="F406" s="2343"/>
      <c r="G406" s="2343"/>
      <c r="H406" s="2343"/>
      <c r="I406" s="2343"/>
      <c r="J406" s="2508"/>
      <c r="K406" s="7"/>
      <c r="L406" s="1089"/>
      <c r="M406" s="1089"/>
      <c r="N406" s="1089"/>
      <c r="O406" s="1089"/>
      <c r="P406" s="1089"/>
      <c r="Q406" s="1089"/>
    </row>
    <row r="407" spans="1:17" ht="20.100000000000001" customHeight="1" thickBot="1">
      <c r="B407" s="2378"/>
      <c r="C407" s="2379"/>
      <c r="D407" s="2379"/>
      <c r="E407" s="2379"/>
      <c r="F407" s="2379"/>
      <c r="G407" s="2379"/>
      <c r="H407" s="2379"/>
      <c r="I407" s="2379"/>
      <c r="J407" s="2380"/>
      <c r="K407" s="7"/>
      <c r="L407" s="1089"/>
      <c r="M407" s="1089"/>
      <c r="N407" s="1089"/>
      <c r="O407" s="1089"/>
      <c r="P407" s="1089"/>
      <c r="Q407" s="1089"/>
    </row>
    <row r="408" spans="1:17" ht="20.100000000000001" customHeight="1">
      <c r="B408" s="7"/>
      <c r="C408" s="7"/>
      <c r="D408" s="7"/>
      <c r="E408" s="2289"/>
      <c r="F408" s="2289"/>
      <c r="G408" s="7"/>
      <c r="H408" s="7"/>
      <c r="I408" s="7"/>
      <c r="J408" s="7"/>
      <c r="K408" s="7"/>
      <c r="L408" s="1089"/>
      <c r="M408" s="1089"/>
      <c r="N408" s="1089"/>
      <c r="O408" s="1089"/>
      <c r="P408" s="1089"/>
      <c r="Q408" s="1089"/>
    </row>
    <row r="409" spans="1:17">
      <c r="A409" s="2286"/>
      <c r="B409" s="2287"/>
      <c r="C409" s="2288"/>
      <c r="D409" s="2288"/>
      <c r="E409" s="2288"/>
      <c r="F409" s="2288"/>
      <c r="G409" s="2288"/>
      <c r="H409" s="2288"/>
      <c r="I409" s="2288"/>
      <c r="J409" s="2287"/>
      <c r="K409" s="2287"/>
      <c r="L409" s="2287"/>
      <c r="M409" s="2286"/>
      <c r="N409" s="2286"/>
      <c r="O409" s="2286"/>
      <c r="P409" s="2286"/>
      <c r="Q409" s="2286"/>
    </row>
    <row r="410" spans="1:17" ht="20.100000000000001" customHeight="1">
      <c r="B410" s="7"/>
      <c r="C410" s="7"/>
      <c r="D410" s="7"/>
      <c r="E410" s="2289"/>
      <c r="F410" s="2289"/>
      <c r="G410" s="7"/>
      <c r="H410" s="7"/>
      <c r="I410" s="7"/>
      <c r="J410" s="7"/>
      <c r="K410" s="7"/>
      <c r="L410" s="1089"/>
      <c r="M410" s="1089"/>
      <c r="N410" s="1089"/>
      <c r="O410" s="1089"/>
      <c r="P410" s="1089"/>
      <c r="Q410" s="1089"/>
    </row>
    <row r="411" spans="1:17" ht="15.75" thickBot="1">
      <c r="A411" s="1089"/>
      <c r="B411" s="1088"/>
      <c r="C411" s="1097"/>
      <c r="D411" s="1097"/>
      <c r="E411" s="1097"/>
      <c r="F411" s="1097"/>
      <c r="G411" s="1097"/>
      <c r="H411" s="1097"/>
      <c r="I411" s="1097"/>
      <c r="J411" s="1088"/>
      <c r="K411" s="1088"/>
      <c r="L411" s="1088"/>
      <c r="M411" s="1089"/>
      <c r="N411" s="1089"/>
      <c r="O411" s="1089"/>
      <c r="P411" s="1089"/>
      <c r="Q411" s="1089"/>
    </row>
    <row r="412" spans="1:17" ht="15.75">
      <c r="A412" s="1089"/>
      <c r="B412" s="2834" t="s">
        <v>2220</v>
      </c>
      <c r="C412" s="2835"/>
      <c r="D412" s="2835"/>
      <c r="E412" s="2835"/>
      <c r="F412" s="2835"/>
      <c r="G412" s="2836"/>
      <c r="H412" s="1097"/>
      <c r="I412" s="2834" t="s">
        <v>2220</v>
      </c>
      <c r="J412" s="2835"/>
      <c r="K412" s="2835"/>
      <c r="L412" s="2835"/>
      <c r="M412" s="2835"/>
      <c r="N412" s="2836"/>
      <c r="O412" s="1089"/>
      <c r="P412" s="1089"/>
      <c r="Q412" s="1089"/>
    </row>
    <row r="413" spans="1:17">
      <c r="A413" s="1089"/>
      <c r="B413" s="2837" t="s">
        <v>2125</v>
      </c>
      <c r="C413" s="2838"/>
      <c r="D413" s="2839" t="s">
        <v>2221</v>
      </c>
      <c r="E413" s="2840" t="s">
        <v>2222</v>
      </c>
      <c r="F413" s="2841" t="s">
        <v>166</v>
      </c>
      <c r="G413" s="2842"/>
      <c r="H413" s="1097"/>
      <c r="I413" s="2837" t="s">
        <v>2125</v>
      </c>
      <c r="J413" s="2838"/>
      <c r="K413" s="2839" t="s">
        <v>2221</v>
      </c>
      <c r="L413" s="2840" t="s">
        <v>2222</v>
      </c>
      <c r="M413" s="2841" t="s">
        <v>166</v>
      </c>
      <c r="N413" s="2842"/>
      <c r="O413" s="1089"/>
      <c r="P413" s="1089"/>
      <c r="Q413" s="1089"/>
    </row>
    <row r="414" spans="1:17">
      <c r="A414" s="1089"/>
      <c r="B414" s="2843">
        <v>20</v>
      </c>
      <c r="C414" s="2844">
        <f>B414/100</f>
        <v>0.2</v>
      </c>
      <c r="D414" s="808" t="s">
        <v>73</v>
      </c>
      <c r="E414" s="2845">
        <v>1</v>
      </c>
      <c r="F414" s="2846">
        <f>(B414*E414)*10</f>
        <v>200</v>
      </c>
      <c r="G414" s="2847">
        <f>F414/1000</f>
        <v>0.2</v>
      </c>
      <c r="H414" s="1097"/>
      <c r="I414" s="2848">
        <v>10</v>
      </c>
      <c r="J414" s="2844">
        <f>I414/10</f>
        <v>1</v>
      </c>
      <c r="K414" s="808" t="s">
        <v>73</v>
      </c>
      <c r="L414" s="2845">
        <v>1</v>
      </c>
      <c r="M414" s="2846">
        <f>(I414*L414)*100</f>
        <v>1000</v>
      </c>
      <c r="N414" s="2847">
        <f>M414/1000</f>
        <v>1</v>
      </c>
      <c r="O414" s="1089"/>
      <c r="P414" s="1089"/>
      <c r="Q414" s="1089"/>
    </row>
    <row r="415" spans="1:17">
      <c r="A415" s="1089"/>
      <c r="B415" s="2843"/>
      <c r="C415" s="2844"/>
      <c r="D415" s="808" t="s">
        <v>2223</v>
      </c>
      <c r="E415" s="2845">
        <v>1.03</v>
      </c>
      <c r="F415" s="2846">
        <f>(B414*E415)*10</f>
        <v>206</v>
      </c>
      <c r="G415" s="2847">
        <f>F415/1000</f>
        <v>0.20599999999999999</v>
      </c>
      <c r="H415" s="1097"/>
      <c r="I415" s="2848"/>
      <c r="J415" s="2844"/>
      <c r="K415" s="808" t="s">
        <v>2223</v>
      </c>
      <c r="L415" s="2845">
        <v>1.03</v>
      </c>
      <c r="M415" s="2846">
        <f>(I414*L415)*100</f>
        <v>1030</v>
      </c>
      <c r="N415" s="2847">
        <f>M415/1000</f>
        <v>1.03</v>
      </c>
      <c r="O415" s="1089"/>
      <c r="P415" s="1089"/>
      <c r="Q415" s="1089"/>
    </row>
    <row r="416" spans="1:17">
      <c r="A416" s="1089"/>
      <c r="B416" s="2843"/>
      <c r="C416" s="2844"/>
      <c r="D416" s="808" t="s">
        <v>2224</v>
      </c>
      <c r="E416" s="2845">
        <v>1.0149999999999999</v>
      </c>
      <c r="F416" s="2846">
        <f>(E416*B414)*10</f>
        <v>202.99999999999997</v>
      </c>
      <c r="G416" s="2847">
        <f>F416/1000</f>
        <v>0.20299999999999996</v>
      </c>
      <c r="H416" s="1097"/>
      <c r="I416" s="2848"/>
      <c r="J416" s="2844"/>
      <c r="K416" s="808" t="s">
        <v>2224</v>
      </c>
      <c r="L416" s="2845">
        <v>1.0149999999999999</v>
      </c>
      <c r="M416" s="2846">
        <f>(L416*I414)*100</f>
        <v>1014.9999999999999</v>
      </c>
      <c r="N416" s="2847">
        <f>M416/1000</f>
        <v>1.0149999999999999</v>
      </c>
      <c r="O416" s="1089"/>
      <c r="P416" s="1089"/>
      <c r="Q416" s="1089"/>
    </row>
    <row r="417" spans="1:17">
      <c r="A417" s="1089"/>
      <c r="B417" s="2843"/>
      <c r="C417" s="2844"/>
      <c r="D417" s="808" t="s">
        <v>2225</v>
      </c>
      <c r="E417" s="2845">
        <v>0.92</v>
      </c>
      <c r="F417" s="2846">
        <f>(E417*B414)*10</f>
        <v>184.00000000000003</v>
      </c>
      <c r="G417" s="2847">
        <f>F417/1000</f>
        <v>0.18400000000000002</v>
      </c>
      <c r="H417" s="1097"/>
      <c r="I417" s="2848"/>
      <c r="J417" s="2844"/>
      <c r="K417" s="808" t="s">
        <v>2225</v>
      </c>
      <c r="L417" s="2845">
        <v>0.92</v>
      </c>
      <c r="M417" s="2846">
        <f>(L417*I414)*100</f>
        <v>920.00000000000011</v>
      </c>
      <c r="N417" s="2847">
        <f>M417/1000</f>
        <v>0.92000000000000015</v>
      </c>
      <c r="O417" s="1089"/>
      <c r="P417" s="1089"/>
      <c r="Q417" s="1089"/>
    </row>
    <row r="418" spans="1:17" ht="15.75" thickBot="1">
      <c r="A418" s="1089"/>
      <c r="B418" s="2849"/>
      <c r="C418" s="2850"/>
      <c r="D418" s="2851" t="s">
        <v>2226</v>
      </c>
      <c r="E418" s="2852">
        <v>0.8</v>
      </c>
      <c r="F418" s="2853">
        <f>(E418*B414)*10</f>
        <v>160</v>
      </c>
      <c r="G418" s="2854">
        <f>F418/1000</f>
        <v>0.16</v>
      </c>
      <c r="H418" s="1097"/>
      <c r="I418" s="2855"/>
      <c r="J418" s="2850"/>
      <c r="K418" s="2851" t="s">
        <v>2226</v>
      </c>
      <c r="L418" s="2852">
        <v>0.8</v>
      </c>
      <c r="M418" s="2853">
        <f>(L418*I414)*100</f>
        <v>800</v>
      </c>
      <c r="N418" s="2854">
        <f>M418/1000</f>
        <v>0.8</v>
      </c>
      <c r="O418" s="1089"/>
      <c r="P418" s="1089"/>
      <c r="Q418" s="1089"/>
    </row>
    <row r="419" spans="1:17">
      <c r="A419" s="1089"/>
      <c r="B419" s="1088"/>
      <c r="C419" s="1097"/>
      <c r="D419" s="1097"/>
      <c r="E419" s="1097"/>
      <c r="F419" s="1097"/>
      <c r="G419" s="1097"/>
      <c r="H419" s="1097"/>
      <c r="I419" s="1097"/>
      <c r="J419" s="1088"/>
      <c r="K419" s="1088"/>
      <c r="L419" s="1088"/>
      <c r="M419" s="1089"/>
      <c r="N419" s="1089"/>
      <c r="O419" s="1089"/>
      <c r="P419" s="1089"/>
      <c r="Q419" s="1089"/>
    </row>
    <row r="420" spans="1:17">
      <c r="A420" s="1089"/>
      <c r="B420" s="1088"/>
      <c r="C420" s="1097"/>
      <c r="D420" s="1097"/>
      <c r="E420" s="1097"/>
      <c r="F420" s="1097"/>
      <c r="G420" s="1097"/>
      <c r="H420" s="1097"/>
      <c r="I420" s="1097"/>
      <c r="J420" s="1088"/>
      <c r="K420" s="1088"/>
      <c r="L420" s="1088"/>
      <c r="M420" s="1089"/>
      <c r="N420" s="1089"/>
      <c r="O420" s="1089"/>
      <c r="P420" s="1089"/>
      <c r="Q420" s="1089"/>
    </row>
    <row r="421" spans="1:17">
      <c r="A421" s="1089"/>
      <c r="B421" s="1088"/>
      <c r="C421" s="1097"/>
      <c r="D421" s="1097"/>
      <c r="E421" s="1097"/>
      <c r="F421" s="1097"/>
      <c r="G421" s="1097"/>
      <c r="H421" s="1097"/>
      <c r="I421" s="1097"/>
      <c r="J421" s="1088"/>
      <c r="K421" s="1088"/>
      <c r="L421" s="1088"/>
      <c r="M421" s="1089"/>
      <c r="N421" s="1089"/>
      <c r="O421" s="1089"/>
      <c r="P421" s="1089"/>
      <c r="Q421" s="1089"/>
    </row>
    <row r="422" spans="1:17" ht="15.75" thickBot="1">
      <c r="A422" s="1089"/>
      <c r="B422" s="1088"/>
      <c r="C422" s="1097"/>
      <c r="D422" s="1097"/>
      <c r="E422" s="1097"/>
      <c r="F422" s="1097"/>
      <c r="G422" s="1097"/>
      <c r="H422" s="1097"/>
      <c r="I422" s="1097"/>
      <c r="J422" s="1088"/>
      <c r="K422" s="1088"/>
      <c r="L422" s="1088"/>
      <c r="M422" s="1089"/>
      <c r="N422" s="1089"/>
      <c r="O422" s="1089"/>
      <c r="P422" s="1089"/>
      <c r="Q422" s="1089"/>
    </row>
    <row r="423" spans="1:17">
      <c r="A423" s="1089"/>
      <c r="B423" s="1088"/>
      <c r="C423" s="1097"/>
      <c r="D423" s="1097"/>
      <c r="E423" s="1097"/>
      <c r="F423" s="2856" t="s">
        <v>2227</v>
      </c>
      <c r="G423" s="2857"/>
      <c r="H423" s="2857"/>
      <c r="I423" s="2858"/>
      <c r="J423" s="1088"/>
      <c r="K423" s="2856" t="s">
        <v>2227</v>
      </c>
      <c r="L423" s="2857"/>
      <c r="M423" s="2857"/>
      <c r="N423" s="2858"/>
      <c r="O423" s="1089"/>
      <c r="P423" s="1089"/>
    </row>
    <row r="424" spans="1:17" ht="15.75" thickBot="1">
      <c r="A424" s="1089"/>
      <c r="B424" s="1088"/>
      <c r="C424" s="1088"/>
      <c r="D424" s="1088"/>
      <c r="E424" s="1088"/>
      <c r="F424" s="2859"/>
      <c r="G424" s="2860"/>
      <c r="H424" s="2860"/>
      <c r="I424" s="2861"/>
      <c r="J424" s="7"/>
      <c r="K424" s="2859"/>
      <c r="L424" s="2860"/>
      <c r="M424" s="2860"/>
      <c r="N424" s="2861"/>
      <c r="O424" s="1089"/>
      <c r="P424" s="1089"/>
    </row>
    <row r="425" spans="1:17" ht="19.5" customHeight="1" thickBot="1">
      <c r="A425" s="1089"/>
      <c r="B425" s="1088"/>
      <c r="C425" s="1088"/>
      <c r="D425" s="1088"/>
      <c r="E425" s="1088"/>
      <c r="F425" s="2862" t="s">
        <v>390</v>
      </c>
      <c r="G425" s="2863" t="s">
        <v>393</v>
      </c>
      <c r="H425" s="2863" t="s">
        <v>395</v>
      </c>
      <c r="I425" s="2864" t="s">
        <v>381</v>
      </c>
      <c r="J425" s="7"/>
      <c r="K425" s="2865" t="s">
        <v>2228</v>
      </c>
      <c r="L425" s="2866"/>
      <c r="M425" s="2866"/>
      <c r="N425" s="2867"/>
      <c r="O425" s="1089"/>
      <c r="P425" s="1089"/>
    </row>
    <row r="426" spans="1:17" ht="15.75" customHeight="1">
      <c r="A426" s="1089"/>
      <c r="B426" s="1088"/>
      <c r="C426" s="1088"/>
      <c r="D426" s="1088"/>
      <c r="E426" s="1088"/>
      <c r="F426" s="2868" t="s">
        <v>1638</v>
      </c>
      <c r="G426" s="2869"/>
      <c r="H426" s="2869"/>
      <c r="I426" s="2870"/>
      <c r="J426" s="7"/>
      <c r="K426" s="2871" t="s">
        <v>1615</v>
      </c>
      <c r="L426" s="2872"/>
      <c r="M426" s="2872"/>
      <c r="N426" s="2873"/>
      <c r="O426" s="1089"/>
      <c r="P426" s="1089"/>
    </row>
    <row r="427" spans="1:17" ht="18.75" customHeight="1">
      <c r="A427" s="1089"/>
      <c r="B427" s="1088"/>
      <c r="C427" s="1088"/>
      <c r="D427" s="1088"/>
      <c r="E427" s="1088"/>
      <c r="F427" s="2874" t="s">
        <v>389</v>
      </c>
      <c r="G427" s="2875" t="s">
        <v>392</v>
      </c>
      <c r="H427" s="2875" t="s">
        <v>394</v>
      </c>
      <c r="I427" s="2876" t="s">
        <v>396</v>
      </c>
      <c r="J427" s="7"/>
      <c r="K427" s="2877" t="s">
        <v>1616</v>
      </c>
      <c r="L427" s="2878" t="s">
        <v>1617</v>
      </c>
      <c r="M427" s="2878" t="s">
        <v>1618</v>
      </c>
      <c r="N427" s="2879" t="s">
        <v>1619</v>
      </c>
      <c r="O427" s="1089"/>
      <c r="P427" s="1089"/>
    </row>
    <row r="428" spans="1:17" ht="15.75" customHeight="1">
      <c r="A428" s="1089"/>
      <c r="B428" s="1088"/>
      <c r="C428" s="1088"/>
      <c r="D428" s="1088"/>
      <c r="E428" s="1088"/>
      <c r="F428" s="2880">
        <v>1</v>
      </c>
      <c r="G428" s="2881">
        <f>F428*10</f>
        <v>10</v>
      </c>
      <c r="H428" s="2881">
        <f>G428*10</f>
        <v>100</v>
      </c>
      <c r="I428" s="2882">
        <f>H428*10</f>
        <v>1000</v>
      </c>
      <c r="J428" s="7"/>
      <c r="K428" s="2883"/>
      <c r="L428" s="2884"/>
      <c r="M428" s="2884"/>
      <c r="N428" s="2885"/>
      <c r="O428" s="1089"/>
      <c r="P428" s="1089"/>
    </row>
    <row r="429" spans="1:17" ht="15.75" customHeight="1">
      <c r="A429" s="1089"/>
      <c r="B429" s="1088"/>
      <c r="C429" s="1088"/>
      <c r="D429" s="1088"/>
      <c r="E429" s="1088"/>
      <c r="F429" s="2886">
        <f>G429/10</f>
        <v>0.1</v>
      </c>
      <c r="G429" s="2887">
        <v>1</v>
      </c>
      <c r="H429" s="2881">
        <f>G429*10</f>
        <v>10</v>
      </c>
      <c r="I429" s="2882">
        <f>G429*100</f>
        <v>100</v>
      </c>
      <c r="J429" s="7"/>
      <c r="K429" s="1101" t="s">
        <v>1620</v>
      </c>
      <c r="L429" s="1102" t="s">
        <v>1621</v>
      </c>
      <c r="M429" s="1102" t="s">
        <v>1622</v>
      </c>
      <c r="N429" s="1103" t="s">
        <v>1623</v>
      </c>
      <c r="O429" s="1089"/>
      <c r="P429" s="1089"/>
    </row>
    <row r="430" spans="1:17" ht="15.75" customHeight="1">
      <c r="A430" s="1089"/>
      <c r="B430" s="1088"/>
      <c r="C430" s="1088"/>
      <c r="D430" s="1088"/>
      <c r="E430" s="1088"/>
      <c r="F430" s="2886">
        <f t="shared" ref="F430:G430" si="0">G430/10</f>
        <v>0.01</v>
      </c>
      <c r="G430" s="2881">
        <f t="shared" si="0"/>
        <v>0.1</v>
      </c>
      <c r="H430" s="2887">
        <v>1</v>
      </c>
      <c r="I430" s="2882">
        <f>G430*100</f>
        <v>10</v>
      </c>
      <c r="J430" s="7"/>
      <c r="K430" s="1101" t="s">
        <v>1624</v>
      </c>
      <c r="L430" s="1102" t="s">
        <v>1625</v>
      </c>
      <c r="M430" s="1102" t="s">
        <v>1626</v>
      </c>
      <c r="N430" s="1103" t="s">
        <v>1627</v>
      </c>
      <c r="O430" s="1089"/>
      <c r="P430" s="1089"/>
    </row>
    <row r="431" spans="1:17" ht="15.75" customHeight="1">
      <c r="A431" s="1089"/>
      <c r="B431" s="1088"/>
      <c r="C431" s="1088"/>
      <c r="D431" s="1088"/>
      <c r="E431" s="1088"/>
      <c r="F431" s="2888">
        <f>I431/1000</f>
        <v>1E-3</v>
      </c>
      <c r="G431" s="2889">
        <f>I431/100</f>
        <v>0.01</v>
      </c>
      <c r="H431" s="2889">
        <f>I431/10</f>
        <v>0.1</v>
      </c>
      <c r="I431" s="2890">
        <v>1</v>
      </c>
      <c r="J431" s="7"/>
      <c r="K431" s="1101" t="s">
        <v>1628</v>
      </c>
      <c r="L431" s="1102" t="s">
        <v>1629</v>
      </c>
      <c r="M431" s="1102" t="s">
        <v>1630</v>
      </c>
      <c r="N431" s="1103" t="s">
        <v>1631</v>
      </c>
      <c r="O431" s="1089"/>
      <c r="P431" s="1089"/>
    </row>
    <row r="432" spans="1:17" ht="15" customHeight="1">
      <c r="A432" s="1089"/>
      <c r="B432" s="1088"/>
      <c r="C432" s="1088"/>
      <c r="D432" s="1088"/>
      <c r="E432" s="1088"/>
      <c r="F432" s="2865" t="s">
        <v>2228</v>
      </c>
      <c r="G432" s="2866"/>
      <c r="H432" s="2866"/>
      <c r="I432" s="2867"/>
      <c r="J432" s="7"/>
      <c r="K432" s="2891" t="s">
        <v>1632</v>
      </c>
      <c r="L432" s="2892" t="s">
        <v>1633</v>
      </c>
      <c r="M432" s="2892" t="s">
        <v>1634</v>
      </c>
      <c r="N432" s="2893" t="s">
        <v>1635</v>
      </c>
      <c r="O432" s="1089"/>
      <c r="P432" s="1089"/>
    </row>
    <row r="433" spans="1:17" ht="16.5" thickBot="1">
      <c r="A433" s="1089"/>
      <c r="B433" s="1088"/>
      <c r="C433" s="1088"/>
      <c r="D433" s="1088"/>
      <c r="E433" s="1088"/>
      <c r="F433" s="2894" t="s">
        <v>1636</v>
      </c>
      <c r="G433" s="2895"/>
      <c r="H433" s="2895"/>
      <c r="I433" s="2896"/>
      <c r="J433" s="7"/>
      <c r="K433" s="2894" t="s">
        <v>1636</v>
      </c>
      <c r="L433" s="2895"/>
      <c r="M433" s="2895"/>
      <c r="N433" s="2896"/>
      <c r="O433" s="1089"/>
      <c r="P433" s="1089"/>
    </row>
    <row r="434" spans="1:17">
      <c r="A434" s="1089"/>
      <c r="B434" s="1088"/>
      <c r="C434" s="1088"/>
      <c r="D434" s="1088"/>
      <c r="F434" s="1089"/>
      <c r="G434" s="1089"/>
      <c r="H434" s="1089"/>
      <c r="I434" s="1089"/>
      <c r="J434" s="1089"/>
      <c r="K434" s="1089"/>
      <c r="L434" s="1089"/>
      <c r="M434" s="1089"/>
      <c r="N434" s="1089"/>
      <c r="O434" s="1089"/>
      <c r="P434" s="1089"/>
    </row>
    <row r="435" spans="1:17">
      <c r="A435" s="1089"/>
      <c r="B435" s="1088"/>
      <c r="C435" s="1088"/>
      <c r="D435" s="1088"/>
      <c r="E435" s="7"/>
      <c r="F435" s="1089"/>
      <c r="G435" s="1089"/>
      <c r="H435" s="1089"/>
      <c r="I435" s="1089"/>
      <c r="J435" s="1089"/>
      <c r="K435" s="1089"/>
      <c r="L435" s="1089"/>
      <c r="M435" s="1089"/>
      <c r="N435" s="1089"/>
      <c r="O435" s="1089"/>
      <c r="P435" s="1089"/>
    </row>
    <row r="436" spans="1:17" ht="21" customHeight="1">
      <c r="A436" s="1089"/>
      <c r="B436" s="2412" t="s">
        <v>1871</v>
      </c>
      <c r="C436" s="2897" t="s">
        <v>1606</v>
      </c>
      <c r="D436" s="1088"/>
      <c r="E436" s="7"/>
      <c r="F436" s="1089"/>
      <c r="G436" s="1089"/>
      <c r="H436" s="1089"/>
      <c r="I436" s="1089"/>
      <c r="J436" s="1089"/>
      <c r="K436" s="2898" t="s">
        <v>2229</v>
      </c>
      <c r="L436" s="2899"/>
      <c r="M436" s="2900"/>
      <c r="N436" s="1089"/>
      <c r="O436" s="1089"/>
      <c r="P436" s="1089"/>
    </row>
    <row r="437" spans="1:17" ht="21">
      <c r="A437" s="1089"/>
      <c r="B437" s="2289"/>
      <c r="C437" s="2901"/>
      <c r="D437" s="1088"/>
      <c r="E437" s="7"/>
      <c r="F437" s="1089"/>
      <c r="G437" s="1089"/>
      <c r="H437" s="1089"/>
      <c r="I437" s="1089"/>
      <c r="J437" s="1089"/>
      <c r="K437" s="2902" t="s">
        <v>2230</v>
      </c>
      <c r="L437" s="2903" t="s">
        <v>2231</v>
      </c>
      <c r="M437" s="2904" t="s">
        <v>2232</v>
      </c>
      <c r="N437" s="1089"/>
      <c r="O437" s="1089"/>
      <c r="P437" s="1089"/>
      <c r="Q437" s="1089"/>
    </row>
    <row r="438" spans="1:17" ht="21">
      <c r="A438" s="1089"/>
      <c r="B438" s="2289" t="s">
        <v>1607</v>
      </c>
      <c r="C438" s="2905"/>
      <c r="D438" s="1088"/>
      <c r="E438" s="7"/>
      <c r="F438" s="1089"/>
      <c r="G438" s="1089"/>
      <c r="H438" s="1089"/>
      <c r="I438" s="1089"/>
      <c r="J438" s="1089"/>
      <c r="K438" s="2906">
        <v>4.1666666666666664E-2</v>
      </c>
      <c r="L438" s="2907">
        <v>60</v>
      </c>
      <c r="M438" s="2908">
        <v>100</v>
      </c>
      <c r="N438" s="1089"/>
      <c r="O438" s="1089"/>
      <c r="P438" s="1089"/>
      <c r="Q438" s="1089"/>
    </row>
    <row r="439" spans="1:17" ht="21">
      <c r="A439" s="1089"/>
      <c r="B439" s="2289" t="s">
        <v>1608</v>
      </c>
      <c r="C439" s="2905"/>
      <c r="D439" s="1088"/>
      <c r="E439" s="7"/>
      <c r="F439" s="1089"/>
      <c r="G439" s="1089"/>
      <c r="H439" s="1089"/>
      <c r="I439" s="1089"/>
      <c r="J439" s="1089"/>
      <c r="K439" s="2909">
        <v>4.1666666666666664E-2</v>
      </c>
      <c r="L439" s="2910">
        <f>(L438/K438)*K439</f>
        <v>60</v>
      </c>
      <c r="M439" s="2911">
        <f>(M438/K438)*K439</f>
        <v>100</v>
      </c>
      <c r="N439" s="1089"/>
      <c r="O439" s="1089"/>
      <c r="P439" s="1089"/>
      <c r="Q439" s="1089"/>
    </row>
    <row r="440" spans="1:17" ht="21">
      <c r="A440" s="1089"/>
      <c r="B440" s="2412" t="s">
        <v>1871</v>
      </c>
      <c r="C440" s="2897" t="s">
        <v>1609</v>
      </c>
      <c r="D440" s="1088"/>
      <c r="F440" s="1089"/>
      <c r="G440" s="1089"/>
      <c r="H440" s="1089"/>
      <c r="I440" s="1089"/>
      <c r="J440" s="1089"/>
      <c r="K440" s="2912">
        <f>(K438/L438)*L440</f>
        <v>6.2499999999999993E-2</v>
      </c>
      <c r="L440" s="2913">
        <v>90</v>
      </c>
      <c r="M440" s="2914">
        <f>(M438/L438)*L440</f>
        <v>150</v>
      </c>
      <c r="N440" s="1089"/>
      <c r="O440" s="1089"/>
      <c r="P440" s="1089"/>
      <c r="Q440" s="1089"/>
    </row>
    <row r="441" spans="1:17" ht="15.75">
      <c r="A441" s="1089"/>
      <c r="B441" s="1088"/>
      <c r="C441" s="1088"/>
      <c r="D441" s="1088"/>
      <c r="F441" s="1089"/>
      <c r="G441" s="1089"/>
      <c r="H441" s="1089"/>
      <c r="I441" s="1089"/>
      <c r="J441" s="1089"/>
      <c r="K441" s="2915">
        <f>(K438/M438)*M441</f>
        <v>1.6666666666666666E-2</v>
      </c>
      <c r="L441" s="2916">
        <f>(L438/M438)*M441</f>
        <v>24</v>
      </c>
      <c r="M441" s="2917">
        <v>40</v>
      </c>
      <c r="N441" s="1089"/>
      <c r="O441" s="1089"/>
      <c r="P441" s="1089"/>
      <c r="Q441" s="1089"/>
    </row>
    <row r="442" spans="1:17">
      <c r="A442" s="1089"/>
      <c r="B442" s="1088"/>
      <c r="C442" s="1088"/>
      <c r="D442" s="1088"/>
      <c r="E442" s="1088"/>
      <c r="F442" s="1088"/>
      <c r="G442" s="1088"/>
      <c r="H442" s="1089"/>
      <c r="I442" s="1089"/>
      <c r="J442" s="1089"/>
      <c r="K442" s="1089"/>
      <c r="L442" s="1089"/>
      <c r="M442" s="1089"/>
      <c r="N442" s="1089"/>
      <c r="O442" s="1089"/>
      <c r="P442" s="1089"/>
      <c r="Q442" s="1089"/>
    </row>
    <row r="443" spans="1:17">
      <c r="A443" s="2286"/>
      <c r="B443" s="2287"/>
      <c r="C443" s="2288"/>
      <c r="D443" s="2288"/>
      <c r="E443" s="2288"/>
      <c r="F443" s="2288"/>
      <c r="G443" s="2288"/>
      <c r="H443" s="2288"/>
      <c r="I443" s="2288"/>
      <c r="J443" s="2287"/>
      <c r="K443" s="2287"/>
      <c r="L443" s="2287"/>
      <c r="M443" s="2286"/>
      <c r="N443" s="2286"/>
      <c r="O443" s="2286"/>
      <c r="P443" s="2286"/>
      <c r="Q443" s="2286"/>
    </row>
    <row r="444" spans="1:17" ht="15.75" thickBot="1">
      <c r="A444" s="1089"/>
      <c r="B444" s="1088"/>
      <c r="C444" s="1088"/>
      <c r="D444" s="1088"/>
      <c r="E444" s="1088"/>
      <c r="F444" s="1088"/>
      <c r="G444" s="1088"/>
      <c r="H444" s="1089"/>
      <c r="I444" s="1089"/>
      <c r="J444" s="1089"/>
      <c r="K444" s="1089"/>
      <c r="L444" s="1089"/>
      <c r="M444" s="1089"/>
      <c r="N444" s="1089"/>
      <c r="O444" s="1089"/>
      <c r="P444" s="1089"/>
      <c r="Q444" s="1089"/>
    </row>
    <row r="445" spans="1:17">
      <c r="A445" s="1089"/>
      <c r="B445" s="2023" t="s">
        <v>1637</v>
      </c>
      <c r="C445" s="2024"/>
      <c r="D445" s="2024"/>
      <c r="E445" s="2024"/>
      <c r="F445" s="2024"/>
      <c r="G445" s="2025"/>
      <c r="H445" s="1089"/>
      <c r="I445" s="2018" t="s">
        <v>1648</v>
      </c>
      <c r="J445" s="2019"/>
      <c r="K445" s="2021" t="s">
        <v>1649</v>
      </c>
      <c r="L445" s="2021"/>
      <c r="M445" s="2032" t="s">
        <v>1650</v>
      </c>
      <c r="N445" s="2034" t="s">
        <v>1651</v>
      </c>
      <c r="O445" s="1089"/>
      <c r="P445" s="1089"/>
      <c r="Q445" s="1089"/>
    </row>
    <row r="446" spans="1:17">
      <c r="A446" s="1089"/>
      <c r="B446" s="2026"/>
      <c r="C446" s="2027"/>
      <c r="D446" s="2027"/>
      <c r="E446" s="2027"/>
      <c r="F446" s="2027"/>
      <c r="G446" s="2028"/>
      <c r="H446" s="1089"/>
      <c r="I446" s="2918"/>
      <c r="J446" s="2020"/>
      <c r="K446" s="2022"/>
      <c r="L446" s="2022"/>
      <c r="M446" s="2033"/>
      <c r="N446" s="2035"/>
      <c r="O446" s="1089"/>
      <c r="P446" s="1089"/>
      <c r="Q446" s="1089"/>
    </row>
    <row r="447" spans="1:17" ht="15.75" customHeight="1">
      <c r="A447" s="1089"/>
      <c r="B447" s="2029" t="s">
        <v>1639</v>
      </c>
      <c r="C447" s="2030"/>
      <c r="D447" s="2030"/>
      <c r="E447" s="2030"/>
      <c r="F447" s="2030"/>
      <c r="G447" s="2031"/>
      <c r="H447" s="1089"/>
      <c r="I447" s="2919" t="s">
        <v>1655</v>
      </c>
      <c r="J447" s="2036"/>
      <c r="K447" s="1104" t="s">
        <v>1656</v>
      </c>
      <c r="L447" s="1104"/>
      <c r="M447" s="1105"/>
      <c r="N447" s="1106"/>
      <c r="O447" s="1089"/>
      <c r="P447" s="1089"/>
      <c r="Q447" s="1089"/>
    </row>
    <row r="448" spans="1:17" ht="15.75" customHeight="1">
      <c r="A448" s="1089"/>
      <c r="B448" s="2029"/>
      <c r="C448" s="2030"/>
      <c r="D448" s="2030"/>
      <c r="E448" s="2030"/>
      <c r="F448" s="2030"/>
      <c r="G448" s="2031"/>
      <c r="H448" s="1089"/>
      <c r="I448" s="2920" t="s">
        <v>1659</v>
      </c>
      <c r="J448" s="2040"/>
      <c r="K448" s="1107" t="s">
        <v>1660</v>
      </c>
      <c r="L448" s="1107"/>
      <c r="M448" s="1375" t="s">
        <v>1661</v>
      </c>
      <c r="N448" s="1108" t="s">
        <v>1662</v>
      </c>
      <c r="O448" s="1089"/>
      <c r="P448" s="1089"/>
      <c r="Q448" s="1089"/>
    </row>
    <row r="449" spans="1:17" ht="16.5" customHeight="1">
      <c r="A449" s="1089"/>
      <c r="B449" s="1373" t="s">
        <v>1640</v>
      </c>
      <c r="C449" s="2016" t="s">
        <v>1641</v>
      </c>
      <c r="D449" s="2016"/>
      <c r="E449" s="2016"/>
      <c r="F449" s="2016"/>
      <c r="G449" s="2017"/>
      <c r="H449" s="1089"/>
      <c r="I449" s="2920" t="s">
        <v>1663</v>
      </c>
      <c r="J449" s="2040"/>
      <c r="K449" s="1107" t="s">
        <v>1664</v>
      </c>
      <c r="L449" s="1107"/>
      <c r="M449" s="1375" t="s">
        <v>1665</v>
      </c>
      <c r="N449" s="1108" t="s">
        <v>1666</v>
      </c>
      <c r="O449" s="1089"/>
      <c r="P449" s="1089"/>
      <c r="Q449" s="1089"/>
    </row>
    <row r="450" spans="1:17">
      <c r="A450" s="1089"/>
      <c r="B450" s="1373" t="s">
        <v>1640</v>
      </c>
      <c r="C450" s="2016" t="s">
        <v>1642</v>
      </c>
      <c r="D450" s="2016"/>
      <c r="E450" s="2016"/>
      <c r="F450" s="2016"/>
      <c r="G450" s="2017"/>
      <c r="H450" s="1089"/>
      <c r="I450" s="2920" t="s">
        <v>1669</v>
      </c>
      <c r="J450" s="2040"/>
      <c r="K450" s="1107" t="s">
        <v>1670</v>
      </c>
      <c r="L450" s="1107"/>
      <c r="M450" s="1375" t="s">
        <v>1671</v>
      </c>
      <c r="N450" s="1108" t="s">
        <v>1672</v>
      </c>
      <c r="O450" s="1089"/>
      <c r="P450" s="1089"/>
      <c r="Q450" s="1089"/>
    </row>
    <row r="451" spans="1:17" ht="15.75" customHeight="1" thickBot="1">
      <c r="A451" s="1089"/>
      <c r="B451" s="1373" t="s">
        <v>1640</v>
      </c>
      <c r="C451" s="2016" t="s">
        <v>1643</v>
      </c>
      <c r="D451" s="2016"/>
      <c r="E451" s="2016"/>
      <c r="F451" s="2016"/>
      <c r="G451" s="2017"/>
      <c r="H451" s="1089"/>
      <c r="I451" s="2921" t="s">
        <v>1673</v>
      </c>
      <c r="J451" s="2922"/>
      <c r="K451" s="2923" t="s">
        <v>1674</v>
      </c>
      <c r="L451" s="2923"/>
      <c r="M451" s="2924" t="s">
        <v>1675</v>
      </c>
      <c r="N451" s="2925" t="s">
        <v>1676</v>
      </c>
      <c r="O451" s="1089"/>
      <c r="P451" s="1089"/>
      <c r="Q451" s="1089"/>
    </row>
    <row r="452" spans="1:17" ht="15.75" customHeight="1">
      <c r="A452" s="1089"/>
      <c r="B452" s="1373" t="s">
        <v>1644</v>
      </c>
      <c r="C452" s="2016" t="s">
        <v>1645</v>
      </c>
      <c r="D452" s="2016"/>
      <c r="E452" s="2016"/>
      <c r="F452" s="2016"/>
      <c r="G452" s="2017"/>
      <c r="H452" s="1089"/>
      <c r="I452" s="1089"/>
      <c r="J452" s="1089"/>
      <c r="K452" s="1089"/>
      <c r="L452" s="1089"/>
      <c r="M452" s="1089"/>
      <c r="N452" s="1089"/>
      <c r="O452" s="1089"/>
      <c r="P452" s="1089"/>
      <c r="Q452" s="1089"/>
    </row>
    <row r="453" spans="1:17" ht="15" customHeight="1">
      <c r="A453" s="1089"/>
      <c r="B453" s="1373" t="s">
        <v>1646</v>
      </c>
      <c r="C453" s="2016" t="s">
        <v>1647</v>
      </c>
      <c r="D453" s="2016"/>
      <c r="E453" s="2016"/>
      <c r="F453" s="2016"/>
      <c r="G453" s="2017"/>
      <c r="H453" s="1088"/>
      <c r="I453" s="7"/>
      <c r="J453" s="7"/>
      <c r="K453" s="7"/>
      <c r="L453" s="7"/>
      <c r="M453" s="7"/>
      <c r="N453" s="7"/>
      <c r="O453" s="1089"/>
      <c r="P453" s="1089"/>
      <c r="Q453" s="1089"/>
    </row>
    <row r="454" spans="1:17">
      <c r="A454" s="1089"/>
      <c r="B454" s="1373" t="s">
        <v>1652</v>
      </c>
      <c r="C454" s="2016" t="s">
        <v>1653</v>
      </c>
      <c r="D454" s="2016"/>
      <c r="E454" s="2016"/>
      <c r="F454" s="2016"/>
      <c r="G454" s="2017"/>
      <c r="H454" s="1088"/>
      <c r="I454" s="7"/>
      <c r="J454" s="7"/>
      <c r="K454" s="7"/>
      <c r="L454" s="7"/>
      <c r="M454" s="7"/>
      <c r="N454" s="7"/>
      <c r="O454" s="1089"/>
      <c r="P454" s="1089"/>
      <c r="Q454" s="1089"/>
    </row>
    <row r="455" spans="1:17">
      <c r="A455" s="1089"/>
      <c r="B455" s="1373" t="s">
        <v>1652</v>
      </c>
      <c r="C455" s="2016" t="s">
        <v>1654</v>
      </c>
      <c r="D455" s="2016"/>
      <c r="E455" s="2016"/>
      <c r="F455" s="2016"/>
      <c r="G455" s="2017"/>
      <c r="H455" s="1088"/>
      <c r="I455" s="7"/>
      <c r="J455" s="7"/>
      <c r="K455" s="7"/>
      <c r="L455" s="7"/>
      <c r="M455" s="7"/>
      <c r="N455" s="7"/>
      <c r="O455" s="1089"/>
      <c r="P455" s="1089"/>
      <c r="Q455" s="1089"/>
    </row>
    <row r="456" spans="1:17">
      <c r="A456" s="1089"/>
      <c r="B456" s="2037" t="s">
        <v>1657</v>
      </c>
      <c r="C456" s="2038" t="s">
        <v>1658</v>
      </c>
      <c r="D456" s="2038"/>
      <c r="E456" s="2038"/>
      <c r="F456" s="2038"/>
      <c r="G456" s="2039"/>
      <c r="H456" s="1088"/>
      <c r="I456" s="7"/>
      <c r="J456" s="7"/>
      <c r="K456" s="7"/>
      <c r="L456" s="7"/>
      <c r="M456" s="7"/>
      <c r="N456" s="7"/>
      <c r="O456" s="1089"/>
      <c r="P456" s="1089"/>
      <c r="Q456" s="1089"/>
    </row>
    <row r="457" spans="1:17">
      <c r="A457" s="1089"/>
      <c r="B457" s="2037"/>
      <c r="C457" s="2038"/>
      <c r="D457" s="2038"/>
      <c r="E457" s="2038"/>
      <c r="F457" s="2038"/>
      <c r="G457" s="2039"/>
      <c r="H457" s="1088"/>
      <c r="I457" s="7"/>
      <c r="J457" s="7"/>
      <c r="K457" s="7"/>
      <c r="L457" s="7"/>
      <c r="M457" s="7"/>
      <c r="N457" s="7"/>
      <c r="O457" s="1089"/>
      <c r="P457" s="1089"/>
      <c r="Q457" s="1089"/>
    </row>
    <row r="458" spans="1:17">
      <c r="A458" s="1089"/>
      <c r="B458" s="2037" t="s">
        <v>1667</v>
      </c>
      <c r="C458" s="2038" t="s">
        <v>1668</v>
      </c>
      <c r="D458" s="2038"/>
      <c r="E458" s="2038"/>
      <c r="F458" s="2038"/>
      <c r="G458" s="2039"/>
      <c r="H458" s="1088"/>
      <c r="I458" s="7"/>
      <c r="J458" s="7"/>
      <c r="K458" s="7"/>
      <c r="L458" s="7"/>
      <c r="M458" s="7"/>
      <c r="N458" s="7"/>
      <c r="O458" s="1089"/>
      <c r="P458" s="1089"/>
      <c r="Q458" s="1089"/>
    </row>
    <row r="459" spans="1:17">
      <c r="A459" s="1089"/>
      <c r="B459" s="2041"/>
      <c r="C459" s="2042"/>
      <c r="D459" s="2042"/>
      <c r="E459" s="2042"/>
      <c r="F459" s="2042"/>
      <c r="G459" s="2043"/>
      <c r="H459" s="1088"/>
      <c r="I459" s="7"/>
      <c r="J459" s="7"/>
      <c r="K459" s="7"/>
      <c r="L459" s="7"/>
      <c r="M459" s="7"/>
      <c r="N459" s="7"/>
      <c r="O459" s="1089"/>
      <c r="P459" s="1089"/>
      <c r="Q459" s="1089"/>
    </row>
    <row r="460" spans="1:17" ht="15.75" thickBot="1">
      <c r="A460" s="1089"/>
      <c r="B460" s="1374"/>
      <c r="C460" s="1374"/>
      <c r="D460" s="1374"/>
      <c r="E460" s="1374"/>
      <c r="F460" s="1374"/>
      <c r="G460" s="1374"/>
      <c r="H460" s="1088"/>
      <c r="I460" s="1375"/>
      <c r="J460" s="1375"/>
      <c r="K460" s="1107"/>
      <c r="L460" s="1107"/>
      <c r="M460" s="1375"/>
      <c r="N460" s="1375"/>
      <c r="O460" s="1089"/>
      <c r="P460" s="1089"/>
      <c r="Q460" s="1089"/>
    </row>
    <row r="461" spans="1:17" ht="15.75">
      <c r="A461" s="1065"/>
      <c r="B461" s="2926" t="s">
        <v>2233</v>
      </c>
      <c r="C461" s="1109"/>
      <c r="D461" s="1109"/>
      <c r="E461" s="1110"/>
      <c r="F461" s="1089"/>
      <c r="G461" s="1089"/>
      <c r="H461" s="1111" t="s">
        <v>1677</v>
      </c>
      <c r="I461" s="1112"/>
      <c r="J461" s="1113"/>
      <c r="K461" s="1113"/>
      <c r="L461" s="1113"/>
      <c r="M461" s="1113"/>
      <c r="N461" s="1114"/>
      <c r="O461" s="1089"/>
      <c r="P461" s="1089"/>
      <c r="Q461" s="1089"/>
    </row>
    <row r="462" spans="1:17" ht="25.5">
      <c r="A462" s="1065"/>
      <c r="B462" s="2927" t="s">
        <v>1678</v>
      </c>
      <c r="C462" s="2044"/>
      <c r="D462" s="2047" t="s">
        <v>1679</v>
      </c>
      <c r="E462" s="2049">
        <f>(B464*B467)+(C464*C467)+(D464*D467)+(E464*E467)</f>
        <v>228.85000000000002</v>
      </c>
      <c r="F462" s="1089"/>
      <c r="G462" s="1089"/>
      <c r="H462" s="2928" t="s">
        <v>1680</v>
      </c>
      <c r="I462" s="1115" t="s">
        <v>73</v>
      </c>
      <c r="J462" s="1115" t="s">
        <v>1681</v>
      </c>
      <c r="K462" s="1115" t="s">
        <v>1682</v>
      </c>
      <c r="L462" s="1115" t="s">
        <v>1683</v>
      </c>
      <c r="M462" s="1115" t="s">
        <v>69</v>
      </c>
      <c r="N462" s="1116" t="s">
        <v>1684</v>
      </c>
      <c r="O462" s="1089"/>
      <c r="P462" s="1089"/>
      <c r="Q462" s="1089"/>
    </row>
    <row r="463" spans="1:17">
      <c r="A463" s="1065"/>
      <c r="B463" s="2045"/>
      <c r="C463" s="2046"/>
      <c r="D463" s="2048"/>
      <c r="E463" s="2050"/>
      <c r="F463" s="1089"/>
      <c r="G463" s="1089"/>
      <c r="H463" s="2929">
        <v>0.12</v>
      </c>
      <c r="I463" s="2930">
        <v>1</v>
      </c>
      <c r="J463" s="2930">
        <v>0.11</v>
      </c>
      <c r="K463" s="2930">
        <v>0</v>
      </c>
      <c r="L463" s="2930">
        <v>0.01</v>
      </c>
      <c r="M463" s="2930">
        <v>5.0000000000000001E-3</v>
      </c>
      <c r="N463" s="2931">
        <f>SUM(H463:M463)</f>
        <v>1.2450000000000001</v>
      </c>
      <c r="O463" s="1089"/>
      <c r="P463" s="1089"/>
      <c r="Q463" s="1089"/>
    </row>
    <row r="464" spans="1:17">
      <c r="A464" s="1065"/>
      <c r="B464" s="2932">
        <v>6.5000000000000002E-2</v>
      </c>
      <c r="C464" s="2933">
        <v>7.4999999999999997E-2</v>
      </c>
      <c r="D464" s="2933">
        <v>0.12</v>
      </c>
      <c r="E464" s="2934">
        <v>0.15</v>
      </c>
      <c r="F464" s="1089"/>
      <c r="G464" s="1089"/>
      <c r="H464" s="2929"/>
      <c r="I464" s="2930"/>
      <c r="J464" s="2930"/>
      <c r="K464" s="2930"/>
      <c r="L464" s="2930"/>
      <c r="M464" s="2930"/>
      <c r="N464" s="2931"/>
      <c r="O464" s="1089"/>
      <c r="P464" s="1089"/>
      <c r="Q464" s="1089"/>
    </row>
    <row r="465" spans="1:17">
      <c r="A465" s="1065"/>
      <c r="B465" s="2935"/>
      <c r="C465" s="2936"/>
      <c r="D465" s="2936"/>
      <c r="E465" s="2937"/>
      <c r="F465" s="1089"/>
      <c r="G465" s="1089"/>
      <c r="H465" s="2938">
        <f>(H463/N463)*N465</f>
        <v>2.1204819277108431</v>
      </c>
      <c r="I465" s="2939">
        <f>(I463/N463)*N465</f>
        <v>17.670682730923691</v>
      </c>
      <c r="J465" s="2939">
        <f>(J463/N463)*N465</f>
        <v>1.9437751004016062</v>
      </c>
      <c r="K465" s="2939">
        <f>(K463/N463)*N465</f>
        <v>0</v>
      </c>
      <c r="L465" s="2939">
        <f>(L463/N463)*N465</f>
        <v>0.17670682730923692</v>
      </c>
      <c r="M465" s="2939">
        <f>(M463/N463)*N465</f>
        <v>8.8353413654618462E-2</v>
      </c>
      <c r="N465" s="2940">
        <v>22</v>
      </c>
      <c r="O465" s="1089"/>
      <c r="P465" s="1089"/>
      <c r="Q465" s="1089"/>
    </row>
    <row r="466" spans="1:17">
      <c r="A466" s="1065"/>
      <c r="B466" s="2941" t="s">
        <v>1685</v>
      </c>
      <c r="C466" s="1117" t="s">
        <v>1686</v>
      </c>
      <c r="D466" s="1117" t="s">
        <v>1687</v>
      </c>
      <c r="E466" s="1118" t="s">
        <v>1688</v>
      </c>
      <c r="F466" s="1089"/>
      <c r="G466" s="1089"/>
      <c r="H466" s="2938"/>
      <c r="I466" s="2939"/>
      <c r="J466" s="2939"/>
      <c r="K466" s="2939"/>
      <c r="L466" s="2939"/>
      <c r="M466" s="2939"/>
      <c r="N466" s="2940"/>
      <c r="O466" s="1089"/>
      <c r="P466" s="1089"/>
      <c r="Q466" s="1089"/>
    </row>
    <row r="467" spans="1:17">
      <c r="A467" s="1065"/>
      <c r="B467" s="2942">
        <v>920</v>
      </c>
      <c r="C467" s="2052">
        <v>1700</v>
      </c>
      <c r="D467" s="2052">
        <v>240</v>
      </c>
      <c r="E467" s="2054">
        <v>85</v>
      </c>
      <c r="F467" s="1089"/>
      <c r="G467" s="1089"/>
      <c r="H467" s="2943" t="s">
        <v>1689</v>
      </c>
      <c r="I467" s="2944"/>
      <c r="J467" s="2944"/>
      <c r="K467" s="2944"/>
      <c r="L467" s="2944"/>
      <c r="M467" s="2944"/>
      <c r="N467" s="2945"/>
      <c r="O467" s="1089"/>
      <c r="P467" s="1089"/>
      <c r="Q467" s="1089"/>
    </row>
    <row r="468" spans="1:17">
      <c r="A468" s="1065"/>
      <c r="B468" s="2051"/>
      <c r="C468" s="2053"/>
      <c r="D468" s="2053"/>
      <c r="E468" s="2055"/>
      <c r="F468" s="1089"/>
      <c r="G468" s="1089"/>
      <c r="H468" s="2946">
        <f t="shared" ref="H468:M468" si="1">ROUNDUP(H465,2)</f>
        <v>2.13</v>
      </c>
      <c r="I468" s="2947">
        <f t="shared" si="1"/>
        <v>17.680000000000003</v>
      </c>
      <c r="J468" s="2947">
        <f t="shared" si="1"/>
        <v>1.95</v>
      </c>
      <c r="K468" s="2947">
        <f t="shared" si="1"/>
        <v>0</v>
      </c>
      <c r="L468" s="2947">
        <f t="shared" si="1"/>
        <v>0.18000000000000002</v>
      </c>
      <c r="M468" s="2947">
        <f t="shared" si="1"/>
        <v>0.09</v>
      </c>
      <c r="N468" s="2948">
        <f>SUM(H468:M468)</f>
        <v>22.03</v>
      </c>
      <c r="O468" s="1089"/>
      <c r="P468" s="1089"/>
      <c r="Q468" s="1089"/>
    </row>
    <row r="469" spans="1:17">
      <c r="A469" s="1065"/>
      <c r="B469" s="2949" t="s">
        <v>1690</v>
      </c>
      <c r="C469" s="2950">
        <f>SUM(B467:E467)</f>
        <v>2945</v>
      </c>
      <c r="D469" s="2951" t="s">
        <v>1691</v>
      </c>
      <c r="E469" s="2952">
        <f>IF(E462=0,0,E462/D464)</f>
        <v>1907.0833333333335</v>
      </c>
      <c r="F469" s="1089"/>
      <c r="G469" s="1089"/>
      <c r="H469" s="2946"/>
      <c r="I469" s="2947"/>
      <c r="J469" s="2947"/>
      <c r="K469" s="2947"/>
      <c r="L469" s="2947"/>
      <c r="M469" s="2947"/>
      <c r="N469" s="2948"/>
      <c r="O469" s="1089"/>
      <c r="P469" s="1089"/>
      <c r="Q469" s="1089"/>
    </row>
    <row r="470" spans="1:17" ht="15.75" thickBot="1">
      <c r="A470" s="1065"/>
      <c r="B470" s="2953"/>
      <c r="C470" s="2954"/>
      <c r="D470" s="2955"/>
      <c r="E470" s="2956"/>
      <c r="F470" s="1089"/>
      <c r="G470" s="1089"/>
      <c r="H470" s="2957" t="s">
        <v>1692</v>
      </c>
      <c r="I470" s="2958"/>
      <c r="J470" s="2958"/>
      <c r="K470" s="2958"/>
      <c r="L470" s="2958"/>
      <c r="M470" s="2958"/>
      <c r="N470" s="2959"/>
      <c r="O470" s="1089"/>
      <c r="P470" s="1089"/>
      <c r="Q470" s="1089"/>
    </row>
    <row r="471" spans="1:17" ht="15.75" thickBot="1">
      <c r="A471" s="1065"/>
      <c r="B471" s="2056" t="s">
        <v>1692</v>
      </c>
      <c r="C471" s="2057"/>
      <c r="D471" s="2057"/>
      <c r="E471" s="2058"/>
      <c r="F471" s="1089"/>
      <c r="G471" s="1089"/>
      <c r="H471" s="1089"/>
      <c r="I471" s="1088"/>
      <c r="J471" s="1088"/>
      <c r="K471" s="1088"/>
      <c r="L471" s="1088"/>
      <c r="M471" s="1089"/>
      <c r="N471" s="1089"/>
      <c r="O471" s="1089"/>
      <c r="P471" s="1089"/>
      <c r="Q471" s="1089"/>
    </row>
    <row r="472" spans="1:17" ht="15.75" thickBot="1">
      <c r="A472" s="1089"/>
      <c r="B472" s="1374"/>
      <c r="C472" s="1374"/>
      <c r="D472" s="1374"/>
      <c r="E472" s="1374"/>
      <c r="F472" s="1374"/>
      <c r="G472" s="1374"/>
      <c r="H472" s="1088"/>
      <c r="I472" s="1375"/>
      <c r="J472" s="1375"/>
      <c r="K472" s="1107"/>
      <c r="L472" s="1088"/>
      <c r="M472" s="1088"/>
      <c r="N472" s="1088"/>
      <c r="O472" s="1088"/>
      <c r="P472" s="1088"/>
      <c r="Q472" s="1088"/>
    </row>
    <row r="473" spans="1:17" ht="15" customHeight="1">
      <c r="B473" s="1402" t="s">
        <v>1523</v>
      </c>
      <c r="C473" s="1403"/>
      <c r="D473" s="1403"/>
      <c r="E473" s="1403"/>
      <c r="F473" s="1403"/>
      <c r="G473" s="1403"/>
      <c r="H473" s="1403"/>
      <c r="I473" s="1403"/>
      <c r="J473" s="1403"/>
      <c r="K473" s="1403"/>
      <c r="L473" s="1403"/>
      <c r="M473" s="1403"/>
      <c r="N473" s="1403"/>
      <c r="O473" s="1403"/>
      <c r="P473" s="1403"/>
      <c r="Q473" s="1404"/>
    </row>
    <row r="474" spans="1:17" ht="15.75" customHeight="1" thickBot="1">
      <c r="B474" s="1405"/>
      <c r="C474" s="1406"/>
      <c r="D474" s="1406"/>
      <c r="E474" s="1406"/>
      <c r="F474" s="1406"/>
      <c r="G474" s="1406"/>
      <c r="H474" s="1406"/>
      <c r="I474" s="1406"/>
      <c r="J474" s="1406"/>
      <c r="K474" s="1406"/>
      <c r="L474" s="1406"/>
      <c r="M474" s="1406"/>
      <c r="N474" s="1406"/>
      <c r="O474" s="1406"/>
      <c r="P474" s="1406"/>
      <c r="Q474" s="1407"/>
    </row>
    <row r="475" spans="1:17">
      <c r="A475" s="7"/>
      <c r="B475" s="7"/>
      <c r="C475" s="7"/>
      <c r="D475" s="7"/>
      <c r="E475" s="7"/>
      <c r="F475" s="7"/>
      <c r="G475" s="7"/>
      <c r="H475" s="7"/>
      <c r="I475" s="7"/>
      <c r="J475" s="7"/>
      <c r="K475" s="7"/>
      <c r="L475" s="7"/>
      <c r="M475" s="7"/>
      <c r="N475" s="7"/>
      <c r="O475" s="7"/>
      <c r="P475" s="7"/>
      <c r="Q475" s="7"/>
    </row>
    <row r="476" spans="1:17" ht="15.75" thickBot="1">
      <c r="A476" s="2495" t="s">
        <v>3</v>
      </c>
      <c r="B476" s="1431" t="str">
        <f>B477</f>
        <v>Gélatine alimentaire</v>
      </c>
      <c r="C476" s="1431"/>
      <c r="D476" s="1431"/>
      <c r="E476" s="1431"/>
      <c r="F476" s="1431"/>
      <c r="G476" s="1431"/>
      <c r="H476" s="1431"/>
      <c r="I476" s="1431"/>
      <c r="J476" s="1431"/>
      <c r="K476" s="1431"/>
      <c r="L476" s="1431"/>
      <c r="M476" s="1431"/>
      <c r="N476" s="1431"/>
      <c r="O476" s="7"/>
      <c r="P476" s="7"/>
      <c r="Q476" s="7"/>
    </row>
    <row r="477" spans="1:17" ht="15" customHeight="1">
      <c r="A477" s="1432" t="str">
        <f>B477</f>
        <v>Gélatine alimentaire</v>
      </c>
      <c r="B477" s="1399" t="s">
        <v>733</v>
      </c>
      <c r="C477" s="1400"/>
      <c r="D477" s="1400"/>
      <c r="E477" s="1400"/>
      <c r="F477" s="1400"/>
      <c r="G477" s="1400"/>
      <c r="H477" s="1400"/>
      <c r="I477" s="1400"/>
      <c r="J477" s="1400"/>
      <c r="K477" s="1400"/>
      <c r="L477" s="1400"/>
      <c r="M477" s="1400"/>
      <c r="N477" s="1401"/>
      <c r="O477" s="7"/>
      <c r="P477" s="7"/>
      <c r="Q477" s="7"/>
    </row>
    <row r="478" spans="1:17" ht="15" customHeight="1">
      <c r="A478" s="1432"/>
      <c r="B478" s="2960"/>
      <c r="C478" s="1388"/>
      <c r="D478" s="1388"/>
      <c r="E478" s="1388"/>
      <c r="F478" s="1388"/>
      <c r="G478" s="1388"/>
      <c r="H478" s="1388"/>
      <c r="I478" s="1388"/>
      <c r="J478" s="1388"/>
      <c r="K478" s="1388"/>
      <c r="L478" s="1388"/>
      <c r="M478" s="1388"/>
      <c r="N478" s="1389"/>
      <c r="O478" s="7"/>
      <c r="P478" s="7"/>
      <c r="Q478" s="7"/>
    </row>
    <row r="479" spans="1:17" ht="15" customHeight="1">
      <c r="A479" s="1432"/>
      <c r="B479" s="2961" t="s">
        <v>19</v>
      </c>
      <c r="C479" s="2962"/>
      <c r="D479" s="2962"/>
      <c r="E479" s="2962"/>
      <c r="F479" s="2962"/>
      <c r="G479" s="2962"/>
      <c r="H479" s="2962"/>
      <c r="I479" s="2962"/>
      <c r="J479" s="2962"/>
      <c r="K479" s="2962"/>
      <c r="L479" s="2962"/>
      <c r="M479" s="2962"/>
      <c r="N479" s="2963"/>
      <c r="O479" s="7"/>
      <c r="P479" s="7"/>
      <c r="Q479" s="7"/>
    </row>
    <row r="480" spans="1:17" ht="15.75" customHeight="1">
      <c r="A480" s="1432"/>
      <c r="B480" s="2964"/>
      <c r="C480" s="2965"/>
      <c r="D480" s="2965"/>
      <c r="E480" s="2965"/>
      <c r="F480" s="2965"/>
      <c r="G480" s="2965"/>
      <c r="H480" s="2965"/>
      <c r="I480" s="2965"/>
      <c r="J480" s="2965"/>
      <c r="K480" s="2965"/>
      <c r="L480" s="2965"/>
      <c r="M480" s="2965"/>
      <c r="N480" s="2966"/>
      <c r="O480" s="7"/>
      <c r="P480" s="7"/>
      <c r="Q480" s="7"/>
    </row>
    <row r="481" spans="1:17" ht="15.75" customHeight="1">
      <c r="A481" s="1432"/>
      <c r="B481" s="2967"/>
      <c r="C481" s="10"/>
      <c r="D481" s="10"/>
      <c r="E481" s="10"/>
      <c r="F481" s="10"/>
      <c r="G481" s="10"/>
      <c r="H481" s="10"/>
      <c r="I481" s="10"/>
      <c r="J481" s="10"/>
      <c r="K481" s="10"/>
      <c r="L481" s="10"/>
      <c r="M481" s="10"/>
      <c r="N481" s="1049" t="s">
        <v>1385</v>
      </c>
      <c r="O481" s="7"/>
      <c r="P481" s="7"/>
      <c r="Q481" s="7"/>
    </row>
    <row r="482" spans="1:17" ht="16.5" customHeight="1">
      <c r="A482" s="1432"/>
      <c r="B482" s="2967"/>
      <c r="C482" s="640" t="s">
        <v>730</v>
      </c>
      <c r="D482" s="10"/>
      <c r="E482" s="10"/>
      <c r="F482" s="10"/>
      <c r="G482" s="10"/>
      <c r="H482" s="10"/>
      <c r="I482" s="10"/>
      <c r="J482" s="10"/>
      <c r="K482" s="10"/>
      <c r="L482" s="10"/>
      <c r="M482" s="10"/>
      <c r="N482" s="11"/>
      <c r="O482" s="7"/>
      <c r="P482" s="7"/>
      <c r="Q482" s="7"/>
    </row>
    <row r="483" spans="1:17" ht="15.75" customHeight="1">
      <c r="A483" s="1432"/>
      <c r="B483" s="2967"/>
      <c r="C483" s="640" t="s">
        <v>731</v>
      </c>
      <c r="D483" s="10"/>
      <c r="E483" s="10"/>
      <c r="F483" s="10"/>
      <c r="G483" s="10"/>
      <c r="H483" s="10"/>
      <c r="I483" s="10"/>
      <c r="J483" s="10"/>
      <c r="K483" s="10"/>
      <c r="L483" s="10"/>
      <c r="M483" s="10"/>
      <c r="N483" s="11"/>
      <c r="O483" s="7"/>
      <c r="P483" s="7"/>
      <c r="Q483" s="7"/>
    </row>
    <row r="484" spans="1:17" ht="15.75">
      <c r="A484" s="1432"/>
      <c r="B484" s="2967"/>
      <c r="C484" s="640" t="s">
        <v>734</v>
      </c>
      <c r="D484" s="10"/>
      <c r="E484" s="10"/>
      <c r="F484" s="10"/>
      <c r="G484" s="10"/>
      <c r="H484" s="10"/>
      <c r="I484" s="10"/>
      <c r="J484" s="10"/>
      <c r="K484" s="10"/>
      <c r="L484" s="10"/>
      <c r="M484" s="10"/>
      <c r="N484" s="11"/>
      <c r="O484" s="7"/>
      <c r="P484" s="7"/>
      <c r="Q484" s="7"/>
    </row>
    <row r="485" spans="1:17" ht="15.75" customHeight="1">
      <c r="A485" s="1432"/>
      <c r="B485" s="2967"/>
      <c r="C485" s="640" t="s">
        <v>735</v>
      </c>
      <c r="D485" s="10"/>
      <c r="E485" s="10"/>
      <c r="F485" s="10"/>
      <c r="G485" s="10"/>
      <c r="H485" s="10"/>
      <c r="I485" s="10"/>
      <c r="J485" s="10"/>
      <c r="K485" s="10"/>
      <c r="L485" s="10"/>
      <c r="M485" s="10"/>
      <c r="N485" s="11"/>
      <c r="O485" s="7"/>
      <c r="P485" s="7"/>
      <c r="Q485" s="7"/>
    </row>
    <row r="486" spans="1:17" ht="15.75">
      <c r="A486" s="1432"/>
      <c r="B486" s="2967"/>
      <c r="C486" s="640" t="s">
        <v>732</v>
      </c>
      <c r="D486" s="10"/>
      <c r="E486" s="10"/>
      <c r="F486" s="10"/>
      <c r="G486" s="10"/>
      <c r="H486" s="10"/>
      <c r="I486" s="10"/>
      <c r="J486" s="10"/>
      <c r="K486" s="10"/>
      <c r="L486" s="10"/>
      <c r="M486" s="10"/>
      <c r="N486" s="11"/>
      <c r="O486" s="7"/>
      <c r="P486" s="7"/>
      <c r="Q486" s="7"/>
    </row>
    <row r="487" spans="1:17" ht="15.75">
      <c r="A487" s="1432"/>
      <c r="B487" s="2967"/>
      <c r="C487" s="640" t="s">
        <v>716</v>
      </c>
      <c r="D487" s="10"/>
      <c r="E487" s="10"/>
      <c r="F487" s="10"/>
      <c r="G487" s="10"/>
      <c r="H487" s="10"/>
      <c r="I487" s="10"/>
      <c r="J487" s="10"/>
      <c r="K487" s="10"/>
      <c r="L487" s="10"/>
      <c r="M487" s="10"/>
      <c r="N487" s="11"/>
      <c r="O487" s="7"/>
      <c r="P487" s="7"/>
      <c r="Q487" s="7"/>
    </row>
    <row r="488" spans="1:17" ht="15.75">
      <c r="A488" s="1432"/>
      <c r="B488" s="2967"/>
      <c r="C488" s="640" t="s">
        <v>717</v>
      </c>
      <c r="D488" s="10"/>
      <c r="E488" s="10"/>
      <c r="F488" s="10"/>
      <c r="G488" s="10"/>
      <c r="H488" s="10"/>
      <c r="I488" s="10"/>
      <c r="J488" s="10"/>
      <c r="K488" s="10"/>
      <c r="L488" s="10"/>
      <c r="M488" s="10"/>
      <c r="N488" s="11"/>
      <c r="O488" s="7"/>
      <c r="P488" s="7"/>
      <c r="Q488" s="7"/>
    </row>
    <row r="489" spans="1:17">
      <c r="A489" s="1432"/>
      <c r="B489" s="2967"/>
      <c r="C489" s="10"/>
      <c r="D489" s="10"/>
      <c r="E489" s="10"/>
      <c r="F489" s="10"/>
      <c r="G489" s="10"/>
      <c r="H489" s="10"/>
      <c r="I489" s="10"/>
      <c r="J489" s="10"/>
      <c r="K489" s="10"/>
      <c r="L489" s="10"/>
      <c r="M489" s="10"/>
      <c r="N489" s="11"/>
      <c r="O489" s="7"/>
      <c r="P489" s="7"/>
      <c r="Q489" s="7"/>
    </row>
    <row r="490" spans="1:17">
      <c r="A490" s="1432"/>
      <c r="B490" s="2967"/>
      <c r="C490" s="1955" t="s">
        <v>379</v>
      </c>
      <c r="D490" s="1956"/>
      <c r="E490" s="1956"/>
      <c r="F490" s="1956"/>
      <c r="G490" s="1956"/>
      <c r="H490" s="1956"/>
      <c r="I490" s="1956"/>
      <c r="J490" s="1956"/>
      <c r="K490" s="1956"/>
      <c r="L490" s="1956"/>
      <c r="M490" s="2968"/>
      <c r="N490" s="11"/>
      <c r="O490" s="7"/>
      <c r="P490" s="7"/>
      <c r="Q490" s="7"/>
    </row>
    <row r="491" spans="1:17">
      <c r="A491" s="1432"/>
      <c r="B491" s="2967"/>
      <c r="C491" s="372"/>
      <c r="D491" s="373"/>
      <c r="E491" s="15"/>
      <c r="F491" s="1361" t="s">
        <v>6</v>
      </c>
      <c r="G491" s="373"/>
      <c r="H491" s="1958" t="s">
        <v>382</v>
      </c>
      <c r="I491" s="1958"/>
      <c r="J491" s="1958"/>
      <c r="K491" s="1958"/>
      <c r="L491" s="1958"/>
      <c r="M491" s="2969"/>
      <c r="N491" s="11"/>
      <c r="O491" s="7"/>
      <c r="P491" s="7"/>
      <c r="Q491" s="7"/>
    </row>
    <row r="492" spans="1:17" ht="15.75">
      <c r="A492" s="1432"/>
      <c r="B492" s="2967"/>
      <c r="C492" s="376" t="s">
        <v>5</v>
      </c>
      <c r="D492" s="1960" t="s">
        <v>420</v>
      </c>
      <c r="E492" s="1960"/>
      <c r="F492" s="374">
        <v>2</v>
      </c>
      <c r="G492" s="277"/>
      <c r="H492" s="383" t="s">
        <v>383</v>
      </c>
      <c r="I492" s="277"/>
      <c r="J492" s="277"/>
      <c r="K492" s="371"/>
      <c r="L492" s="371"/>
      <c r="M492" s="2970"/>
      <c r="N492" s="11"/>
      <c r="O492" s="7"/>
      <c r="P492" s="7"/>
      <c r="Q492" s="7"/>
    </row>
    <row r="493" spans="1:17" ht="15.75">
      <c r="A493" s="1432"/>
      <c r="B493" s="2967"/>
      <c r="C493" s="378">
        <v>10</v>
      </c>
      <c r="D493" s="325" t="s">
        <v>380</v>
      </c>
      <c r="E493" s="15"/>
      <c r="F493" s="375">
        <f>C493*F492</f>
        <v>20</v>
      </c>
      <c r="G493" s="276"/>
      <c r="H493" s="384" t="s">
        <v>384</v>
      </c>
      <c r="I493" s="277"/>
      <c r="J493" s="277"/>
      <c r="K493" s="371"/>
      <c r="L493" s="371"/>
      <c r="M493" s="2970"/>
      <c r="N493" s="11"/>
      <c r="O493" s="7"/>
      <c r="P493" s="7"/>
      <c r="Q493" s="7"/>
    </row>
    <row r="494" spans="1:17" ht="15.75">
      <c r="A494" s="1432"/>
      <c r="B494" s="2967"/>
      <c r="C494" s="379"/>
      <c r="D494" s="323"/>
      <c r="E494" s="371"/>
      <c r="F494" s="371"/>
      <c r="G494" s="371"/>
      <c r="H494" s="384" t="s">
        <v>385</v>
      </c>
      <c r="I494" s="1360"/>
      <c r="J494" s="277"/>
      <c r="K494" s="371"/>
      <c r="L494" s="371"/>
      <c r="M494" s="2970"/>
      <c r="N494" s="11"/>
      <c r="O494" s="7"/>
      <c r="P494" s="7"/>
      <c r="Q494" s="7"/>
    </row>
    <row r="495" spans="1:17" ht="15.75">
      <c r="A495" s="1432"/>
      <c r="B495" s="2967"/>
      <c r="C495" s="376"/>
      <c r="D495" s="27"/>
      <c r="E495" s="371"/>
      <c r="F495" s="371"/>
      <c r="G495" s="371"/>
      <c r="H495" s="383" t="s">
        <v>386</v>
      </c>
      <c r="I495" s="277"/>
      <c r="J495" s="277"/>
      <c r="K495" s="371"/>
      <c r="L495" s="371"/>
      <c r="M495" s="2970"/>
      <c r="N495" s="11"/>
      <c r="O495" s="7"/>
      <c r="P495" s="7"/>
      <c r="Q495" s="7"/>
    </row>
    <row r="496" spans="1:17" ht="15.75">
      <c r="A496" s="1432"/>
      <c r="B496" s="2967"/>
      <c r="C496" s="385" t="s">
        <v>6</v>
      </c>
      <c r="D496" s="453" t="s">
        <v>422</v>
      </c>
      <c r="E496" s="386"/>
      <c r="F496" s="386"/>
      <c r="G496" s="386"/>
      <c r="H496" s="386"/>
      <c r="I496" s="386"/>
      <c r="J496" s="386"/>
      <c r="K496" s="386"/>
      <c r="L496" s="386"/>
      <c r="M496" s="387"/>
      <c r="N496" s="11"/>
      <c r="O496" s="7"/>
      <c r="P496" s="7"/>
      <c r="Q496" s="7"/>
    </row>
    <row r="497" spans="1:17" ht="15.75">
      <c r="A497" s="1432"/>
      <c r="B497" s="2967"/>
      <c r="C497" s="380" t="s">
        <v>5</v>
      </c>
      <c r="D497" s="454" t="s">
        <v>421</v>
      </c>
      <c r="E497" s="381"/>
      <c r="F497" s="381"/>
      <c r="G497" s="381"/>
      <c r="H497" s="381"/>
      <c r="I497" s="381"/>
      <c r="J497" s="381"/>
      <c r="K497" s="381"/>
      <c r="L497" s="381"/>
      <c r="M497" s="382"/>
      <c r="N497" s="11"/>
      <c r="O497" s="7"/>
      <c r="P497" s="7"/>
      <c r="Q497" s="7"/>
    </row>
    <row r="498" spans="1:17">
      <c r="A498" s="1432"/>
      <c r="B498" s="992" t="str">
        <f ca="1">CELL("nomfichier",A494)</f>
        <v>D:\1 UPRT SITE WEB\uprt.fr\ff-mickael-rabeau\[ff-mr-patisserie-N°3-complet.xlsx]Formats-formules-pourcentages</v>
      </c>
      <c r="C498" s="10"/>
      <c r="D498" s="10"/>
      <c r="E498" s="10"/>
      <c r="F498" s="10"/>
      <c r="G498" s="10"/>
      <c r="H498" s="10"/>
      <c r="I498" s="10"/>
      <c r="J498" s="10"/>
      <c r="K498" s="10"/>
      <c r="L498" s="10"/>
      <c r="M498" s="10"/>
      <c r="N498" s="11"/>
      <c r="O498" s="7"/>
      <c r="P498" s="7"/>
      <c r="Q498" s="7"/>
    </row>
    <row r="499" spans="1:17" ht="15" customHeight="1">
      <c r="A499" s="1432"/>
      <c r="B499" s="1689" t="s">
        <v>1412</v>
      </c>
      <c r="C499" s="1434"/>
      <c r="D499" s="1434"/>
      <c r="E499" s="1434"/>
      <c r="F499" s="1434"/>
      <c r="G499" s="1434"/>
      <c r="H499" s="1434"/>
      <c r="I499" s="1434"/>
      <c r="J499" s="1434"/>
      <c r="K499" s="1434"/>
      <c r="L499" s="1434"/>
      <c r="M499" s="1434"/>
      <c r="N499" s="1690"/>
      <c r="O499" s="7"/>
      <c r="P499" s="7"/>
      <c r="Q499" s="7"/>
    </row>
    <row r="500" spans="1:17" ht="15.75" thickBot="1">
      <c r="A500" s="1432"/>
      <c r="B500" s="2598"/>
      <c r="C500" s="2599"/>
      <c r="D500" s="2599"/>
      <c r="E500" s="2599"/>
      <c r="F500" s="2599"/>
      <c r="G500" s="2599"/>
      <c r="H500" s="2599"/>
      <c r="I500" s="2599"/>
      <c r="J500" s="2599"/>
      <c r="K500" s="2599"/>
      <c r="L500" s="2599"/>
      <c r="M500" s="2599"/>
      <c r="N500" s="2600"/>
      <c r="O500" s="7"/>
      <c r="P500" s="7"/>
      <c r="Q500" s="7"/>
    </row>
    <row r="501" spans="1:17">
      <c r="B501" s="7"/>
      <c r="C501" s="7"/>
      <c r="D501" s="7"/>
      <c r="E501" s="7"/>
      <c r="F501" s="7"/>
      <c r="G501" s="7"/>
      <c r="H501" s="7"/>
      <c r="I501" s="7"/>
      <c r="J501" s="7"/>
      <c r="K501" s="7"/>
      <c r="L501" s="7"/>
      <c r="M501" s="7"/>
      <c r="N501" s="7"/>
      <c r="O501" s="7"/>
      <c r="P501" s="7"/>
      <c r="Q501" s="7"/>
    </row>
    <row r="502" spans="1:17" ht="15.75" thickBot="1">
      <c r="A502" s="2495" t="s">
        <v>3</v>
      </c>
      <c r="B502" s="1431" t="str">
        <f>B503</f>
        <v>ŒUFS poids et %</v>
      </c>
      <c r="C502" s="1431"/>
      <c r="D502" s="1431"/>
      <c r="E502" s="1431"/>
      <c r="F502" s="1431"/>
      <c r="G502" s="1431"/>
      <c r="H502" s="1431"/>
      <c r="I502" s="1431"/>
      <c r="J502" s="1431"/>
      <c r="K502" s="1431"/>
      <c r="L502" s="1431"/>
      <c r="M502" s="1431"/>
      <c r="N502" s="1431"/>
      <c r="O502" s="7"/>
      <c r="P502" s="7"/>
      <c r="Q502" s="7"/>
    </row>
    <row r="503" spans="1:17" ht="15" customHeight="1">
      <c r="A503" s="1432" t="str">
        <f>B503</f>
        <v>ŒUFS poids et %</v>
      </c>
      <c r="B503" s="1399" t="s">
        <v>404</v>
      </c>
      <c r="C503" s="1400"/>
      <c r="D503" s="1400"/>
      <c r="E503" s="1400"/>
      <c r="F503" s="1400"/>
      <c r="G503" s="1400"/>
      <c r="H503" s="1400"/>
      <c r="I503" s="1400"/>
      <c r="J503" s="1400"/>
      <c r="K503" s="1400"/>
      <c r="L503" s="1400"/>
      <c r="M503" s="1400"/>
      <c r="N503" s="1401"/>
      <c r="O503" s="7"/>
      <c r="P503" s="7"/>
      <c r="Q503" s="7"/>
    </row>
    <row r="504" spans="1:17" ht="15" customHeight="1">
      <c r="A504" s="1432"/>
      <c r="B504" s="2960"/>
      <c r="C504" s="1388"/>
      <c r="D504" s="1388"/>
      <c r="E504" s="1388"/>
      <c r="F504" s="1388"/>
      <c r="G504" s="1388"/>
      <c r="H504" s="1388"/>
      <c r="I504" s="1388"/>
      <c r="J504" s="1388"/>
      <c r="K504" s="1388"/>
      <c r="L504" s="1388"/>
      <c r="M504" s="1388"/>
      <c r="N504" s="1389"/>
      <c r="O504" s="7"/>
      <c r="P504" s="7"/>
      <c r="Q504" s="7"/>
    </row>
    <row r="505" spans="1:17" ht="15" customHeight="1">
      <c r="A505" s="1432"/>
      <c r="B505" s="2961" t="s">
        <v>365</v>
      </c>
      <c r="C505" s="2962"/>
      <c r="D505" s="2962"/>
      <c r="E505" s="2962"/>
      <c r="F505" s="2962"/>
      <c r="G505" s="2962"/>
      <c r="H505" s="2962"/>
      <c r="I505" s="2962"/>
      <c r="J505" s="2962"/>
      <c r="K505" s="2962"/>
      <c r="L505" s="2962"/>
      <c r="M505" s="2962"/>
      <c r="N505" s="2963"/>
      <c r="O505" s="7"/>
      <c r="P505" s="7"/>
      <c r="Q505" s="7"/>
    </row>
    <row r="506" spans="1:17" ht="15.75" customHeight="1">
      <c r="A506" s="1432"/>
      <c r="B506" s="2964"/>
      <c r="C506" s="2965"/>
      <c r="D506" s="2965"/>
      <c r="E506" s="2965"/>
      <c r="F506" s="2965"/>
      <c r="G506" s="2965"/>
      <c r="H506" s="2965"/>
      <c r="I506" s="2965"/>
      <c r="J506" s="2965"/>
      <c r="K506" s="2965"/>
      <c r="L506" s="2965"/>
      <c r="M506" s="2965"/>
      <c r="N506" s="2966"/>
      <c r="O506" s="7"/>
      <c r="P506" s="7"/>
      <c r="Q506" s="7"/>
    </row>
    <row r="507" spans="1:17" ht="15" customHeight="1">
      <c r="A507" s="1432"/>
      <c r="B507" s="2971" t="s">
        <v>404</v>
      </c>
      <c r="C507" s="1962"/>
      <c r="D507" s="1962"/>
      <c r="E507" s="1962"/>
      <c r="F507" s="1962"/>
      <c r="G507" s="1962"/>
      <c r="H507" s="1962"/>
      <c r="I507" s="1962"/>
      <c r="J507" s="1962"/>
      <c r="K507" s="1962"/>
      <c r="L507" s="1962"/>
      <c r="M507" s="1962"/>
      <c r="N507" s="1963"/>
      <c r="O507" s="7"/>
      <c r="P507" s="7"/>
      <c r="Q507" s="7"/>
    </row>
    <row r="508" spans="1:17" ht="15.75" customHeight="1">
      <c r="A508" s="1432"/>
      <c r="B508" s="317" t="s">
        <v>5</v>
      </c>
      <c r="C508" s="318"/>
      <c r="D508" s="319" t="s">
        <v>6</v>
      </c>
      <c r="E508" s="318"/>
      <c r="F508" s="318"/>
      <c r="G508" s="321" t="s">
        <v>5</v>
      </c>
      <c r="H508" s="318"/>
      <c r="I508" s="319" t="s">
        <v>6</v>
      </c>
      <c r="J508" s="318"/>
      <c r="K508" s="321" t="s">
        <v>5</v>
      </c>
      <c r="L508" s="318"/>
      <c r="M508" s="319" t="s">
        <v>6</v>
      </c>
      <c r="N508" s="320"/>
      <c r="O508" s="7"/>
      <c r="P508" s="7"/>
      <c r="Q508" s="7"/>
    </row>
    <row r="509" spans="1:17" ht="18.75" customHeight="1">
      <c r="A509" s="1432"/>
      <c r="B509" s="2972" t="s">
        <v>413</v>
      </c>
      <c r="C509" s="1965"/>
      <c r="D509" s="313">
        <v>50</v>
      </c>
      <c r="E509" s="316">
        <v>1</v>
      </c>
      <c r="F509" s="314"/>
      <c r="G509" s="2973" t="s">
        <v>411</v>
      </c>
      <c r="H509" s="1967"/>
      <c r="I509" s="313">
        <v>20</v>
      </c>
      <c r="J509" s="332">
        <f>I509/D509</f>
        <v>0.4</v>
      </c>
      <c r="K509" s="2973" t="s">
        <v>412</v>
      </c>
      <c r="L509" s="1967"/>
      <c r="M509" s="313">
        <v>30</v>
      </c>
      <c r="N509" s="315">
        <f>M509/D509</f>
        <v>0.6</v>
      </c>
      <c r="O509" s="7"/>
      <c r="P509" s="7"/>
      <c r="Q509" s="7"/>
    </row>
    <row r="510" spans="1:17" ht="15.75">
      <c r="A510" s="1432"/>
      <c r="B510" s="2974">
        <v>4</v>
      </c>
      <c r="C510" s="311" t="s">
        <v>416</v>
      </c>
      <c r="D510" s="311">
        <f>B510*D509</f>
        <v>200</v>
      </c>
      <c r="E510" s="325" t="s">
        <v>381</v>
      </c>
      <c r="F510" s="15"/>
      <c r="G510" s="2974">
        <v>10</v>
      </c>
      <c r="H510" s="311" t="s">
        <v>415</v>
      </c>
      <c r="I510" s="311">
        <f>G510*I509</f>
        <v>200</v>
      </c>
      <c r="J510" s="325" t="s">
        <v>381</v>
      </c>
      <c r="K510" s="2974">
        <v>12</v>
      </c>
      <c r="L510" s="311" t="s">
        <v>414</v>
      </c>
      <c r="M510" s="311">
        <f>K510*M509</f>
        <v>360</v>
      </c>
      <c r="N510" s="312" t="s">
        <v>381</v>
      </c>
      <c r="O510" s="7"/>
      <c r="P510" s="7"/>
      <c r="Q510" s="7"/>
    </row>
    <row r="511" spans="1:17" ht="15.75" customHeight="1">
      <c r="A511" s="1432"/>
      <c r="B511" s="2975" t="s">
        <v>166</v>
      </c>
      <c r="C511" s="324" t="s">
        <v>405</v>
      </c>
      <c r="D511" s="324" t="s">
        <v>406</v>
      </c>
      <c r="E511" s="324" t="s">
        <v>132</v>
      </c>
      <c r="F511" s="15"/>
      <c r="G511" s="2975" t="s">
        <v>166</v>
      </c>
      <c r="H511" s="324" t="s">
        <v>405</v>
      </c>
      <c r="I511" s="324" t="s">
        <v>406</v>
      </c>
      <c r="J511" s="324" t="s">
        <v>132</v>
      </c>
      <c r="K511" s="2975" t="s">
        <v>166</v>
      </c>
      <c r="L511" s="324" t="s">
        <v>405</v>
      </c>
      <c r="M511" s="324" t="s">
        <v>406</v>
      </c>
      <c r="N511" s="334" t="s">
        <v>132</v>
      </c>
      <c r="O511" s="7"/>
      <c r="P511" s="7"/>
      <c r="Q511" s="7"/>
    </row>
    <row r="512" spans="1:17">
      <c r="A512" s="1432"/>
      <c r="B512" s="2976">
        <f>D510</f>
        <v>200</v>
      </c>
      <c r="C512" s="326">
        <f>B512*C513</f>
        <v>24.489795918367346</v>
      </c>
      <c r="D512" s="326">
        <f>B512*D513</f>
        <v>22.448979591836736</v>
      </c>
      <c r="E512" s="326">
        <f>B512*E513</f>
        <v>153.0612244897959</v>
      </c>
      <c r="F512" s="15"/>
      <c r="G512" s="2976">
        <f>I510</f>
        <v>200</v>
      </c>
      <c r="H512" s="327">
        <f>G512*H513</f>
        <v>34.4</v>
      </c>
      <c r="I512" s="327">
        <f>G512*I513</f>
        <v>64.600000000000009</v>
      </c>
      <c r="J512" s="327">
        <f>G512*J513</f>
        <v>101</v>
      </c>
      <c r="K512" s="2976">
        <f>M510</f>
        <v>360</v>
      </c>
      <c r="L512" s="326">
        <f>K512*L513</f>
        <v>39.96</v>
      </c>
      <c r="M512" s="326">
        <f>K512*M513</f>
        <v>0</v>
      </c>
      <c r="N512" s="328">
        <f>K512*N513</f>
        <v>320</v>
      </c>
      <c r="O512" s="7"/>
      <c r="P512" s="7"/>
      <c r="Q512" s="7"/>
    </row>
    <row r="513" spans="1:17">
      <c r="A513" s="1432"/>
      <c r="B513" s="2977">
        <f>C513+D513+E513</f>
        <v>1</v>
      </c>
      <c r="C513" s="1046">
        <v>0.12244897959183673</v>
      </c>
      <c r="D513" s="1046">
        <v>0.11224489795918367</v>
      </c>
      <c r="E513" s="1046">
        <v>0.76530612244897955</v>
      </c>
      <c r="F513" s="15"/>
      <c r="G513" s="2977">
        <f>H513+I513+J513</f>
        <v>1</v>
      </c>
      <c r="H513" s="1046">
        <v>0.17199999999999999</v>
      </c>
      <c r="I513" s="1046">
        <v>0.32300000000000001</v>
      </c>
      <c r="J513" s="1046">
        <v>0.505</v>
      </c>
      <c r="K513" s="2977">
        <f>L513+M513+N513</f>
        <v>0.99988888888888894</v>
      </c>
      <c r="L513" s="1046">
        <v>0.111</v>
      </c>
      <c r="M513" s="309">
        <v>0</v>
      </c>
      <c r="N513" s="1047">
        <v>0.88888888888888895</v>
      </c>
      <c r="O513" s="7"/>
      <c r="P513" s="7"/>
      <c r="Q513" s="7"/>
    </row>
    <row r="514" spans="1:17">
      <c r="A514" s="1432"/>
      <c r="B514" s="329"/>
      <c r="C514" s="319" t="s">
        <v>6</v>
      </c>
      <c r="D514" s="319" t="s">
        <v>6</v>
      </c>
      <c r="E514" s="319" t="s">
        <v>6</v>
      </c>
      <c r="F514" s="302"/>
      <c r="G514" s="329"/>
      <c r="H514" s="319" t="s">
        <v>6</v>
      </c>
      <c r="I514" s="319" t="s">
        <v>6</v>
      </c>
      <c r="J514" s="319" t="s">
        <v>6</v>
      </c>
      <c r="K514" s="329"/>
      <c r="L514" s="319" t="s">
        <v>6</v>
      </c>
      <c r="M514" s="330"/>
      <c r="N514" s="331" t="s">
        <v>6</v>
      </c>
      <c r="O514" s="7"/>
      <c r="P514" s="7"/>
      <c r="Q514" s="7"/>
    </row>
    <row r="515" spans="1:17">
      <c r="A515" s="1432"/>
      <c r="B515" s="2978" t="s">
        <v>6</v>
      </c>
      <c r="C515" s="450" t="s">
        <v>418</v>
      </c>
      <c r="D515" s="28"/>
      <c r="E515" s="28"/>
      <c r="F515" s="28"/>
      <c r="G515" s="28"/>
      <c r="H515" s="28"/>
      <c r="I515" s="28"/>
      <c r="J515" s="28"/>
      <c r="K515" s="28"/>
      <c r="L515" s="28"/>
      <c r="M515" s="28"/>
      <c r="N515" s="29"/>
      <c r="O515" s="7"/>
      <c r="P515" s="7"/>
      <c r="Q515" s="7"/>
    </row>
    <row r="516" spans="1:17" ht="15.75">
      <c r="A516" s="1432"/>
      <c r="B516" s="2979" t="s">
        <v>5</v>
      </c>
      <c r="C516" s="451" t="s">
        <v>417</v>
      </c>
      <c r="D516" s="28"/>
      <c r="E516" s="28"/>
      <c r="F516" s="28"/>
      <c r="G516" s="28"/>
      <c r="H516" s="28"/>
      <c r="I516" s="28"/>
      <c r="J516" s="28"/>
      <c r="K516" s="28"/>
      <c r="L516" s="28"/>
      <c r="M516" s="10"/>
      <c r="N516" s="1050" t="s">
        <v>1385</v>
      </c>
      <c r="O516" s="7"/>
      <c r="P516" s="7"/>
      <c r="Q516" s="7"/>
    </row>
    <row r="517" spans="1:17">
      <c r="A517" s="1432"/>
      <c r="B517" s="2980"/>
      <c r="C517" s="1361"/>
      <c r="D517" s="267" t="s">
        <v>419</v>
      </c>
      <c r="E517" s="280" t="s">
        <v>407</v>
      </c>
      <c r="F517" s="15"/>
      <c r="G517" s="309"/>
      <c r="H517" s="1361"/>
      <c r="I517" s="1361"/>
      <c r="J517" s="1361"/>
      <c r="K517" s="28"/>
      <c r="L517" s="28"/>
      <c r="M517" s="10"/>
      <c r="N517" s="29"/>
      <c r="O517" s="7"/>
      <c r="P517" s="7"/>
      <c r="Q517" s="7"/>
    </row>
    <row r="518" spans="1:17" ht="15" customHeight="1">
      <c r="A518" s="1432"/>
      <c r="B518" s="1689" t="s">
        <v>1412</v>
      </c>
      <c r="C518" s="1434"/>
      <c r="D518" s="1434"/>
      <c r="E518" s="1434"/>
      <c r="F518" s="1434"/>
      <c r="G518" s="1434"/>
      <c r="H518" s="1434"/>
      <c r="I518" s="1434"/>
      <c r="J518" s="1434"/>
      <c r="K518" s="1434"/>
      <c r="L518" s="1434"/>
      <c r="M518" s="1434"/>
      <c r="N518" s="1690"/>
      <c r="O518" s="7"/>
      <c r="P518" s="7"/>
      <c r="Q518" s="7"/>
    </row>
    <row r="519" spans="1:17" ht="15.75" thickBot="1">
      <c r="A519" s="1432"/>
      <c r="B519" s="2598"/>
      <c r="C519" s="2599"/>
      <c r="D519" s="2599"/>
      <c r="E519" s="2599"/>
      <c r="F519" s="2599"/>
      <c r="G519" s="2599"/>
      <c r="H519" s="2599"/>
      <c r="I519" s="2599"/>
      <c r="J519" s="2599"/>
      <c r="K519" s="2599"/>
      <c r="L519" s="2599"/>
      <c r="M519" s="2599"/>
      <c r="N519" s="2600"/>
      <c r="O519" s="7"/>
      <c r="P519" s="7"/>
      <c r="Q519" s="7"/>
    </row>
    <row r="520" spans="1:17">
      <c r="A520" s="1089"/>
      <c r="B520" s="1374"/>
      <c r="C520" s="1374"/>
      <c r="D520" s="1374"/>
      <c r="E520" s="1374"/>
      <c r="F520" s="1374"/>
      <c r="G520" s="1374"/>
      <c r="H520" s="1088"/>
      <c r="I520" s="1375"/>
      <c r="J520" s="1375"/>
      <c r="K520" s="1107"/>
      <c r="L520" s="1088"/>
      <c r="M520" s="1088"/>
      <c r="N520" s="1088"/>
      <c r="O520" s="1088"/>
      <c r="P520" s="1088"/>
      <c r="Q520" s="1088"/>
    </row>
    <row r="521" spans="1:17">
      <c r="A521" s="2286"/>
      <c r="B521" s="2287"/>
      <c r="C521" s="2288"/>
      <c r="D521" s="2288"/>
      <c r="E521" s="2288"/>
      <c r="F521" s="2288"/>
      <c r="G521" s="2288"/>
      <c r="H521" s="2288"/>
      <c r="I521" s="2288"/>
      <c r="J521" s="2287"/>
      <c r="K521" s="2287"/>
      <c r="L521" s="2287"/>
      <c r="M521" s="2286"/>
      <c r="N521" s="2286"/>
      <c r="O521" s="2286"/>
      <c r="P521" s="2286"/>
      <c r="Q521" s="2286"/>
    </row>
    <row r="522" spans="1:17" ht="16.5" thickBot="1">
      <c r="A522" s="1089"/>
      <c r="B522" s="1306"/>
      <c r="C522" s="1307"/>
      <c r="D522" s="1307"/>
      <c r="E522" s="1307"/>
      <c r="F522" s="1307"/>
      <c r="G522" s="1307"/>
      <c r="H522" s="1088"/>
      <c r="I522" s="1088"/>
      <c r="J522" s="1088"/>
      <c r="K522" s="1088"/>
      <c r="L522" s="1088"/>
      <c r="M522" s="1088"/>
      <c r="N522" s="1088"/>
      <c r="O522" s="1088"/>
      <c r="P522" s="1088"/>
      <c r="Q522" s="1089"/>
    </row>
    <row r="523" spans="1:17" ht="15.75">
      <c r="A523" s="1065"/>
      <c r="B523" s="1308"/>
      <c r="C523" s="1309"/>
      <c r="D523" s="1309"/>
      <c r="E523" s="1309"/>
      <c r="F523" s="1309"/>
      <c r="G523" s="1309"/>
      <c r="H523" s="1309"/>
      <c r="I523" s="1309"/>
      <c r="J523" s="1310" t="s">
        <v>1807</v>
      </c>
      <c r="K523" s="1088"/>
      <c r="L523" s="1088"/>
      <c r="M523" s="1088"/>
      <c r="N523" s="1088"/>
      <c r="O523" s="1088"/>
      <c r="P523" s="1088"/>
      <c r="Q523" s="1089"/>
    </row>
    <row r="524" spans="1:17">
      <c r="A524" s="1065"/>
      <c r="B524" s="2981"/>
      <c r="C524" s="2982" t="s">
        <v>1808</v>
      </c>
      <c r="D524" s="1311">
        <v>0.44</v>
      </c>
      <c r="E524" s="1088"/>
      <c r="F524" s="1312" t="s">
        <v>1808</v>
      </c>
      <c r="G524" s="1311">
        <v>100</v>
      </c>
      <c r="H524" s="1088"/>
      <c r="I524" s="1313" t="s">
        <v>1809</v>
      </c>
      <c r="J524" s="1314">
        <v>115</v>
      </c>
      <c r="K524" s="1088"/>
      <c r="L524" s="1088"/>
      <c r="M524" s="1089"/>
      <c r="N524" s="1089"/>
      <c r="O524" s="1089"/>
      <c r="P524" s="1089"/>
      <c r="Q524" s="1089"/>
    </row>
    <row r="525" spans="1:17">
      <c r="A525" s="1065"/>
      <c r="B525" s="2983"/>
      <c r="C525" s="2984" t="s">
        <v>1810</v>
      </c>
      <c r="D525" s="1316">
        <v>60</v>
      </c>
      <c r="E525" s="1088"/>
      <c r="F525" s="2984" t="s">
        <v>1811</v>
      </c>
      <c r="G525" s="1317">
        <v>10</v>
      </c>
      <c r="H525" s="1088"/>
      <c r="I525" s="1312" t="s">
        <v>1808</v>
      </c>
      <c r="J525" s="1318">
        <v>133</v>
      </c>
      <c r="K525" s="1088"/>
      <c r="L525" s="1088"/>
      <c r="M525" s="1089"/>
      <c r="N525" s="1089"/>
      <c r="O525" s="1089"/>
      <c r="P525" s="1089"/>
      <c r="Q525" s="1089"/>
    </row>
    <row r="526" spans="1:17">
      <c r="A526" s="1065"/>
      <c r="B526" s="2985"/>
      <c r="C526" s="1319" t="s">
        <v>1811</v>
      </c>
      <c r="D526" s="1320">
        <f>D524*D525%</f>
        <v>0.26400000000000001</v>
      </c>
      <c r="E526" s="1088"/>
      <c r="F526" s="1321" t="s">
        <v>1809</v>
      </c>
      <c r="G526" s="1320">
        <f>IF(G524=0,0,G524+G525)</f>
        <v>110</v>
      </c>
      <c r="H526" s="1088"/>
      <c r="I526" s="1319" t="s">
        <v>1811</v>
      </c>
      <c r="J526" s="1322">
        <f>IF(J524=0,0,IF(J525=0,0,J524-J525))</f>
        <v>-18</v>
      </c>
      <c r="K526" s="1088"/>
      <c r="L526" s="1088"/>
      <c r="M526" s="1089"/>
      <c r="N526" s="1089"/>
      <c r="O526" s="1089"/>
      <c r="P526" s="1089"/>
      <c r="Q526" s="1089"/>
    </row>
    <row r="527" spans="1:17">
      <c r="A527" s="1065"/>
      <c r="B527" s="2986"/>
      <c r="C527" s="1321" t="s">
        <v>1809</v>
      </c>
      <c r="D527" s="1320">
        <f>((D524*D525)/100)+D524</f>
        <v>0.70399999999999996</v>
      </c>
      <c r="E527" s="1172"/>
      <c r="F527" s="1323" t="s">
        <v>1810</v>
      </c>
      <c r="G527" s="1324">
        <f>IF(G524=0,0,IF(ISBLANK(G524),0,(G525/G524)*100))</f>
        <v>10</v>
      </c>
      <c r="H527" s="1172"/>
      <c r="I527" s="1323" t="s">
        <v>1810</v>
      </c>
      <c r="J527" s="1325">
        <f>IF(J525=0,0,IF(ISBLANK(J525),0,(J526/J525)*100))</f>
        <v>-13.533834586466165</v>
      </c>
      <c r="K527" s="1088"/>
      <c r="L527" s="1088"/>
      <c r="M527" s="1089"/>
      <c r="N527" s="1089"/>
      <c r="O527" s="1089"/>
      <c r="P527" s="1089"/>
      <c r="Q527" s="1089"/>
    </row>
    <row r="528" spans="1:17">
      <c r="A528" s="1065"/>
      <c r="B528" s="1326"/>
      <c r="C528" s="1327"/>
      <c r="D528" s="1328"/>
      <c r="E528" s="1329"/>
      <c r="F528" s="1330"/>
      <c r="G528" s="1331"/>
      <c r="H528" s="1329"/>
      <c r="I528" s="1330"/>
      <c r="J528" s="1332"/>
      <c r="K528" s="1088"/>
      <c r="L528" s="1088"/>
      <c r="M528" s="1089"/>
      <c r="N528" s="1089"/>
      <c r="O528" s="1089"/>
      <c r="P528" s="1089"/>
      <c r="Q528" s="1089"/>
    </row>
    <row r="529" spans="1:17">
      <c r="A529" s="1065"/>
      <c r="B529" s="2981"/>
      <c r="C529" s="1312" t="s">
        <v>1808</v>
      </c>
      <c r="D529" s="1311">
        <v>5.8970000000000002</v>
      </c>
      <c r="E529" s="1088"/>
      <c r="F529" s="1313" t="s">
        <v>1809</v>
      </c>
      <c r="G529" s="1317">
        <v>9.64</v>
      </c>
      <c r="H529" s="1088"/>
      <c r="I529" s="1313" t="s">
        <v>1809</v>
      </c>
      <c r="J529" s="1314">
        <v>100</v>
      </c>
      <c r="K529" s="1088"/>
      <c r="L529" s="1088"/>
      <c r="M529" s="1089"/>
      <c r="N529" s="1089"/>
      <c r="O529" s="1089"/>
      <c r="P529" s="1089"/>
      <c r="Q529" s="1089"/>
    </row>
    <row r="530" spans="1:17" ht="45">
      <c r="A530" s="1065"/>
      <c r="B530" s="2987"/>
      <c r="C530" s="1313" t="s">
        <v>1809</v>
      </c>
      <c r="D530" s="1317">
        <v>9.64</v>
      </c>
      <c r="E530" s="1088"/>
      <c r="F530" s="1315" t="s">
        <v>1810</v>
      </c>
      <c r="G530" s="1333">
        <v>63.5</v>
      </c>
      <c r="H530" s="1088"/>
      <c r="I530" s="1315" t="s">
        <v>1811</v>
      </c>
      <c r="J530" s="1314">
        <v>50</v>
      </c>
      <c r="K530" s="1088"/>
      <c r="L530" s="1088"/>
      <c r="M530" s="1089"/>
      <c r="N530" s="1089"/>
      <c r="O530" s="1089"/>
      <c r="P530" s="1089"/>
      <c r="Q530" s="1089"/>
    </row>
    <row r="531" spans="1:17">
      <c r="A531" s="1065"/>
      <c r="B531" s="2985"/>
      <c r="C531" s="1319" t="s">
        <v>1811</v>
      </c>
      <c r="D531" s="1320">
        <f>IF(D529=0,0,IF(D530=0,0,D530-D529))</f>
        <v>3.7430000000000003</v>
      </c>
      <c r="E531" s="1088"/>
      <c r="F531" s="1319" t="s">
        <v>1811</v>
      </c>
      <c r="G531" s="1320">
        <f>G529-G532</f>
        <v>3.7439755351681958</v>
      </c>
      <c r="H531" s="1088"/>
      <c r="I531" s="1321" t="s">
        <v>1808</v>
      </c>
      <c r="J531" s="1322">
        <f>IF(J529=0,0,IF(ISBLANK(J529),0,J529-J530))</f>
        <v>50</v>
      </c>
      <c r="K531" s="1088"/>
      <c r="L531" s="1088"/>
      <c r="M531" s="1089"/>
      <c r="N531" s="1089"/>
      <c r="O531" s="1089"/>
      <c r="P531" s="1089"/>
      <c r="Q531" s="1089"/>
    </row>
    <row r="532" spans="1:17">
      <c r="A532" s="1065"/>
      <c r="B532" s="1334"/>
      <c r="C532" s="1335" t="s">
        <v>1810</v>
      </c>
      <c r="D532" s="1336">
        <f>IF(D529=0,0,IF(ISBLANK(D529),0,(D531/D529)*100))</f>
        <v>63.472952348651859</v>
      </c>
      <c r="E532" s="1088"/>
      <c r="F532" s="1337" t="s">
        <v>1808</v>
      </c>
      <c r="G532" s="1338">
        <f>(G529/(100+G530)*100)</f>
        <v>5.8960244648318048</v>
      </c>
      <c r="H532" s="1088"/>
      <c r="I532" s="1335" t="s">
        <v>1810</v>
      </c>
      <c r="J532" s="1339">
        <f>IF(J531=0,0,IF(ISBLANK(J530),0,(J530/J531)*100))</f>
        <v>100</v>
      </c>
      <c r="K532" s="1088"/>
      <c r="L532" s="1088"/>
      <c r="M532" s="1089"/>
      <c r="N532" s="1089"/>
      <c r="O532" s="1089"/>
      <c r="P532" s="1089"/>
      <c r="Q532" s="1089"/>
    </row>
    <row r="533" spans="1:17">
      <c r="A533" s="1065"/>
      <c r="B533" s="2988" t="s">
        <v>1692</v>
      </c>
      <c r="C533" s="2188"/>
      <c r="D533" s="2188"/>
      <c r="E533" s="2188"/>
      <c r="F533" s="2188"/>
      <c r="G533" s="2188"/>
      <c r="H533" s="2188"/>
      <c r="I533" s="2188"/>
      <c r="J533" s="2188"/>
      <c r="K533" s="1088"/>
      <c r="L533" s="1088"/>
      <c r="M533" s="1089"/>
      <c r="N533" s="1089"/>
      <c r="O533" s="1089"/>
      <c r="P533" s="1089"/>
      <c r="Q533" s="1089"/>
    </row>
    <row r="534" spans="1:17">
      <c r="A534" s="1089"/>
      <c r="B534" s="1374"/>
      <c r="C534" s="1374"/>
      <c r="D534" s="1374"/>
      <c r="E534" s="1374"/>
      <c r="F534" s="1374"/>
      <c r="G534" s="1374"/>
      <c r="H534" s="1088"/>
      <c r="I534" s="1375"/>
      <c r="J534" s="1375"/>
      <c r="K534" s="1107"/>
      <c r="L534" s="1107"/>
      <c r="M534" s="1375"/>
      <c r="N534" s="1375"/>
      <c r="O534" s="1089"/>
      <c r="P534" s="1089"/>
      <c r="Q534" s="1088"/>
    </row>
    <row r="535" spans="1:17">
      <c r="A535" s="1089"/>
      <c r="B535" s="1374"/>
      <c r="C535" s="1374"/>
      <c r="D535" s="1374"/>
      <c r="E535" s="1374"/>
      <c r="F535" s="1374"/>
      <c r="G535" s="1374"/>
      <c r="H535" s="1088"/>
      <c r="I535" s="1375"/>
      <c r="J535" s="1375"/>
      <c r="K535" s="1107"/>
      <c r="L535" s="1107"/>
      <c r="M535" s="1375"/>
      <c r="N535" s="1375"/>
      <c r="O535" s="1089"/>
      <c r="P535" s="1089"/>
      <c r="Q535" s="1088"/>
    </row>
    <row r="536" spans="1:17">
      <c r="A536" s="1089"/>
      <c r="B536" s="2989">
        <v>15</v>
      </c>
      <c r="C536" s="2989">
        <v>15</v>
      </c>
      <c r="D536" s="2989">
        <v>15</v>
      </c>
      <c r="E536" s="2989">
        <v>15</v>
      </c>
      <c r="F536" s="2989">
        <v>15</v>
      </c>
      <c r="G536" s="2989">
        <v>15</v>
      </c>
      <c r="H536" s="2990" t="s">
        <v>2234</v>
      </c>
      <c r="I536" s="2989">
        <v>15</v>
      </c>
      <c r="J536" s="2989">
        <v>15</v>
      </c>
      <c r="K536" s="2989">
        <v>15</v>
      </c>
      <c r="L536" s="2989">
        <v>15</v>
      </c>
      <c r="M536" s="2989">
        <v>15</v>
      </c>
      <c r="N536" s="2989">
        <v>15</v>
      </c>
      <c r="O536" s="2991" t="s">
        <v>2234</v>
      </c>
      <c r="P536" s="1089"/>
      <c r="Q536" s="1088"/>
    </row>
    <row r="537" spans="1:17" ht="18">
      <c r="A537" s="1089"/>
      <c r="B537" s="2992" t="s">
        <v>2235</v>
      </c>
      <c r="C537" s="2993"/>
      <c r="D537" s="2993"/>
      <c r="E537" s="2993"/>
      <c r="F537" s="2993"/>
      <c r="G537" s="2994" t="s">
        <v>2236</v>
      </c>
      <c r="H537" s="7"/>
      <c r="I537" s="2992" t="s">
        <v>2237</v>
      </c>
      <c r="J537" s="2993"/>
      <c r="K537" s="2993"/>
      <c r="L537" s="2993"/>
      <c r="M537" s="2993"/>
      <c r="N537" s="2994" t="s">
        <v>2236</v>
      </c>
      <c r="O537" s="7"/>
      <c r="P537" s="1089"/>
      <c r="Q537" s="1088"/>
    </row>
    <row r="538" spans="1:17" ht="15.75">
      <c r="A538" s="1089"/>
      <c r="B538" s="2995" t="s">
        <v>366</v>
      </c>
      <c r="C538" s="2996">
        <v>1000</v>
      </c>
      <c r="D538" s="289" t="s">
        <v>366</v>
      </c>
      <c r="E538" s="2996">
        <v>1000</v>
      </c>
      <c r="F538" s="2995" t="s">
        <v>366</v>
      </c>
      <c r="G538" s="2996">
        <v>100</v>
      </c>
      <c r="H538" s="7"/>
      <c r="I538" s="2997" t="s">
        <v>366</v>
      </c>
      <c r="J538" s="2998">
        <v>1</v>
      </c>
      <c r="K538" s="289" t="s">
        <v>366</v>
      </c>
      <c r="L538" s="2998">
        <v>1</v>
      </c>
      <c r="M538" s="2995" t="s">
        <v>366</v>
      </c>
      <c r="N538" s="2998">
        <v>1</v>
      </c>
      <c r="O538" s="7"/>
      <c r="P538" s="1089"/>
      <c r="Q538" s="1088"/>
    </row>
    <row r="539" spans="1:17" ht="15.75">
      <c r="A539" s="1089"/>
      <c r="B539" s="2999" t="s">
        <v>367</v>
      </c>
      <c r="C539" s="3000">
        <v>2000</v>
      </c>
      <c r="D539" s="290" t="s">
        <v>370</v>
      </c>
      <c r="E539" s="3000">
        <v>327</v>
      </c>
      <c r="F539" s="2999" t="s">
        <v>369</v>
      </c>
      <c r="G539" s="3001">
        <v>40</v>
      </c>
      <c r="H539" s="7"/>
      <c r="I539" s="2999" t="s">
        <v>367</v>
      </c>
      <c r="J539" s="3002">
        <v>2</v>
      </c>
      <c r="K539" s="290" t="s">
        <v>370</v>
      </c>
      <c r="L539" s="3002">
        <v>2</v>
      </c>
      <c r="M539" s="2999" t="s">
        <v>369</v>
      </c>
      <c r="N539" s="3001">
        <v>50</v>
      </c>
      <c r="O539" s="7"/>
      <c r="P539" s="1089"/>
      <c r="Q539" s="1088"/>
    </row>
    <row r="540" spans="1:17" ht="15.75">
      <c r="A540" s="1089"/>
      <c r="B540" s="3003" t="s">
        <v>2238</v>
      </c>
      <c r="C540" s="3004">
        <f>IF(C538=0,0,IF(C539=0,0,C539-C538))</f>
        <v>1000</v>
      </c>
      <c r="D540" s="3003" t="s">
        <v>2239</v>
      </c>
      <c r="E540" s="3004">
        <f>IF(E538=0,0,E538+E539)</f>
        <v>1327</v>
      </c>
      <c r="F540" s="3003" t="s">
        <v>2238</v>
      </c>
      <c r="G540" s="3005">
        <f>G541*G539%</f>
        <v>66.666666666666671</v>
      </c>
      <c r="H540" s="7"/>
      <c r="I540" s="3003" t="s">
        <v>2238</v>
      </c>
      <c r="J540" s="3006">
        <f>IF(J538=0,0,IF(J539=0,0,J539-J538))</f>
        <v>1</v>
      </c>
      <c r="K540" s="3003" t="s">
        <v>2239</v>
      </c>
      <c r="L540" s="3006">
        <f>IF(L538=0,0,L538+L539)</f>
        <v>3</v>
      </c>
      <c r="M540" s="3003" t="s">
        <v>2238</v>
      </c>
      <c r="N540" s="3006">
        <f>N541*N539%</f>
        <v>1</v>
      </c>
      <c r="O540" s="7"/>
      <c r="P540" s="1089"/>
      <c r="Q540" s="1088"/>
    </row>
    <row r="541" spans="1:17" ht="15.75">
      <c r="A541" s="1089"/>
      <c r="B541" s="3007" t="s">
        <v>2240</v>
      </c>
      <c r="C541" s="3008">
        <f>IF(C538=0,0,IF(C539=0,0,C540/C539))</f>
        <v>0.5</v>
      </c>
      <c r="D541" s="3007" t="s">
        <v>2240</v>
      </c>
      <c r="E541" s="3008">
        <f>IF(E538=0,0,E539/E540)</f>
        <v>0.24642049736247174</v>
      </c>
      <c r="F541" s="3003" t="s">
        <v>2239</v>
      </c>
      <c r="G541" s="3005">
        <f>G538/(100-G539)*100</f>
        <v>166.66666666666669</v>
      </c>
      <c r="H541" s="7"/>
      <c r="I541" s="3007" t="s">
        <v>2240</v>
      </c>
      <c r="J541" s="3008">
        <f>IF(J538=0,0,IF(J539=0,0,J540/J539))</f>
        <v>0.5</v>
      </c>
      <c r="K541" s="3007" t="s">
        <v>2240</v>
      </c>
      <c r="L541" s="3008">
        <f>IF(L538=0,0,L539/L540)</f>
        <v>0.66666666666666663</v>
      </c>
      <c r="M541" s="3003" t="s">
        <v>2239</v>
      </c>
      <c r="N541" s="3009">
        <f>N538/(100-N539)*100</f>
        <v>2</v>
      </c>
      <c r="O541" s="7"/>
      <c r="P541" s="1089"/>
      <c r="Q541" s="1088"/>
    </row>
    <row r="542" spans="1:17" ht="15.75">
      <c r="A542" s="1089"/>
      <c r="B542" s="3010" t="s">
        <v>367</v>
      </c>
      <c r="C542" s="3000">
        <v>1780</v>
      </c>
      <c r="D542" s="3011" t="s">
        <v>367</v>
      </c>
      <c r="E542" s="3000">
        <v>2310</v>
      </c>
      <c r="F542" s="3012" t="s">
        <v>367</v>
      </c>
      <c r="G542" s="3013">
        <v>500</v>
      </c>
      <c r="H542" s="7"/>
      <c r="I542" s="3010" t="s">
        <v>367</v>
      </c>
      <c r="J542" s="3014">
        <v>2</v>
      </c>
      <c r="K542" s="3011" t="s">
        <v>367</v>
      </c>
      <c r="L542" s="3015">
        <v>2</v>
      </c>
      <c r="M542" s="3011" t="s">
        <v>367</v>
      </c>
      <c r="N542" s="3014">
        <v>1</v>
      </c>
      <c r="O542" s="7"/>
      <c r="P542" s="1089"/>
      <c r="Q542" s="1088"/>
    </row>
    <row r="543" spans="1:17" ht="15.75">
      <c r="A543" s="1089"/>
      <c r="B543" s="3016" t="s">
        <v>366</v>
      </c>
      <c r="C543" s="2996">
        <v>1000</v>
      </c>
      <c r="D543" s="3017" t="s">
        <v>370</v>
      </c>
      <c r="E543" s="2996">
        <v>720</v>
      </c>
      <c r="F543" s="3017" t="s">
        <v>369</v>
      </c>
      <c r="G543" s="3018">
        <v>50</v>
      </c>
      <c r="H543" s="7"/>
      <c r="I543" s="3016" t="s">
        <v>366</v>
      </c>
      <c r="J543" s="3019">
        <v>1</v>
      </c>
      <c r="K543" s="3017" t="s">
        <v>370</v>
      </c>
      <c r="L543" s="3019">
        <v>1</v>
      </c>
      <c r="M543" s="3017" t="s">
        <v>369</v>
      </c>
      <c r="N543" s="3018">
        <v>50</v>
      </c>
      <c r="O543" s="7"/>
      <c r="P543" s="1089"/>
      <c r="Q543" s="1088"/>
    </row>
    <row r="544" spans="1:17" ht="15.75">
      <c r="A544" s="1089"/>
      <c r="B544" s="3003" t="s">
        <v>2238</v>
      </c>
      <c r="C544" s="3004">
        <f>IF(C542=0,0,IF(C543=0,0,C542-C543))</f>
        <v>780</v>
      </c>
      <c r="D544" s="3003" t="s">
        <v>2241</v>
      </c>
      <c r="E544" s="3004">
        <f>IF(E542=0,0,IF(E543=0,0,E542-E543))</f>
        <v>1590</v>
      </c>
      <c r="F544" s="3003" t="s">
        <v>2238</v>
      </c>
      <c r="G544" s="3004">
        <f>G542*G543%</f>
        <v>250</v>
      </c>
      <c r="H544" s="7"/>
      <c r="I544" s="3003" t="s">
        <v>2238</v>
      </c>
      <c r="J544" s="3006">
        <f>IF(J542=0,0,IF(J543=0,0,J542-J543))</f>
        <v>1</v>
      </c>
      <c r="K544" s="3003" t="s">
        <v>2241</v>
      </c>
      <c r="L544" s="3006">
        <f>IF(L542=0,0,IF(L543=0,0,L542-L543))</f>
        <v>1</v>
      </c>
      <c r="M544" s="3003" t="s">
        <v>2238</v>
      </c>
      <c r="N544" s="3006">
        <f>N542*N543%</f>
        <v>0.5</v>
      </c>
      <c r="O544" s="7"/>
      <c r="P544" s="1089"/>
      <c r="Q544" s="1088"/>
    </row>
    <row r="545" spans="1:17" ht="15.75">
      <c r="A545" s="1089"/>
      <c r="B545" s="3007" t="s">
        <v>2240</v>
      </c>
      <c r="C545" s="3008">
        <f>IF(C542=0,0,C544/C542)</f>
        <v>0.43820224719101125</v>
      </c>
      <c r="D545" s="3007" t="s">
        <v>2240</v>
      </c>
      <c r="E545" s="3008">
        <f>IF(E542=0,0,IF(E543=0,0,E543/E542))</f>
        <v>0.31168831168831168</v>
      </c>
      <c r="F545" s="3007" t="s">
        <v>2241</v>
      </c>
      <c r="G545" s="3020">
        <f>G542-G544</f>
        <v>250</v>
      </c>
      <c r="H545" s="7"/>
      <c r="I545" s="3007" t="s">
        <v>2240</v>
      </c>
      <c r="J545" s="3008">
        <f>IF(J542=0,0,J544/J542)</f>
        <v>0.5</v>
      </c>
      <c r="K545" s="3007" t="s">
        <v>2240</v>
      </c>
      <c r="L545" s="3008">
        <f>IF(L542=0,0,IF(L543=0,0,L543/L542))</f>
        <v>0.5</v>
      </c>
      <c r="M545" s="3007" t="s">
        <v>2241</v>
      </c>
      <c r="N545" s="3021">
        <f>N542-N544</f>
        <v>0.5</v>
      </c>
      <c r="O545" s="7"/>
      <c r="P545" s="1089"/>
      <c r="Q545" s="1088"/>
    </row>
    <row r="546" spans="1:17">
      <c r="A546" s="1089"/>
      <c r="B546" s="2189" t="s">
        <v>1692</v>
      </c>
      <c r="C546" s="2190"/>
      <c r="D546" s="2190"/>
      <c r="E546" s="2190"/>
      <c r="F546" s="2190"/>
      <c r="G546" s="2190"/>
      <c r="H546" s="7"/>
      <c r="I546" s="2189" t="s">
        <v>1692</v>
      </c>
      <c r="J546" s="2190"/>
      <c r="K546" s="2190"/>
      <c r="L546" s="2190"/>
      <c r="M546" s="2190"/>
      <c r="N546" s="2190"/>
      <c r="O546" s="7"/>
      <c r="P546" s="1089"/>
      <c r="Q546" s="1088"/>
    </row>
    <row r="547" spans="1:17">
      <c r="A547" s="1089"/>
      <c r="B547" s="1374"/>
      <c r="C547" s="1374"/>
      <c r="D547" s="1374"/>
      <c r="E547" s="1374"/>
      <c r="F547" s="1374"/>
      <c r="G547" s="1374"/>
      <c r="H547" s="1088"/>
      <c r="I547" s="1375"/>
      <c r="J547" s="1375"/>
      <c r="K547" s="1107"/>
      <c r="L547" s="1107"/>
      <c r="M547" s="1375"/>
      <c r="N547" s="1375"/>
      <c r="O547" s="1089"/>
      <c r="P547" s="1089"/>
      <c r="Q547" s="1088"/>
    </row>
    <row r="548" spans="1:17">
      <c r="A548" s="2286"/>
      <c r="B548" s="2287"/>
      <c r="C548" s="2288"/>
      <c r="D548" s="2288"/>
      <c r="E548" s="2288"/>
      <c r="F548" s="2288"/>
      <c r="G548" s="2288"/>
      <c r="H548" s="2288"/>
      <c r="I548" s="2288"/>
      <c r="J548" s="2287"/>
      <c r="K548" s="2287"/>
      <c r="L548" s="2287"/>
      <c r="M548" s="2286"/>
      <c r="N548" s="2286"/>
      <c r="O548" s="2286"/>
      <c r="P548" s="2286"/>
      <c r="Q548" s="2286"/>
    </row>
    <row r="549" spans="1:17">
      <c r="A549" s="1089"/>
      <c r="B549" s="1374"/>
      <c r="C549" s="1374"/>
      <c r="D549" s="1374"/>
      <c r="E549" s="1374"/>
      <c r="F549" s="1374"/>
      <c r="G549" s="1374"/>
      <c r="H549" s="1088"/>
      <c r="I549" s="1375"/>
      <c r="J549" s="1375"/>
      <c r="K549" s="1107"/>
      <c r="L549" s="1107"/>
      <c r="M549" s="1375"/>
      <c r="N549" s="1375"/>
      <c r="O549" s="1089"/>
      <c r="P549" s="1089"/>
      <c r="Q549" s="1088"/>
    </row>
    <row r="550" spans="1:17">
      <c r="A550" s="1089"/>
      <c r="B550" s="1374"/>
      <c r="C550" s="1374"/>
      <c r="D550" s="1374"/>
      <c r="E550" s="1374"/>
      <c r="F550" s="1374"/>
      <c r="G550" s="1374"/>
      <c r="H550" s="1088"/>
      <c r="I550" s="1375"/>
      <c r="J550" s="1375"/>
      <c r="K550" s="1107"/>
      <c r="L550" s="1107"/>
      <c r="M550" s="1375"/>
      <c r="N550" s="1375"/>
      <c r="O550" s="1089"/>
      <c r="P550" s="1089"/>
      <c r="Q550" s="1088"/>
    </row>
    <row r="551" spans="1:17" ht="15.75">
      <c r="A551" s="1089"/>
      <c r="B551" s="1374"/>
      <c r="C551" s="1374"/>
      <c r="D551" s="1374"/>
      <c r="E551" s="1374"/>
      <c r="F551" s="1374"/>
      <c r="G551" s="1374"/>
      <c r="H551" s="1088"/>
      <c r="I551" s="1375"/>
      <c r="J551" s="3022" t="s">
        <v>2242</v>
      </c>
      <c r="K551" s="3023"/>
      <c r="L551" s="3023"/>
      <c r="M551" s="3024"/>
      <c r="N551" s="3024"/>
      <c r="O551" s="1089"/>
      <c r="P551" s="1089"/>
      <c r="Q551" s="1088"/>
    </row>
    <row r="552" spans="1:17">
      <c r="A552" s="1089"/>
      <c r="B552" s="1374"/>
      <c r="C552" s="1374"/>
      <c r="D552" s="1374"/>
      <c r="E552" s="1374"/>
      <c r="F552" s="1374"/>
      <c r="G552" s="1374"/>
      <c r="H552" s="1088"/>
      <c r="I552" s="1375"/>
      <c r="J552" s="1375"/>
      <c r="K552" s="1107"/>
      <c r="L552" s="1107"/>
      <c r="M552" s="1375"/>
      <c r="N552" s="1375"/>
      <c r="O552" s="1089"/>
      <c r="P552" s="1089"/>
      <c r="Q552" s="1088"/>
    </row>
    <row r="553" spans="1:17" ht="21">
      <c r="A553" s="1089"/>
      <c r="B553" s="1374"/>
      <c r="C553" s="1374"/>
      <c r="D553" s="1374"/>
      <c r="E553" s="1374"/>
      <c r="F553" s="1374"/>
      <c r="G553" s="1374"/>
      <c r="H553" s="1088"/>
      <c r="I553" s="1375"/>
      <c r="J553" s="3025" t="s">
        <v>2243</v>
      </c>
      <c r="K553" s="1089"/>
      <c r="L553" s="1089"/>
      <c r="M553" s="1089"/>
      <c r="N553" s="1089"/>
      <c r="O553" s="1089"/>
      <c r="P553" s="1089"/>
      <c r="Q553" s="1088"/>
    </row>
    <row r="554" spans="1:17" ht="23.25">
      <c r="A554" s="1089"/>
      <c r="B554" s="1374"/>
      <c r="C554" s="1374"/>
      <c r="D554" s="1374"/>
      <c r="E554" s="1374"/>
      <c r="F554" s="1374"/>
      <c r="G554" s="1374"/>
      <c r="H554" s="1088"/>
      <c r="I554" s="1375"/>
      <c r="J554" s="3026" t="s">
        <v>2244</v>
      </c>
      <c r="K554" s="3026"/>
      <c r="L554" s="3026"/>
      <c r="M554" s="3026"/>
      <c r="N554" s="3026"/>
      <c r="O554" s="1089"/>
      <c r="P554" s="1089"/>
      <c r="Q554" s="1088"/>
    </row>
    <row r="555" spans="1:17" ht="21">
      <c r="A555" s="1089"/>
      <c r="B555" s="1374"/>
      <c r="C555" s="1374"/>
      <c r="D555" s="1374"/>
      <c r="E555" s="1374"/>
      <c r="F555" s="1374"/>
      <c r="G555" s="1374"/>
      <c r="H555" s="1088"/>
      <c r="I555" s="1375"/>
      <c r="J555" s="3027"/>
      <c r="K555" s="3028" t="s">
        <v>2245</v>
      </c>
      <c r="L555" s="3029"/>
      <c r="M555" s="3030"/>
      <c r="N555" s="1375"/>
      <c r="O555" s="1089"/>
      <c r="P555" s="1089"/>
      <c r="Q555" s="1088"/>
    </row>
    <row r="556" spans="1:17" ht="21">
      <c r="A556" s="1089"/>
      <c r="B556" s="1374"/>
      <c r="C556" s="1374"/>
      <c r="D556" s="1374"/>
      <c r="E556" s="1374"/>
      <c r="F556" s="1374"/>
      <c r="G556" s="1374"/>
      <c r="H556" s="1088"/>
      <c r="I556" s="1375"/>
      <c r="J556" s="3027"/>
      <c r="K556" s="3028" t="s">
        <v>2246</v>
      </c>
      <c r="L556" s="3029"/>
      <c r="M556" s="3030"/>
      <c r="N556" s="1375"/>
      <c r="O556" s="1089"/>
      <c r="P556" s="1089"/>
      <c r="Q556" s="1088"/>
    </row>
    <row r="557" spans="1:17" ht="21">
      <c r="A557" s="1089"/>
      <c r="B557" s="1374"/>
      <c r="C557" s="1374"/>
      <c r="D557" s="1374"/>
      <c r="E557" s="1374"/>
      <c r="F557" s="1374"/>
      <c r="G557" s="1374"/>
      <c r="H557" s="1088"/>
      <c r="I557" s="1375"/>
      <c r="J557" s="3027"/>
      <c r="K557" s="3028" t="s">
        <v>2247</v>
      </c>
      <c r="L557" s="3029"/>
      <c r="M557" s="3030"/>
      <c r="N557" s="1375"/>
      <c r="O557" s="1089"/>
      <c r="P557" s="1089"/>
      <c r="Q557" s="1088"/>
    </row>
    <row r="558" spans="1:17" ht="21">
      <c r="A558" s="1089"/>
      <c r="B558" s="3031" t="s">
        <v>2248</v>
      </c>
      <c r="C558" s="1374"/>
      <c r="D558" s="1374"/>
      <c r="E558" s="1374"/>
      <c r="F558" s="1374"/>
      <c r="G558" s="1374"/>
      <c r="H558" s="1088"/>
      <c r="I558" s="1375"/>
      <c r="J558" s="3027"/>
      <c r="K558" s="3028" t="s">
        <v>2249</v>
      </c>
      <c r="L558" s="3029"/>
      <c r="M558" s="3030"/>
      <c r="N558" s="1375"/>
      <c r="O558" s="1089"/>
      <c r="P558" s="1089"/>
      <c r="Q558" s="1088"/>
    </row>
    <row r="559" spans="1:17" ht="21">
      <c r="A559" s="1089"/>
      <c r="B559" s="3031" t="s">
        <v>2250</v>
      </c>
      <c r="C559" s="1374"/>
      <c r="D559" s="1374"/>
      <c r="E559" s="1374"/>
      <c r="F559" s="1374"/>
      <c r="G559" s="1374"/>
      <c r="H559" s="1088"/>
      <c r="I559" s="1375"/>
      <c r="J559" s="3027"/>
      <c r="K559" s="3028" t="s">
        <v>2251</v>
      </c>
      <c r="L559" s="3029"/>
      <c r="M559" s="3030"/>
      <c r="N559" s="1375"/>
      <c r="O559" s="1089"/>
      <c r="P559" s="1089"/>
      <c r="Q559" s="1088"/>
    </row>
    <row r="560" spans="1:17" ht="21">
      <c r="A560" s="1089"/>
      <c r="B560" s="1374"/>
      <c r="C560" s="1374"/>
      <c r="D560" s="1374"/>
      <c r="E560" s="1374"/>
      <c r="F560" s="1374"/>
      <c r="G560" s="1374"/>
      <c r="H560" s="1088"/>
      <c r="I560" s="1375"/>
      <c r="J560" s="3027"/>
      <c r="K560" s="3028" t="s">
        <v>2252</v>
      </c>
      <c r="L560" s="3029"/>
      <c r="M560" s="3030"/>
      <c r="N560" s="1375"/>
      <c r="O560" s="1089"/>
      <c r="P560" s="1089"/>
      <c r="Q560" s="1088"/>
    </row>
    <row r="561" spans="1:17" ht="21">
      <c r="A561" s="1089"/>
      <c r="B561" s="3032" t="s">
        <v>2253</v>
      </c>
      <c r="C561" s="7"/>
      <c r="D561" s="7"/>
      <c r="E561" s="7"/>
      <c r="F561" s="1374"/>
      <c r="G561" s="1374"/>
      <c r="H561" s="1088"/>
      <c r="I561" s="1375"/>
      <c r="J561" s="3027"/>
      <c r="K561" s="3028" t="s">
        <v>2254</v>
      </c>
      <c r="L561" s="3029"/>
      <c r="M561" s="3030"/>
      <c r="N561" s="1375"/>
      <c r="O561" s="1089"/>
      <c r="P561" s="1089"/>
      <c r="Q561" s="1088"/>
    </row>
    <row r="562" spans="1:17">
      <c r="A562" s="1089"/>
      <c r="B562" s="3033" t="s">
        <v>2255</v>
      </c>
      <c r="C562" s="7"/>
      <c r="D562" s="7"/>
      <c r="E562" s="7"/>
      <c r="F562" s="1374"/>
      <c r="G562" s="1374"/>
      <c r="H562" s="1088"/>
      <c r="I562" s="1375"/>
      <c r="J562" s="1375"/>
      <c r="K562" s="1107"/>
      <c r="L562" s="1107"/>
      <c r="M562" s="1375"/>
      <c r="N562" s="1375"/>
      <c r="O562" s="1089"/>
      <c r="P562" s="1089"/>
      <c r="Q562" s="1088"/>
    </row>
    <row r="563" spans="1:17" ht="31.5" customHeight="1" thickBot="1">
      <c r="A563" s="1089"/>
      <c r="B563" s="3031"/>
      <c r="C563" s="3034"/>
      <c r="D563" s="3034"/>
      <c r="E563" s="3034"/>
      <c r="F563" s="1374"/>
      <c r="G563" s="1374"/>
      <c r="H563" s="1088"/>
      <c r="I563" s="1375"/>
      <c r="J563" s="3032"/>
      <c r="K563" s="1107"/>
      <c r="L563" s="1107"/>
      <c r="O563" s="1089"/>
      <c r="P563" s="1089"/>
      <c r="Q563" s="1088"/>
    </row>
    <row r="564" spans="1:17" ht="16.5" customHeight="1" thickBot="1">
      <c r="A564" s="1089"/>
      <c r="B564" s="2423"/>
      <c r="C564" s="7"/>
      <c r="D564" s="7"/>
      <c r="E564" s="7"/>
      <c r="F564" s="1374"/>
      <c r="G564" s="1374"/>
      <c r="H564" s="1088"/>
      <c r="I564" s="1375"/>
      <c r="J564" s="3033"/>
      <c r="K564" s="1107"/>
      <c r="L564" s="1107"/>
      <c r="M564" s="3035" t="s">
        <v>2256</v>
      </c>
      <c r="N564" s="3036"/>
      <c r="O564" s="1089"/>
      <c r="P564" s="1089"/>
      <c r="Q564" s="1088"/>
    </row>
    <row r="565" spans="1:17" ht="15.75">
      <c r="A565" s="1089"/>
      <c r="B565" s="3037" t="s">
        <v>2257</v>
      </c>
      <c r="C565" s="7"/>
      <c r="D565" s="7"/>
      <c r="E565" s="7"/>
      <c r="F565" s="1374"/>
      <c r="G565" s="3038" t="s">
        <v>2258</v>
      </c>
      <c r="H565" s="3039"/>
      <c r="I565" s="1375"/>
      <c r="J565" s="2423"/>
      <c r="K565" s="2423"/>
      <c r="L565" s="1107"/>
      <c r="M565" s="3040" t="s">
        <v>2259</v>
      </c>
      <c r="N565" s="3041"/>
      <c r="O565" s="1089"/>
      <c r="P565" s="1089"/>
      <c r="Q565" s="1088"/>
    </row>
    <row r="566" spans="1:17" ht="15.75">
      <c r="A566" s="1089"/>
      <c r="B566" s="3042" t="s">
        <v>2258</v>
      </c>
      <c r="C566" s="7"/>
      <c r="D566" s="7"/>
      <c r="E566" s="7" t="s">
        <v>2260</v>
      </c>
      <c r="F566" s="1374"/>
      <c r="G566" s="3043"/>
      <c r="H566" s="3044"/>
      <c r="I566" s="1375"/>
      <c r="J566" s="2423" t="s">
        <v>2256</v>
      </c>
      <c r="K566" s="2423"/>
      <c r="L566" s="1107"/>
      <c r="M566" s="3045" t="s">
        <v>367</v>
      </c>
      <c r="N566" s="3046">
        <v>140</v>
      </c>
      <c r="O566" s="1089"/>
      <c r="P566" s="1089"/>
      <c r="Q566" s="1088"/>
    </row>
    <row r="567" spans="1:17" ht="15.75" customHeight="1">
      <c r="A567" s="1089"/>
      <c r="B567" s="2423" t="s">
        <v>2261</v>
      </c>
      <c r="C567" s="7"/>
      <c r="D567" s="7"/>
      <c r="E567" s="7"/>
      <c r="F567" s="1374"/>
      <c r="G567" s="3047" t="s">
        <v>367</v>
      </c>
      <c r="H567" s="3048">
        <v>87</v>
      </c>
      <c r="I567" s="1375"/>
      <c r="J567" s="2423" t="s">
        <v>2259</v>
      </c>
      <c r="K567" s="2423"/>
      <c r="L567" s="1107"/>
      <c r="M567" s="3049" t="s">
        <v>369</v>
      </c>
      <c r="N567" s="3050">
        <v>20</v>
      </c>
      <c r="O567" s="1089"/>
      <c r="P567" s="7"/>
      <c r="Q567" s="7"/>
    </row>
    <row r="568" spans="1:17" ht="15.75">
      <c r="A568" s="1089"/>
      <c r="B568" s="2423" t="s">
        <v>2262</v>
      </c>
      <c r="C568" s="7"/>
      <c r="D568" s="7"/>
      <c r="E568" s="7"/>
      <c r="F568" s="1374"/>
      <c r="G568" s="3051" t="s">
        <v>369</v>
      </c>
      <c r="H568" s="3052">
        <v>5</v>
      </c>
      <c r="I568" s="1375"/>
      <c r="J568" s="2423" t="s">
        <v>2263</v>
      </c>
      <c r="K568" s="2423"/>
      <c r="L568" s="1107"/>
      <c r="M568" s="3053" t="s">
        <v>2238</v>
      </c>
      <c r="N568" s="3054">
        <f>(N566*N567)/100</f>
        <v>28</v>
      </c>
      <c r="O568" s="1089"/>
      <c r="P568" s="7"/>
      <c r="Q568" s="7"/>
    </row>
    <row r="569" spans="1:17" ht="15.75">
      <c r="A569" s="1089"/>
      <c r="B569" s="3037" t="s">
        <v>2264</v>
      </c>
      <c r="C569" s="7"/>
      <c r="D569" s="7"/>
      <c r="E569" s="7"/>
      <c r="F569" s="1374"/>
      <c r="G569" s="3055" t="s">
        <v>2265</v>
      </c>
      <c r="H569" s="3056">
        <f>H568/100</f>
        <v>0.05</v>
      </c>
      <c r="I569" s="1375"/>
      <c r="J569" s="3037" t="s">
        <v>2266</v>
      </c>
      <c r="K569" s="2423"/>
      <c r="L569" s="1107"/>
      <c r="M569" s="3053" t="s">
        <v>2265</v>
      </c>
      <c r="N569" s="3057">
        <f>N567/100</f>
        <v>0.2</v>
      </c>
      <c r="O569" s="1089"/>
      <c r="P569" s="7"/>
      <c r="Q569" s="7"/>
    </row>
    <row r="570" spans="1:17" ht="16.5" thickBot="1">
      <c r="A570" s="1089"/>
      <c r="B570" s="2423" t="s">
        <v>2267</v>
      </c>
      <c r="C570" s="7"/>
      <c r="D570" s="7"/>
      <c r="E570" s="7"/>
      <c r="F570" s="1374"/>
      <c r="G570" s="3058" t="s">
        <v>2238</v>
      </c>
      <c r="H570" s="3059">
        <f>H567*H569</f>
        <v>4.3500000000000005</v>
      </c>
      <c r="I570" s="1375"/>
      <c r="J570" s="2423" t="s">
        <v>2268</v>
      </c>
      <c r="K570" s="2423"/>
      <c r="L570" s="1107"/>
      <c r="M570" s="3055" t="s">
        <v>2238</v>
      </c>
      <c r="N570" s="3060">
        <f>N566*N569</f>
        <v>28</v>
      </c>
      <c r="O570" s="7"/>
      <c r="P570" s="7"/>
      <c r="Q570" s="7"/>
    </row>
    <row r="571" spans="1:17" ht="16.5" thickBot="1">
      <c r="A571" s="1089"/>
      <c r="B571" s="2423" t="s">
        <v>2269</v>
      </c>
      <c r="C571" s="7"/>
      <c r="D571" s="7"/>
      <c r="E571" s="7"/>
      <c r="F571" s="1374"/>
      <c r="G571" s="1374"/>
      <c r="H571" s="1088"/>
      <c r="I571" s="1375"/>
      <c r="J571" s="3037" t="s">
        <v>2270</v>
      </c>
      <c r="K571" s="2423"/>
      <c r="L571" s="1107"/>
      <c r="M571" s="3061" t="s">
        <v>2266</v>
      </c>
      <c r="N571" s="3062"/>
      <c r="O571" s="7"/>
      <c r="P571" s="7"/>
      <c r="Q571" s="7"/>
    </row>
    <row r="572" spans="1:17" ht="15.75">
      <c r="A572" s="1089"/>
      <c r="B572" s="3037" t="s">
        <v>2271</v>
      </c>
      <c r="C572" s="7"/>
      <c r="D572" s="7"/>
      <c r="E572" s="7"/>
      <c r="F572" s="1374"/>
      <c r="G572" s="3038" t="s">
        <v>2272</v>
      </c>
      <c r="H572" s="3039"/>
      <c r="I572" s="1375"/>
      <c r="J572" s="2423" t="s">
        <v>2273</v>
      </c>
      <c r="K572" s="2423"/>
      <c r="L572" s="1107"/>
      <c r="M572" s="3063" t="s">
        <v>2268</v>
      </c>
      <c r="N572" s="3064"/>
      <c r="O572" s="7"/>
      <c r="P572" s="7"/>
      <c r="Q572" s="7"/>
    </row>
    <row r="573" spans="1:17" ht="15.75">
      <c r="A573" s="1089"/>
      <c r="B573" s="2423"/>
      <c r="C573" s="7"/>
      <c r="D573" s="7"/>
      <c r="E573" s="7"/>
      <c r="F573" s="1374"/>
      <c r="G573" s="3043"/>
      <c r="H573" s="3044"/>
      <c r="I573" s="1375"/>
      <c r="J573" s="3037" t="s">
        <v>2274</v>
      </c>
      <c r="K573" s="2423"/>
      <c r="L573" s="1107"/>
      <c r="M573" s="3065">
        <f>N569</f>
        <v>0.2</v>
      </c>
      <c r="N573" s="3066">
        <f>N566*M573</f>
        <v>28</v>
      </c>
      <c r="O573" s="390" t="s">
        <v>2275</v>
      </c>
      <c r="P573" s="7"/>
      <c r="Q573" s="7"/>
    </row>
    <row r="574" spans="1:17" ht="15.75">
      <c r="A574" s="1089"/>
      <c r="B574" s="3042" t="s">
        <v>2272</v>
      </c>
      <c r="C574" s="7"/>
      <c r="D574" s="7"/>
      <c r="E574" s="7"/>
      <c r="F574" s="1374"/>
      <c r="G574" s="3047" t="s">
        <v>367</v>
      </c>
      <c r="H574" s="3067">
        <v>87</v>
      </c>
      <c r="I574" s="1375"/>
      <c r="J574" s="2423"/>
      <c r="K574" s="2423"/>
      <c r="L574" s="1107"/>
      <c r="M574" s="3068" t="s">
        <v>2270</v>
      </c>
      <c r="N574" s="3069"/>
      <c r="O574" s="1089"/>
      <c r="P574" s="7"/>
      <c r="Q574" s="7"/>
    </row>
    <row r="575" spans="1:17" ht="15.75">
      <c r="A575" s="1089"/>
      <c r="B575" s="2423" t="s">
        <v>2276</v>
      </c>
      <c r="C575" s="7"/>
      <c r="D575" s="7"/>
      <c r="E575" s="7"/>
      <c r="F575" s="1374"/>
      <c r="G575" s="3051" t="s">
        <v>369</v>
      </c>
      <c r="H575" s="3052">
        <v>5</v>
      </c>
      <c r="I575" s="1375"/>
      <c r="J575" s="7"/>
      <c r="K575" s="2423"/>
      <c r="L575" s="1107"/>
      <c r="M575" s="3070" t="s">
        <v>2273</v>
      </c>
      <c r="N575" s="110"/>
      <c r="O575" s="1089"/>
      <c r="P575" s="7"/>
      <c r="Q575" s="7"/>
    </row>
    <row r="576" spans="1:17" ht="15.75">
      <c r="A576" s="1089"/>
      <c r="B576" s="3037" t="s">
        <v>2277</v>
      </c>
      <c r="C576" s="7"/>
      <c r="D576" s="7"/>
      <c r="E576" s="7"/>
      <c r="F576" s="1374"/>
      <c r="G576" s="3055" t="s">
        <v>2265</v>
      </c>
      <c r="H576" s="3056">
        <f>(100-H575)/100</f>
        <v>0.95</v>
      </c>
      <c r="I576" s="1375"/>
      <c r="J576" s="7"/>
      <c r="K576" s="2423"/>
      <c r="L576" s="1107"/>
      <c r="M576" s="3071" t="s">
        <v>369</v>
      </c>
      <c r="N576" s="3072">
        <v>40</v>
      </c>
      <c r="O576" s="1089"/>
      <c r="P576" s="7"/>
      <c r="Q576" s="7"/>
    </row>
    <row r="577" spans="1:17" ht="16.5" thickBot="1">
      <c r="A577" s="1089"/>
      <c r="B577" s="2423" t="s">
        <v>2278</v>
      </c>
      <c r="C577" s="7"/>
      <c r="D577" s="7"/>
      <c r="E577" s="7"/>
      <c r="F577" s="1374"/>
      <c r="G577" s="3058" t="s">
        <v>2241</v>
      </c>
      <c r="H577" s="3059">
        <f>H574*H576</f>
        <v>82.649999999999991</v>
      </c>
      <c r="I577" s="1375"/>
      <c r="J577" s="7"/>
      <c r="K577" s="2423"/>
      <c r="L577" s="1107"/>
      <c r="M577" s="3065">
        <f>N576/100</f>
        <v>0.4</v>
      </c>
      <c r="N577" s="3066">
        <f>N566*M577</f>
        <v>56</v>
      </c>
      <c r="O577" s="1089"/>
      <c r="P577" s="7"/>
      <c r="Q577" s="7"/>
    </row>
    <row r="578" spans="1:17" ht="15.75">
      <c r="A578" s="1089"/>
      <c r="B578" s="3037" t="s">
        <v>2279</v>
      </c>
      <c r="C578" s="7"/>
      <c r="D578" s="7"/>
      <c r="E578" s="7"/>
      <c r="F578" s="1374"/>
      <c r="G578" s="1374"/>
      <c r="H578" s="1088"/>
      <c r="I578" s="1375"/>
      <c r="J578" s="7"/>
      <c r="K578" s="2423"/>
      <c r="L578" s="1107"/>
      <c r="M578" s="3071" t="s">
        <v>369</v>
      </c>
      <c r="N578" s="3072">
        <v>90</v>
      </c>
      <c r="O578" s="1089"/>
      <c r="P578" s="7"/>
      <c r="Q578" s="7"/>
    </row>
    <row r="579" spans="1:17" ht="15.75">
      <c r="A579" s="1089"/>
      <c r="B579" s="2423" t="s">
        <v>2280</v>
      </c>
      <c r="C579" s="7"/>
      <c r="D579" s="7"/>
      <c r="E579" s="7"/>
      <c r="F579" s="1374"/>
      <c r="G579" s="1374"/>
      <c r="H579" s="1088"/>
      <c r="I579" s="1375"/>
      <c r="J579" s="7"/>
      <c r="K579" s="2423"/>
      <c r="L579" s="1107"/>
      <c r="M579" s="3063" t="s">
        <v>2274</v>
      </c>
      <c r="N579" s="3064"/>
      <c r="O579" s="1089"/>
      <c r="P579" s="7"/>
      <c r="Q579" s="7"/>
    </row>
    <row r="580" spans="1:17" ht="16.5" thickBot="1">
      <c r="A580" s="1089"/>
      <c r="B580" s="2423"/>
      <c r="C580" s="7"/>
      <c r="D580" s="7"/>
      <c r="E580" s="7"/>
      <c r="F580" s="1374"/>
      <c r="G580" s="1374"/>
      <c r="H580" s="1088"/>
      <c r="I580" s="1375"/>
      <c r="J580" s="7"/>
      <c r="K580" s="2423"/>
      <c r="L580" s="1107"/>
      <c r="M580" s="3073">
        <f>N578/100</f>
        <v>0.9</v>
      </c>
      <c r="N580" s="3074">
        <f>N566*M580</f>
        <v>126</v>
      </c>
      <c r="O580" s="1089"/>
      <c r="P580" s="7"/>
      <c r="Q580" s="7"/>
    </row>
    <row r="581" spans="1:17" ht="15.75">
      <c r="A581" s="1089"/>
      <c r="B581" s="2423" t="s">
        <v>2281</v>
      </c>
      <c r="C581" s="2423"/>
      <c r="D581" s="1107"/>
      <c r="E581" s="2423"/>
      <c r="F581" s="2423"/>
      <c r="G581" s="3075" t="s">
        <v>2281</v>
      </c>
      <c r="H581" s="3076"/>
      <c r="I581" s="1375"/>
      <c r="J581" s="2423"/>
      <c r="K581" s="2423"/>
      <c r="L581" s="2423"/>
      <c r="M581" s="2423"/>
      <c r="N581" s="2423"/>
      <c r="O581" s="1089"/>
      <c r="P581" s="7"/>
      <c r="Q581" s="7"/>
    </row>
    <row r="582" spans="1:17" ht="15.75">
      <c r="A582" s="1089"/>
      <c r="B582" s="2423" t="s">
        <v>2282</v>
      </c>
      <c r="C582" s="2423"/>
      <c r="D582" s="1107"/>
      <c r="E582" s="2423"/>
      <c r="F582" s="2423"/>
      <c r="G582" s="3077"/>
      <c r="H582" s="3078"/>
      <c r="I582" s="1375"/>
      <c r="J582" s="2423"/>
      <c r="K582" s="2423"/>
      <c r="L582" s="2423"/>
      <c r="M582" s="2423"/>
      <c r="N582" s="2423"/>
      <c r="O582" s="1089"/>
      <c r="P582" s="7"/>
      <c r="Q582" s="7"/>
    </row>
    <row r="583" spans="1:17" ht="15.75">
      <c r="A583" s="1089"/>
      <c r="B583" s="2423" t="s">
        <v>2283</v>
      </c>
      <c r="C583" s="2423"/>
      <c r="D583" s="1107"/>
      <c r="E583" s="2423"/>
      <c r="F583" s="2423"/>
      <c r="G583" s="3079" t="s">
        <v>2282</v>
      </c>
      <c r="H583" s="3080"/>
      <c r="I583" s="1375"/>
      <c r="J583" s="2423"/>
      <c r="K583" s="2423"/>
      <c r="L583" s="2423"/>
      <c r="M583" s="2423"/>
      <c r="N583" s="2423"/>
      <c r="O583" s="1089"/>
      <c r="P583" s="7"/>
      <c r="Q583" s="7"/>
    </row>
    <row r="584" spans="1:17" ht="15.75">
      <c r="A584" s="1089"/>
      <c r="B584" s="2423" t="s">
        <v>2284</v>
      </c>
      <c r="C584" s="2423"/>
      <c r="D584" s="1107"/>
      <c r="E584" s="2423"/>
      <c r="F584" s="2423"/>
      <c r="G584" s="3081" t="s">
        <v>2283</v>
      </c>
      <c r="H584" s="3082"/>
      <c r="I584" s="1375"/>
      <c r="J584" s="2423"/>
      <c r="K584" s="2423"/>
      <c r="L584" s="2423"/>
      <c r="M584" s="2423"/>
      <c r="N584" s="2423"/>
      <c r="O584" s="1089"/>
      <c r="P584" s="7"/>
      <c r="Q584" s="7"/>
    </row>
    <row r="585" spans="1:17" ht="15.75">
      <c r="A585" s="1089"/>
      <c r="B585" s="2423" t="s">
        <v>2285</v>
      </c>
      <c r="C585" s="2423"/>
      <c r="D585" s="1107"/>
      <c r="E585" s="2423"/>
      <c r="F585" s="2423"/>
      <c r="G585" s="3083" t="s">
        <v>367</v>
      </c>
      <c r="H585" s="3084">
        <v>500</v>
      </c>
      <c r="I585" s="1375"/>
      <c r="J585" s="2423"/>
      <c r="K585" s="2423"/>
      <c r="L585" s="2423"/>
      <c r="M585" s="2423"/>
      <c r="N585" s="2423"/>
      <c r="O585" s="1089"/>
      <c r="P585" s="7"/>
      <c r="Q585" s="7"/>
    </row>
    <row r="586" spans="1:17" ht="15.75">
      <c r="A586" s="1089"/>
      <c r="B586" s="2423" t="s">
        <v>2286</v>
      </c>
      <c r="C586" s="2423"/>
      <c r="D586" s="1107"/>
      <c r="E586" s="2423"/>
      <c r="F586" s="2423"/>
      <c r="G586" s="3071" t="s">
        <v>369</v>
      </c>
      <c r="H586" s="3072">
        <v>8</v>
      </c>
      <c r="I586" s="1375"/>
      <c r="J586" s="2423"/>
      <c r="K586" s="2423"/>
      <c r="L586" s="2423"/>
      <c r="M586" s="2423"/>
      <c r="N586" s="2423"/>
      <c r="O586" s="1089"/>
      <c r="P586" s="7"/>
      <c r="Q586" s="7"/>
    </row>
    <row r="587" spans="1:17" ht="15.75">
      <c r="A587" s="1089"/>
      <c r="B587" s="2423"/>
      <c r="C587" s="2423"/>
      <c r="D587" s="1107"/>
      <c r="E587" s="2423"/>
      <c r="F587" s="2423"/>
      <c r="G587" s="3055" t="s">
        <v>2238</v>
      </c>
      <c r="H587" s="3060">
        <f>H585*(H586/100)</f>
        <v>40</v>
      </c>
      <c r="I587" s="1375"/>
      <c r="J587" s="2423"/>
      <c r="K587" s="2423"/>
      <c r="L587" s="2423"/>
      <c r="M587" s="2423"/>
      <c r="N587" s="2423"/>
      <c r="O587" s="1089"/>
      <c r="P587" s="7"/>
      <c r="Q587" s="7"/>
    </row>
    <row r="588" spans="1:17" ht="15.75">
      <c r="A588" s="1089"/>
      <c r="B588" s="2423"/>
      <c r="C588" s="2423"/>
      <c r="D588" s="1107"/>
      <c r="E588" s="2423"/>
      <c r="F588" s="2423"/>
      <c r="G588" s="3085" t="s">
        <v>2284</v>
      </c>
      <c r="H588" s="3086"/>
      <c r="I588" s="1375"/>
      <c r="J588" s="2423"/>
      <c r="K588" s="2423"/>
      <c r="L588" s="2423"/>
      <c r="M588" s="2423"/>
      <c r="N588" s="2423"/>
      <c r="O588" s="1089"/>
      <c r="P588" s="7"/>
      <c r="Q588" s="7"/>
    </row>
    <row r="589" spans="1:17" ht="15.75">
      <c r="A589" s="1089"/>
      <c r="B589" s="2423"/>
      <c r="C589" s="2423"/>
      <c r="D589" s="1107"/>
      <c r="E589" s="2423"/>
      <c r="F589" s="2423"/>
      <c r="G589" s="3081" t="s">
        <v>2285</v>
      </c>
      <c r="H589" s="3082"/>
      <c r="I589" s="1375"/>
      <c r="J589" s="2423"/>
      <c r="K589" s="2423"/>
      <c r="L589" s="2423"/>
      <c r="M589" s="2423"/>
      <c r="N589" s="2423"/>
      <c r="O589" s="1089"/>
      <c r="P589" s="7"/>
      <c r="Q589" s="7"/>
    </row>
    <row r="590" spans="1:17" ht="16.5" thickBot="1">
      <c r="A590" s="1089"/>
      <c r="B590" s="2423"/>
      <c r="C590" s="2423"/>
      <c r="D590" s="1107"/>
      <c r="E590" s="2423"/>
      <c r="F590" s="2423"/>
      <c r="G590" s="3087">
        <f>H586/100</f>
        <v>0.08</v>
      </c>
      <c r="H590" s="3074">
        <f>H585*G590</f>
        <v>40</v>
      </c>
      <c r="I590" s="1375"/>
      <c r="J590" s="2423"/>
      <c r="K590" s="2423"/>
      <c r="L590" s="2423"/>
      <c r="M590" s="2423"/>
      <c r="N590" s="2423"/>
      <c r="O590" s="1089"/>
      <c r="P590" s="7"/>
      <c r="Q590" s="7"/>
    </row>
    <row r="591" spans="1:17" ht="15.75">
      <c r="A591" s="1089"/>
      <c r="B591" s="3088"/>
      <c r="C591" s="7"/>
      <c r="D591" s="7"/>
      <c r="E591" s="7"/>
      <c r="F591" s="1374"/>
      <c r="G591" s="1374"/>
      <c r="H591" s="1088"/>
      <c r="I591" s="1375"/>
      <c r="J591" s="2423"/>
      <c r="K591" s="2423"/>
      <c r="L591" s="2423"/>
      <c r="M591" s="2423"/>
      <c r="N591" s="2423"/>
      <c r="O591" s="1089"/>
      <c r="P591" s="7"/>
      <c r="Q591" s="7"/>
    </row>
    <row r="592" spans="1:17" ht="16.5" thickBot="1">
      <c r="A592" s="1089"/>
      <c r="B592" s="3088"/>
      <c r="C592" s="7"/>
      <c r="D592" s="7"/>
      <c r="E592" s="7"/>
      <c r="F592" s="1374"/>
      <c r="G592" s="1374"/>
      <c r="H592" s="1088"/>
      <c r="I592" s="1375"/>
      <c r="J592" s="2423"/>
      <c r="K592" s="2423"/>
      <c r="L592" s="2423"/>
      <c r="M592" s="2423"/>
      <c r="N592" s="2423"/>
      <c r="O592" s="1089"/>
      <c r="P592" s="7"/>
      <c r="Q592" s="7"/>
    </row>
    <row r="593" spans="1:17" ht="20.25">
      <c r="A593" s="1089"/>
      <c r="B593" s="3089"/>
      <c r="C593" s="3090"/>
      <c r="D593" s="3090"/>
      <c r="E593" s="3090"/>
      <c r="F593" s="3090"/>
      <c r="G593" s="3090"/>
      <c r="H593" s="3091" t="s">
        <v>2287</v>
      </c>
      <c r="I593" s="1375"/>
      <c r="J593" s="2423"/>
      <c r="K593" s="2423"/>
      <c r="L593" s="2423"/>
      <c r="M593" s="2423"/>
      <c r="N593" s="2423"/>
      <c r="O593" s="1089"/>
      <c r="P593" s="7"/>
      <c r="Q593" s="7"/>
    </row>
    <row r="594" spans="1:17" ht="15.75">
      <c r="A594" s="1089"/>
      <c r="B594" s="3092" t="s">
        <v>2288</v>
      </c>
      <c r="C594" s="3093"/>
      <c r="D594" s="3094" t="str">
        <f>IF(B595&lt;G595,"Recette imcomplète,il manque",IF(B595&gt;G595,"Trop de produits dans le recette",IF(B595=G595,"")))</f>
        <v>Recette imcomplète,il manque</v>
      </c>
      <c r="E594" s="3095">
        <f>IF(B595=G595,"",IF(B595&lt;G595,G595-B595,IF(B595&gt;G595,B595-G595)))</f>
        <v>2.9999999999999916E-2</v>
      </c>
      <c r="F594" s="3096" t="s">
        <v>2289</v>
      </c>
      <c r="G594" s="3097" t="s">
        <v>2290</v>
      </c>
      <c r="H594" s="3098" t="s">
        <v>2291</v>
      </c>
      <c r="I594" s="1375"/>
      <c r="J594" s="2423"/>
      <c r="K594" s="2423"/>
      <c r="L594" s="2423"/>
      <c r="M594" s="2423"/>
      <c r="N594" s="2423"/>
      <c r="O594" s="1089"/>
      <c r="P594" s="7"/>
      <c r="Q594" s="7"/>
    </row>
    <row r="595" spans="1:17" ht="15.75">
      <c r="A595" s="1089"/>
      <c r="B595" s="3099">
        <f>SUM(B596:B601)</f>
        <v>0.97000000000000008</v>
      </c>
      <c r="C595" s="3100"/>
      <c r="D595" s="3101"/>
      <c r="E595" s="3102" t="s">
        <v>2292</v>
      </c>
      <c r="F595" s="3103">
        <v>7</v>
      </c>
      <c r="G595" s="3104">
        <v>1</v>
      </c>
      <c r="H595" s="3105">
        <f>SUM(H596:H601)</f>
        <v>6.9300000000000006</v>
      </c>
      <c r="I595" s="1375"/>
      <c r="J595" s="2423"/>
      <c r="K595" s="2423"/>
      <c r="L595" s="2423"/>
      <c r="M595" s="2423"/>
      <c r="N595" s="2423"/>
      <c r="O595" s="1089"/>
      <c r="P595" s="7"/>
      <c r="Q595" s="7"/>
    </row>
    <row r="596" spans="1:17" ht="15.75">
      <c r="A596" s="1089"/>
      <c r="B596" s="3106">
        <v>0.12</v>
      </c>
      <c r="C596" s="3107" t="s">
        <v>46</v>
      </c>
      <c r="D596" s="3107"/>
      <c r="E596" s="3107"/>
      <c r="F596" s="3108">
        <f>F595*B596</f>
        <v>0.84</v>
      </c>
      <c r="G596" s="3109">
        <v>0</v>
      </c>
      <c r="H596" s="3110">
        <f t="shared" ref="H596:H601" si="2">IF(G596=0,F596,IF(F596="","",F596/(100-G596)*100))</f>
        <v>0.84</v>
      </c>
      <c r="I596" s="1375"/>
      <c r="J596" s="2423"/>
      <c r="K596" s="2423"/>
      <c r="L596" s="2423"/>
      <c r="M596" s="2423"/>
      <c r="N596" s="2423"/>
      <c r="O596" s="1089"/>
      <c r="P596" s="7"/>
      <c r="Q596" s="7"/>
    </row>
    <row r="597" spans="1:17" ht="15.75">
      <c r="A597" s="1089"/>
      <c r="B597" s="3106">
        <v>0.08</v>
      </c>
      <c r="C597" s="3107" t="s">
        <v>2293</v>
      </c>
      <c r="D597" s="3107"/>
      <c r="E597" s="3107"/>
      <c r="F597" s="3111">
        <f>F595*B597</f>
        <v>0.56000000000000005</v>
      </c>
      <c r="G597" s="3109">
        <v>0</v>
      </c>
      <c r="H597" s="3110">
        <f t="shared" si="2"/>
        <v>0.56000000000000005</v>
      </c>
      <c r="I597" s="1375"/>
      <c r="J597" s="2423"/>
      <c r="K597" s="2423"/>
      <c r="L597" s="2423"/>
      <c r="M597" s="2423"/>
      <c r="N597" s="2423"/>
      <c r="O597" s="1089"/>
      <c r="P597" s="7"/>
      <c r="Q597" s="7"/>
    </row>
    <row r="598" spans="1:17" ht="15.75">
      <c r="A598" s="1089"/>
      <c r="B598" s="3106">
        <v>0.2</v>
      </c>
      <c r="C598" s="3107" t="s">
        <v>2294</v>
      </c>
      <c r="D598" s="3107"/>
      <c r="E598" s="3107"/>
      <c r="F598" s="3111">
        <f>F595*B598</f>
        <v>1.4000000000000001</v>
      </c>
      <c r="G598" s="3109">
        <v>0</v>
      </c>
      <c r="H598" s="3110">
        <f t="shared" si="2"/>
        <v>1.4000000000000001</v>
      </c>
      <c r="I598" s="1375"/>
      <c r="J598" s="2423"/>
      <c r="K598" s="2423"/>
      <c r="L598" s="2423"/>
      <c r="M598" s="2423"/>
      <c r="N598" s="2423"/>
      <c r="O598" s="1089"/>
      <c r="P598" s="7"/>
      <c r="Q598" s="7"/>
    </row>
    <row r="599" spans="1:17" ht="15.75">
      <c r="A599" s="1089"/>
      <c r="B599" s="3106">
        <v>0.55000000000000004</v>
      </c>
      <c r="C599" s="3107" t="s">
        <v>227</v>
      </c>
      <c r="D599" s="3107"/>
      <c r="E599" s="3107"/>
      <c r="F599" s="3111">
        <f>F595*B599</f>
        <v>3.8500000000000005</v>
      </c>
      <c r="G599" s="3109">
        <v>0</v>
      </c>
      <c r="H599" s="3110">
        <f t="shared" si="2"/>
        <v>3.8500000000000005</v>
      </c>
      <c r="I599" s="1375"/>
      <c r="J599" s="2423"/>
      <c r="K599" s="2423"/>
      <c r="L599" s="2423"/>
      <c r="M599" s="2423"/>
      <c r="N599" s="2423"/>
      <c r="O599" s="1089"/>
      <c r="P599" s="7"/>
      <c r="Q599" s="7"/>
    </row>
    <row r="600" spans="1:17" ht="15.75">
      <c r="A600" s="1089"/>
      <c r="B600" s="3106">
        <v>0.02</v>
      </c>
      <c r="C600" s="3107" t="s">
        <v>2295</v>
      </c>
      <c r="D600" s="3107"/>
      <c r="E600" s="3107"/>
      <c r="F600" s="3111">
        <f>F595*B600</f>
        <v>0.14000000000000001</v>
      </c>
      <c r="G600" s="3109">
        <v>50</v>
      </c>
      <c r="H600" s="3110">
        <f t="shared" si="2"/>
        <v>0.28000000000000003</v>
      </c>
      <c r="I600" s="1375"/>
      <c r="J600" s="2423"/>
      <c r="K600" s="2423"/>
      <c r="L600" s="2423"/>
      <c r="M600" s="2423"/>
      <c r="N600" s="2423"/>
      <c r="O600" s="1089"/>
      <c r="P600" s="7"/>
      <c r="Q600" s="7"/>
    </row>
    <row r="601" spans="1:17" ht="16.5" thickBot="1">
      <c r="A601" s="1089"/>
      <c r="B601" s="3112"/>
      <c r="C601" s="3113"/>
      <c r="D601" s="3113"/>
      <c r="E601" s="3113"/>
      <c r="F601" s="3114">
        <f>F595*B601</f>
        <v>0</v>
      </c>
      <c r="G601" s="3115">
        <v>0</v>
      </c>
      <c r="H601" s="3116">
        <f t="shared" si="2"/>
        <v>0</v>
      </c>
      <c r="I601" s="1375"/>
      <c r="J601" s="2423"/>
      <c r="K601" s="2423"/>
      <c r="L601" s="2423"/>
      <c r="M601" s="2423"/>
      <c r="N601" s="2423"/>
      <c r="O601" s="1089"/>
      <c r="P601" s="7"/>
      <c r="Q601" s="7"/>
    </row>
    <row r="602" spans="1:17" ht="15.75">
      <c r="A602" s="1089"/>
      <c r="B602" s="3088"/>
      <c r="C602" s="7"/>
      <c r="D602" s="7"/>
      <c r="E602" s="7"/>
      <c r="F602" s="1374"/>
      <c r="G602" s="1374"/>
      <c r="H602" s="1088"/>
      <c r="I602" s="1375"/>
      <c r="J602" s="2423"/>
      <c r="K602" s="2423"/>
      <c r="L602" s="2423"/>
      <c r="M602" s="2423"/>
      <c r="N602" s="2423"/>
      <c r="O602" s="1089"/>
      <c r="P602" s="7"/>
      <c r="Q602" s="7"/>
    </row>
    <row r="603" spans="1:17">
      <c r="A603" s="2286"/>
      <c r="B603" s="2287"/>
      <c r="C603" s="2288"/>
      <c r="D603" s="2288"/>
      <c r="E603" s="2288"/>
      <c r="F603" s="2288"/>
      <c r="G603" s="2288"/>
      <c r="H603" s="2288"/>
      <c r="I603" s="2288"/>
      <c r="J603" s="2287"/>
      <c r="K603" s="2287"/>
      <c r="L603" s="2287"/>
      <c r="M603" s="2286"/>
      <c r="N603" s="2286"/>
      <c r="O603" s="2286"/>
      <c r="P603" s="2286"/>
      <c r="Q603" s="2286"/>
    </row>
    <row r="604" spans="1:17" ht="15.75">
      <c r="A604" s="1089"/>
      <c r="B604" s="3088"/>
      <c r="C604" s="7"/>
      <c r="D604" s="7"/>
      <c r="E604" s="7"/>
      <c r="F604" s="1374"/>
      <c r="G604" s="1374"/>
      <c r="H604" s="1088"/>
      <c r="I604" s="1375"/>
      <c r="J604" s="2423"/>
      <c r="K604" s="2423"/>
      <c r="L604" s="2423"/>
      <c r="M604" s="2423"/>
      <c r="N604" s="2423"/>
      <c r="O604" s="1089"/>
      <c r="P604" s="7"/>
      <c r="Q604" s="7"/>
    </row>
    <row r="605" spans="1:17" ht="15.75">
      <c r="A605" s="1089"/>
      <c r="B605" s="3088" t="s">
        <v>2296</v>
      </c>
      <c r="C605" s="7"/>
      <c r="D605" s="7"/>
      <c r="E605" s="7"/>
      <c r="F605" s="1374"/>
      <c r="G605" s="1374"/>
      <c r="H605" s="1088"/>
      <c r="I605" s="1375"/>
      <c r="J605" s="2423"/>
      <c r="K605" s="2423"/>
      <c r="L605" s="1107"/>
      <c r="M605" s="3117"/>
      <c r="N605" s="3118"/>
      <c r="O605" s="1089"/>
      <c r="P605" s="7"/>
      <c r="Q605" s="7"/>
    </row>
    <row r="606" spans="1:17" ht="15.75">
      <c r="A606" s="1089"/>
      <c r="B606" s="3119" t="s">
        <v>2297</v>
      </c>
      <c r="C606" s="3119"/>
      <c r="D606" s="3119"/>
      <c r="E606" s="3119"/>
      <c r="F606" s="3119"/>
      <c r="G606" s="3119"/>
      <c r="H606" s="1088"/>
      <c r="I606" s="1375"/>
      <c r="J606" s="2423" t="s">
        <v>2298</v>
      </c>
      <c r="K606" s="2423"/>
      <c r="L606" s="1107"/>
      <c r="M606" s="1375"/>
      <c r="N606" s="1375"/>
      <c r="O606" s="1089"/>
      <c r="P606" s="7"/>
      <c r="Q606" s="7"/>
    </row>
    <row r="607" spans="1:17" ht="15.75">
      <c r="A607" s="1089"/>
      <c r="B607" s="2423"/>
      <c r="C607" s="7"/>
      <c r="D607" s="7"/>
      <c r="E607" s="7"/>
      <c r="F607" s="1374"/>
      <c r="G607" s="1374"/>
      <c r="H607" s="1088"/>
      <c r="I607" s="1375"/>
      <c r="J607" s="3031" t="s">
        <v>2299</v>
      </c>
      <c r="K607" s="2423"/>
      <c r="L607" s="1107"/>
      <c r="M607" s="1375"/>
      <c r="N607" s="1375"/>
      <c r="O607" s="1089"/>
      <c r="P607" s="7"/>
      <c r="Q607" s="7"/>
    </row>
    <row r="608" spans="1:17" ht="15.75">
      <c r="A608" s="1089"/>
      <c r="B608" s="2423" t="s">
        <v>2300</v>
      </c>
      <c r="C608" s="7"/>
      <c r="D608" s="7"/>
      <c r="E608" s="7"/>
      <c r="F608" s="1374"/>
      <c r="G608" s="1374"/>
      <c r="H608" s="1088"/>
      <c r="I608" s="1375"/>
      <c r="J608" s="2423"/>
      <c r="K608" s="2423"/>
      <c r="L608" s="1107"/>
      <c r="M608" s="1375"/>
      <c r="N608" s="1375"/>
      <c r="O608" s="1089"/>
      <c r="P608" s="7"/>
      <c r="Q608" s="7"/>
    </row>
    <row r="609" spans="1:17" ht="15.75">
      <c r="A609" s="1089"/>
      <c r="B609" s="2423" t="s">
        <v>2301</v>
      </c>
      <c r="C609" s="7"/>
      <c r="D609" s="7"/>
      <c r="E609" s="7"/>
      <c r="F609" s="1374"/>
      <c r="G609" s="1374"/>
      <c r="H609" s="1088"/>
      <c r="I609" s="1375"/>
      <c r="J609" s="2423" t="s">
        <v>2302</v>
      </c>
      <c r="K609" s="2423"/>
      <c r="L609" s="1107"/>
      <c r="M609" s="1375"/>
      <c r="N609" s="1375"/>
      <c r="O609" s="1089"/>
      <c r="P609" s="7"/>
      <c r="Q609" s="7"/>
    </row>
    <row r="610" spans="1:17" ht="15.75">
      <c r="A610" s="1089"/>
      <c r="B610" s="2423" t="s">
        <v>2303</v>
      </c>
      <c r="C610" s="7"/>
      <c r="D610" s="7"/>
      <c r="E610" s="7"/>
      <c r="F610" s="1374"/>
      <c r="G610" s="1374"/>
      <c r="H610" s="1088"/>
      <c r="I610" s="1375"/>
      <c r="J610" s="2423" t="s">
        <v>2304</v>
      </c>
      <c r="K610" s="2423"/>
      <c r="L610" s="1107"/>
      <c r="M610" s="1375"/>
      <c r="N610" s="1375"/>
      <c r="O610" s="1089"/>
      <c r="P610" s="7"/>
      <c r="Q610" s="7"/>
    </row>
    <row r="611" spans="1:17" ht="15.75">
      <c r="A611" s="1089"/>
      <c r="B611" s="2423" t="s">
        <v>2305</v>
      </c>
      <c r="C611" s="7"/>
      <c r="D611" s="7"/>
      <c r="E611" s="7"/>
      <c r="F611" s="1374"/>
      <c r="G611" s="1374"/>
      <c r="H611" s="1088"/>
      <c r="I611" s="1375"/>
      <c r="J611" s="2423" t="s">
        <v>2306</v>
      </c>
      <c r="K611" s="2423"/>
      <c r="L611" s="1107"/>
      <c r="M611" s="1375"/>
      <c r="N611" s="1375"/>
      <c r="O611" s="1089"/>
      <c r="P611" s="1089"/>
      <c r="Q611" s="1088"/>
    </row>
    <row r="612" spans="1:17" ht="15.75">
      <c r="A612" s="1089"/>
      <c r="B612" s="3119" t="s">
        <v>2307</v>
      </c>
      <c r="C612" s="3119"/>
      <c r="D612" s="3119"/>
      <c r="E612" s="3119"/>
      <c r="F612" s="1374"/>
      <c r="G612" s="1374"/>
      <c r="H612" s="1088"/>
      <c r="I612" s="1375"/>
      <c r="J612" s="2423" t="s">
        <v>2308</v>
      </c>
      <c r="K612" s="2423"/>
      <c r="L612" s="1107"/>
      <c r="M612" s="1375"/>
      <c r="N612" s="1375"/>
      <c r="O612" s="1089"/>
      <c r="P612" s="1089"/>
      <c r="Q612" s="1088"/>
    </row>
    <row r="613" spans="1:17" ht="15.75">
      <c r="A613" s="1089"/>
      <c r="B613" s="2423"/>
      <c r="C613" s="7"/>
      <c r="D613" s="7"/>
      <c r="E613" s="7"/>
      <c r="F613" s="1374"/>
      <c r="G613" s="1374"/>
      <c r="H613" s="1088"/>
      <c r="I613" s="1375"/>
      <c r="J613" s="3031" t="s">
        <v>2309</v>
      </c>
      <c r="K613" s="2423"/>
      <c r="L613" s="1107"/>
      <c r="M613" s="1375"/>
      <c r="N613" s="1375"/>
      <c r="O613" s="1089"/>
      <c r="P613" s="1089"/>
      <c r="Q613" s="1088"/>
    </row>
    <row r="614" spans="1:17" ht="15.75">
      <c r="A614" s="1089"/>
      <c r="B614" s="3037" t="s">
        <v>2310</v>
      </c>
      <c r="C614" s="7"/>
      <c r="D614" s="7"/>
      <c r="E614" s="7"/>
      <c r="F614" s="1374"/>
      <c r="G614" s="1374"/>
      <c r="H614" s="1088"/>
      <c r="I614" s="1375"/>
      <c r="J614" s="3031" t="s">
        <v>2311</v>
      </c>
      <c r="K614" s="2423"/>
      <c r="L614" s="1107"/>
      <c r="M614" s="1375"/>
      <c r="N614" s="1375"/>
      <c r="O614" s="1089"/>
      <c r="P614" s="1089"/>
      <c r="Q614" s="1088"/>
    </row>
    <row r="615" spans="1:17" ht="15.75">
      <c r="A615" s="1089"/>
      <c r="B615" s="3119" t="s">
        <v>2312</v>
      </c>
      <c r="C615" s="3119"/>
      <c r="D615" s="3119"/>
      <c r="E615" s="3119"/>
      <c r="F615" s="3119"/>
      <c r="G615" s="1374"/>
      <c r="H615" s="1088"/>
      <c r="I615" s="1375"/>
      <c r="J615" s="2423"/>
      <c r="K615" s="2423"/>
      <c r="L615" s="1107"/>
      <c r="M615" s="1375"/>
      <c r="N615" s="1375"/>
      <c r="O615" s="1089"/>
      <c r="P615" s="1089"/>
      <c r="Q615" s="1088"/>
    </row>
    <row r="616" spans="1:17" ht="15.75">
      <c r="A616" s="1089"/>
      <c r="B616" s="2423"/>
      <c r="C616" s="7"/>
      <c r="D616" s="7"/>
      <c r="E616" s="7"/>
      <c r="F616" s="1374"/>
      <c r="G616" s="1374"/>
      <c r="H616" s="1088"/>
      <c r="I616" s="1375"/>
      <c r="J616" s="3037" t="s">
        <v>2313</v>
      </c>
      <c r="K616" s="2423"/>
      <c r="L616" s="1107"/>
      <c r="M616" s="1375"/>
      <c r="N616" s="1375"/>
      <c r="O616" s="1089"/>
      <c r="P616" s="1089"/>
      <c r="Q616" s="1088"/>
    </row>
    <row r="617" spans="1:17" ht="15.75">
      <c r="A617" s="1089"/>
      <c r="B617" s="2423"/>
      <c r="C617" s="7"/>
      <c r="D617" s="7"/>
      <c r="E617" s="7"/>
      <c r="F617" s="1374"/>
      <c r="G617" s="1374"/>
      <c r="H617" s="1088"/>
      <c r="I617" s="1375"/>
      <c r="J617" s="3031" t="s">
        <v>2314</v>
      </c>
      <c r="K617" s="2423"/>
      <c r="L617" s="1107"/>
      <c r="M617" s="1375"/>
      <c r="N617" s="1375"/>
      <c r="O617" s="1089"/>
      <c r="P617" s="1089"/>
      <c r="Q617" s="1088"/>
    </row>
    <row r="618" spans="1:17" ht="15.75">
      <c r="A618" s="1089"/>
      <c r="B618" s="3037" t="s">
        <v>2315</v>
      </c>
      <c r="C618" s="7"/>
      <c r="D618" s="7"/>
      <c r="E618" s="7"/>
      <c r="F618" s="1374"/>
      <c r="G618" s="1374"/>
      <c r="H618" s="1088"/>
      <c r="I618" s="1375"/>
      <c r="J618" s="2423"/>
      <c r="K618" s="2423"/>
      <c r="L618" s="1107"/>
      <c r="M618" s="1375"/>
      <c r="N618" s="1375"/>
      <c r="O618" s="1089"/>
      <c r="P618" s="1089"/>
      <c r="Q618" s="1088"/>
    </row>
    <row r="619" spans="1:17" ht="15.75">
      <c r="A619" s="1089"/>
      <c r="B619" s="3119" t="s">
        <v>2316</v>
      </c>
      <c r="C619" s="3119"/>
      <c r="D619" s="3119"/>
      <c r="E619" s="3119"/>
      <c r="F619" s="3119"/>
      <c r="G619" s="3119"/>
      <c r="H619" s="1088"/>
      <c r="I619" s="1375"/>
      <c r="J619" s="2423" t="s">
        <v>2317</v>
      </c>
      <c r="K619" s="2423"/>
      <c r="L619" s="1107"/>
      <c r="M619" s="1375"/>
      <c r="N619" s="1375"/>
      <c r="O619" s="1089"/>
      <c r="P619" s="1089"/>
      <c r="Q619" s="1088"/>
    </row>
    <row r="620" spans="1:17" ht="15.75">
      <c r="A620" s="1089"/>
      <c r="B620" s="3119" t="s">
        <v>2318</v>
      </c>
      <c r="C620" s="3119"/>
      <c r="D620" s="3119"/>
      <c r="E620" s="3119"/>
      <c r="F620" s="3119"/>
      <c r="G620" s="3119"/>
      <c r="H620" s="1088"/>
      <c r="I620" s="1375"/>
      <c r="J620" s="3031" t="s">
        <v>2319</v>
      </c>
      <c r="K620" s="2423"/>
      <c r="L620" s="1107"/>
      <c r="M620" s="1375"/>
      <c r="N620" s="1375"/>
      <c r="O620" s="1089"/>
      <c r="P620" s="1089"/>
      <c r="Q620" s="1088"/>
    </row>
    <row r="621" spans="1:17" ht="15.75">
      <c r="A621" s="1089"/>
      <c r="B621" s="2423"/>
      <c r="C621" s="7"/>
      <c r="D621" s="7"/>
      <c r="E621" s="7"/>
      <c r="F621" s="1374"/>
      <c r="G621" s="1374"/>
      <c r="H621" s="1088"/>
      <c r="I621" s="1375"/>
      <c r="J621" s="2423"/>
      <c r="K621" s="2423"/>
      <c r="L621" s="1107"/>
      <c r="M621" s="1375"/>
      <c r="N621" s="1375"/>
      <c r="O621" s="1089"/>
      <c r="P621" s="1089"/>
      <c r="Q621" s="1088"/>
    </row>
    <row r="622" spans="1:17" ht="15.75">
      <c r="A622" s="1089"/>
      <c r="B622" s="3037" t="s">
        <v>2320</v>
      </c>
      <c r="C622" s="7"/>
      <c r="D622" s="7"/>
      <c r="E622" s="7"/>
      <c r="F622" s="1374"/>
      <c r="G622" s="1374"/>
      <c r="H622" s="1088"/>
      <c r="I622" s="1375"/>
      <c r="J622" s="2423" t="s">
        <v>2321</v>
      </c>
      <c r="K622" s="2423"/>
      <c r="L622" s="1107"/>
      <c r="M622" s="1375"/>
      <c r="N622" s="1375"/>
      <c r="O622" s="1089"/>
      <c r="P622" s="1089"/>
      <c r="Q622" s="1088"/>
    </row>
    <row r="623" spans="1:17" ht="15.75">
      <c r="A623" s="1089"/>
      <c r="B623" s="2423" t="s">
        <v>2322</v>
      </c>
      <c r="C623" s="7"/>
      <c r="D623" s="7"/>
      <c r="E623" s="7"/>
      <c r="F623" s="1374"/>
      <c r="G623" s="1374"/>
      <c r="H623" s="1088"/>
      <c r="I623" s="1375"/>
      <c r="J623" s="3031" t="s">
        <v>2323</v>
      </c>
      <c r="K623" s="2423"/>
      <c r="L623" s="1107"/>
      <c r="M623" s="1375"/>
      <c r="N623" s="1375"/>
      <c r="O623" s="1089"/>
      <c r="P623" s="1089"/>
      <c r="Q623" s="1088"/>
    </row>
    <row r="624" spans="1:17" ht="15.75">
      <c r="A624" s="1089"/>
      <c r="B624" s="2423" t="s">
        <v>2324</v>
      </c>
      <c r="C624" s="7"/>
      <c r="D624" s="7"/>
      <c r="E624" s="7"/>
      <c r="F624" s="1374"/>
      <c r="G624" s="1374"/>
      <c r="H624" s="1088"/>
      <c r="I624" s="1375"/>
      <c r="J624" s="2423"/>
      <c r="K624" s="2423"/>
      <c r="L624" s="1107"/>
      <c r="M624" s="1375"/>
      <c r="N624" s="1375"/>
      <c r="O624" s="1089"/>
      <c r="P624" s="1089"/>
      <c r="Q624" s="1088"/>
    </row>
    <row r="625" spans="1:17" ht="15.75">
      <c r="A625" s="1089"/>
      <c r="B625" s="2423" t="s">
        <v>2325</v>
      </c>
      <c r="C625" s="7"/>
      <c r="D625" s="7"/>
      <c r="E625" s="7"/>
      <c r="F625" s="1374"/>
      <c r="G625" s="1374"/>
      <c r="H625" s="1088"/>
      <c r="I625" s="1375"/>
      <c r="J625" s="3042" t="s">
        <v>2326</v>
      </c>
      <c r="K625" s="2423"/>
      <c r="L625" s="1107"/>
      <c r="M625" s="1375"/>
      <c r="N625" s="1375"/>
      <c r="O625" s="1089"/>
      <c r="P625" s="1089"/>
      <c r="Q625" s="1088"/>
    </row>
    <row r="626" spans="1:17" ht="15.75">
      <c r="A626" s="1089"/>
      <c r="B626" s="3119" t="s">
        <v>2327</v>
      </c>
      <c r="C626" s="3119"/>
      <c r="D626" s="3119"/>
      <c r="E626" s="3119"/>
      <c r="F626" s="3119"/>
      <c r="G626" s="1374"/>
      <c r="H626" s="1088"/>
      <c r="I626" s="1375"/>
      <c r="J626" s="3031" t="s">
        <v>2328</v>
      </c>
      <c r="K626" s="2423"/>
      <c r="L626" s="1107"/>
      <c r="M626" s="1375"/>
      <c r="N626" s="1375"/>
      <c r="O626" s="1089"/>
      <c r="P626" s="1089"/>
      <c r="Q626" s="1088"/>
    </row>
    <row r="627" spans="1:17" ht="15.75">
      <c r="A627" s="1089"/>
      <c r="B627" s="2423"/>
      <c r="C627" s="7"/>
      <c r="D627" s="7"/>
      <c r="E627" s="7"/>
      <c r="F627" s="1374"/>
      <c r="G627" s="1374"/>
      <c r="H627" s="1088"/>
      <c r="I627" s="1375"/>
      <c r="J627" s="3031" t="s">
        <v>2329</v>
      </c>
      <c r="K627" s="2423"/>
      <c r="L627" s="1107"/>
      <c r="M627" s="1375"/>
      <c r="N627" s="1375"/>
      <c r="O627" s="1089"/>
      <c r="P627" s="1089"/>
      <c r="Q627" s="1088"/>
    </row>
    <row r="628" spans="1:17" ht="15.75">
      <c r="A628" s="1089"/>
      <c r="B628" s="2423"/>
      <c r="C628" s="7"/>
      <c r="D628" s="7"/>
      <c r="E628" s="7"/>
      <c r="F628" s="1374"/>
      <c r="G628" s="1374"/>
      <c r="H628" s="1088"/>
      <c r="I628" s="1375"/>
      <c r="J628" s="3031" t="s">
        <v>2330</v>
      </c>
      <c r="K628" s="2423"/>
      <c r="L628" s="1107"/>
      <c r="M628" s="1375"/>
      <c r="N628" s="1375"/>
      <c r="O628" s="1089"/>
      <c r="P628" s="1089"/>
      <c r="Q628" s="1088"/>
    </row>
    <row r="629" spans="1:17" ht="15.75">
      <c r="A629" s="1089"/>
      <c r="B629" s="2423" t="s">
        <v>2331</v>
      </c>
      <c r="C629" s="7"/>
      <c r="D629" s="7"/>
      <c r="E629" s="7"/>
      <c r="F629" s="1374"/>
      <c r="G629" s="1374"/>
      <c r="H629" s="1088"/>
      <c r="I629" s="1375"/>
      <c r="J629" s="2423"/>
      <c r="K629" s="2423"/>
      <c r="L629" s="1107"/>
      <c r="M629" s="1375"/>
      <c r="N629" s="1375"/>
      <c r="O629" s="1089"/>
      <c r="P629" s="1089"/>
      <c r="Q629" s="1088"/>
    </row>
    <row r="630" spans="1:17" ht="15.75">
      <c r="A630" s="1089"/>
      <c r="B630" s="3119" t="s">
        <v>2332</v>
      </c>
      <c r="C630" s="3119"/>
      <c r="D630" s="3119"/>
      <c r="E630" s="3119"/>
      <c r="F630" s="1374"/>
      <c r="G630" s="1374"/>
      <c r="H630" s="1088"/>
      <c r="I630" s="1375"/>
      <c r="J630" s="3037" t="s">
        <v>2333</v>
      </c>
      <c r="K630" s="2423"/>
      <c r="L630" s="1107"/>
      <c r="M630" s="1375"/>
      <c r="N630" s="1375"/>
      <c r="O630" s="1089"/>
      <c r="P630" s="1089"/>
      <c r="Q630" s="1088"/>
    </row>
    <row r="631" spans="1:17" ht="15.75">
      <c r="A631" s="1089"/>
      <c r="B631" s="2423"/>
      <c r="C631" s="7"/>
      <c r="D631" s="7"/>
      <c r="E631" s="7"/>
      <c r="F631" s="1374"/>
      <c r="G631" s="1374"/>
      <c r="H631" s="1088"/>
      <c r="I631" s="1375"/>
      <c r="J631" s="3031" t="s">
        <v>2334</v>
      </c>
      <c r="K631" s="2423"/>
      <c r="L631" s="1107"/>
      <c r="M631" s="1375"/>
      <c r="N631" s="1375"/>
      <c r="O631" s="1089"/>
      <c r="P631" s="1089"/>
      <c r="Q631" s="1088"/>
    </row>
    <row r="632" spans="1:17" ht="15.75">
      <c r="A632" s="1089"/>
      <c r="B632" s="2423"/>
      <c r="C632" s="7"/>
      <c r="D632" s="7"/>
      <c r="E632" s="7"/>
      <c r="F632" s="1374"/>
      <c r="G632" s="1374"/>
      <c r="H632" s="1088"/>
      <c r="I632" s="1375"/>
      <c r="J632" s="3031"/>
      <c r="K632" s="2423"/>
      <c r="L632" s="1107"/>
      <c r="M632" s="1375"/>
      <c r="N632" s="1375"/>
      <c r="O632" s="1089"/>
      <c r="P632" s="1089"/>
      <c r="Q632" s="1088"/>
    </row>
    <row r="633" spans="1:17">
      <c r="A633" s="2286"/>
      <c r="B633" s="2287"/>
      <c r="C633" s="2288"/>
      <c r="D633" s="2288"/>
      <c r="E633" s="2288"/>
      <c r="F633" s="2288"/>
      <c r="G633" s="2288"/>
      <c r="H633" s="2288"/>
      <c r="I633" s="2288"/>
      <c r="J633" s="2287"/>
      <c r="K633" s="2287"/>
      <c r="L633" s="2287"/>
      <c r="M633" s="2286"/>
      <c r="N633" s="2286"/>
      <c r="O633" s="2286"/>
      <c r="P633" s="2286"/>
      <c r="Q633" s="2286"/>
    </row>
    <row r="634" spans="1:17">
      <c r="A634" s="1089"/>
      <c r="B634" s="1088"/>
      <c r="C634" s="1088"/>
      <c r="D634" s="1088"/>
      <c r="E634" s="1088"/>
      <c r="F634" s="1088"/>
      <c r="G634" s="1088"/>
      <c r="H634" s="1088"/>
      <c r="I634" s="1088"/>
      <c r="J634" s="1088"/>
      <c r="K634" s="1088"/>
      <c r="L634" s="1088"/>
      <c r="M634" s="1088"/>
      <c r="N634" s="1088"/>
      <c r="O634" s="1088"/>
      <c r="P634" s="1088"/>
      <c r="Q634" s="1088"/>
    </row>
    <row r="635" spans="1:17">
      <c r="A635" s="1089"/>
      <c r="B635" s="1088"/>
      <c r="C635" s="1088"/>
      <c r="D635" s="1088"/>
      <c r="E635" s="1088"/>
      <c r="F635" s="1088"/>
      <c r="G635" s="1088"/>
      <c r="H635" s="1088"/>
      <c r="I635" s="1088"/>
      <c r="J635" s="1088"/>
      <c r="K635" s="1088"/>
      <c r="L635" s="1088"/>
      <c r="M635" s="1088"/>
      <c r="N635" s="1088"/>
      <c r="O635" s="1088"/>
      <c r="P635" s="1088"/>
      <c r="Q635" s="1088"/>
    </row>
    <row r="636" spans="1:17" ht="15.75">
      <c r="A636" s="1089"/>
      <c r="B636" s="1088"/>
      <c r="C636" s="1088"/>
      <c r="D636" s="1088"/>
      <c r="E636" s="1088"/>
      <c r="F636" s="1088"/>
      <c r="G636" s="3120" t="str">
        <f>SUBSTITUTE(ADDRESS(1,COLUMN(),4),"1","")</f>
        <v>G</v>
      </c>
      <c r="H636" s="1088" t="s">
        <v>2335</v>
      </c>
      <c r="I636" s="1088"/>
      <c r="J636" s="1088"/>
      <c r="K636" s="1088"/>
      <c r="L636" s="1088"/>
      <c r="M636" s="1088"/>
      <c r="N636" s="1088"/>
      <c r="O636" s="1088"/>
      <c r="P636" s="1088"/>
      <c r="Q636" s="1088"/>
    </row>
    <row r="637" spans="1:17" ht="15.75">
      <c r="A637" s="1089"/>
      <c r="B637" s="1088"/>
      <c r="C637" s="2064" t="s">
        <v>1713</v>
      </c>
      <c r="D637" s="2065"/>
      <c r="E637" s="2065"/>
      <c r="F637" s="2065"/>
      <c r="G637" s="2065"/>
      <c r="H637" s="2065"/>
      <c r="I637" s="2065"/>
      <c r="J637" s="2065"/>
      <c r="K637" s="2065"/>
      <c r="L637" s="2066"/>
      <c r="M637" s="1089"/>
      <c r="N637" s="1089"/>
      <c r="O637" s="1089"/>
      <c r="P637" s="1089"/>
      <c r="Q637" s="1089"/>
    </row>
    <row r="638" spans="1:17">
      <c r="A638" s="1089"/>
      <c r="B638" s="1088"/>
      <c r="C638" s="2067" t="s">
        <v>1714</v>
      </c>
      <c r="D638" s="2068"/>
      <c r="E638" s="2068"/>
      <c r="F638" s="1164">
        <v>1</v>
      </c>
      <c r="G638" s="1165">
        <f>F638</f>
        <v>1</v>
      </c>
      <c r="H638" s="2069" t="s">
        <v>1715</v>
      </c>
      <c r="I638" s="2069"/>
      <c r="J638" s="1166" t="s">
        <v>1716</v>
      </c>
      <c r="K638" s="2070" t="s">
        <v>1717</v>
      </c>
      <c r="L638" s="2071"/>
      <c r="M638" s="1089"/>
      <c r="N638" s="1089"/>
      <c r="O638" s="1089"/>
      <c r="P638" s="1089"/>
      <c r="Q638" s="1089"/>
    </row>
    <row r="639" spans="1:17">
      <c r="A639" s="1089"/>
      <c r="B639" s="1088"/>
      <c r="C639" s="2072" t="s">
        <v>1718</v>
      </c>
      <c r="D639" s="2073"/>
      <c r="E639" s="2073"/>
      <c r="F639" s="1167">
        <v>25</v>
      </c>
      <c r="G639" s="1165">
        <f>G638</f>
        <v>1</v>
      </c>
      <c r="H639" s="2074">
        <f t="shared" ref="H639:H645" si="3">(G639*F639)/100</f>
        <v>0.25</v>
      </c>
      <c r="I639" s="2074"/>
      <c r="J639" s="1168">
        <v>20</v>
      </c>
      <c r="K639" s="2075">
        <f t="shared" ref="K639:K645" si="4">H639/(100-J639)*100</f>
        <v>0.3125</v>
      </c>
      <c r="L639" s="2076"/>
      <c r="M639" s="1089"/>
      <c r="N639" s="1089"/>
      <c r="O639" s="1089"/>
      <c r="P639" s="1089"/>
      <c r="Q639" s="1089"/>
    </row>
    <row r="640" spans="1:17">
      <c r="A640" s="1089"/>
      <c r="B640" s="1088"/>
      <c r="C640" s="2072" t="s">
        <v>1719</v>
      </c>
      <c r="D640" s="2073"/>
      <c r="E640" s="2073"/>
      <c r="F640" s="1167">
        <v>20</v>
      </c>
      <c r="G640" s="1165">
        <f>G638</f>
        <v>1</v>
      </c>
      <c r="H640" s="2074">
        <f t="shared" si="3"/>
        <v>0.2</v>
      </c>
      <c r="I640" s="2074"/>
      <c r="J640" s="1168">
        <v>25</v>
      </c>
      <c r="K640" s="2075">
        <f t="shared" si="4"/>
        <v>0.26666666666666672</v>
      </c>
      <c r="L640" s="2076"/>
      <c r="M640" s="1089"/>
      <c r="N640" s="1089"/>
      <c r="O640" s="1089"/>
      <c r="P640" s="1089"/>
      <c r="Q640" s="1089"/>
    </row>
    <row r="641" spans="1:17">
      <c r="A641" s="1089"/>
      <c r="B641" s="1088"/>
      <c r="C641" s="2072" t="s">
        <v>1720</v>
      </c>
      <c r="D641" s="2073"/>
      <c r="E641" s="2073"/>
      <c r="F641" s="1167">
        <v>15</v>
      </c>
      <c r="G641" s="1165">
        <f>G638</f>
        <v>1</v>
      </c>
      <c r="H641" s="2074">
        <f t="shared" si="3"/>
        <v>0.15</v>
      </c>
      <c r="I641" s="2074"/>
      <c r="J641" s="1168">
        <v>20</v>
      </c>
      <c r="K641" s="2075">
        <f t="shared" si="4"/>
        <v>0.1875</v>
      </c>
      <c r="L641" s="2076"/>
      <c r="M641" s="1089"/>
      <c r="N641" s="1089"/>
      <c r="O641" s="1089"/>
      <c r="P641" s="1089"/>
      <c r="Q641" s="1089"/>
    </row>
    <row r="642" spans="1:17">
      <c r="A642" s="1089"/>
      <c r="B642" s="1088"/>
      <c r="C642" s="2072" t="s">
        <v>1721</v>
      </c>
      <c r="D642" s="2073"/>
      <c r="E642" s="2073"/>
      <c r="F642" s="1167">
        <v>15</v>
      </c>
      <c r="G642" s="1165">
        <f>G638</f>
        <v>1</v>
      </c>
      <c r="H642" s="2074">
        <f t="shared" si="3"/>
        <v>0.15</v>
      </c>
      <c r="I642" s="2074"/>
      <c r="J642" s="1168">
        <v>0</v>
      </c>
      <c r="K642" s="2075">
        <f t="shared" si="4"/>
        <v>0.15</v>
      </c>
      <c r="L642" s="2076"/>
      <c r="M642" s="1089"/>
      <c r="N642" s="1089"/>
      <c r="O642" s="1089"/>
      <c r="P642" s="1089"/>
      <c r="Q642" s="1089"/>
    </row>
    <row r="643" spans="1:17">
      <c r="A643" s="1089"/>
      <c r="B643" s="1088"/>
      <c r="C643" s="2072" t="s">
        <v>1722</v>
      </c>
      <c r="D643" s="2073"/>
      <c r="E643" s="2073"/>
      <c r="F643" s="1167">
        <v>10</v>
      </c>
      <c r="G643" s="1165">
        <f>G638</f>
        <v>1</v>
      </c>
      <c r="H643" s="2074">
        <f t="shared" si="3"/>
        <v>0.1</v>
      </c>
      <c r="I643" s="2074"/>
      <c r="J643" s="1168">
        <v>20</v>
      </c>
      <c r="K643" s="2075">
        <f t="shared" si="4"/>
        <v>0.125</v>
      </c>
      <c r="L643" s="2076"/>
      <c r="M643" s="1089"/>
      <c r="N643" s="1089"/>
      <c r="O643" s="1089"/>
      <c r="P643" s="1089"/>
      <c r="Q643" s="1089"/>
    </row>
    <row r="644" spans="1:17">
      <c r="A644" s="1089"/>
      <c r="B644" s="1088"/>
      <c r="C644" s="2072" t="s">
        <v>1723</v>
      </c>
      <c r="D644" s="2073"/>
      <c r="E644" s="2073"/>
      <c r="F644" s="1167">
        <v>7.5</v>
      </c>
      <c r="G644" s="1165">
        <f>G638</f>
        <v>1</v>
      </c>
      <c r="H644" s="2074">
        <f t="shared" si="3"/>
        <v>7.4999999999999997E-2</v>
      </c>
      <c r="I644" s="2074"/>
      <c r="J644" s="1168">
        <v>20</v>
      </c>
      <c r="K644" s="2075">
        <f t="shared" si="4"/>
        <v>9.375E-2</v>
      </c>
      <c r="L644" s="2076"/>
      <c r="M644" s="1089"/>
      <c r="N644" s="1089"/>
      <c r="O644" s="1089"/>
      <c r="P644" s="1089"/>
      <c r="Q644" s="1089"/>
    </row>
    <row r="645" spans="1:17">
      <c r="A645" s="1089"/>
      <c r="B645" s="1088"/>
      <c r="C645" s="2072" t="s">
        <v>1724</v>
      </c>
      <c r="D645" s="2073"/>
      <c r="E645" s="2073"/>
      <c r="F645" s="1167">
        <v>7.5</v>
      </c>
      <c r="G645" s="1165">
        <f>G638</f>
        <v>1</v>
      </c>
      <c r="H645" s="2074">
        <f t="shared" si="3"/>
        <v>7.4999999999999997E-2</v>
      </c>
      <c r="I645" s="2074"/>
      <c r="J645" s="1168">
        <v>20</v>
      </c>
      <c r="K645" s="2075">
        <f t="shared" si="4"/>
        <v>9.375E-2</v>
      </c>
      <c r="L645" s="2076"/>
      <c r="M645" s="1089"/>
      <c r="N645" s="1089"/>
      <c r="O645" s="1089"/>
      <c r="P645" s="1089"/>
      <c r="Q645" s="1089"/>
    </row>
    <row r="646" spans="1:17">
      <c r="A646" s="1089"/>
      <c r="B646" s="1088"/>
      <c r="C646" s="2077" t="s">
        <v>1203</v>
      </c>
      <c r="D646" s="2078"/>
      <c r="E646" s="2078"/>
      <c r="F646" s="1169">
        <f>SUM(F639:F645)</f>
        <v>100</v>
      </c>
      <c r="G646" s="1170"/>
      <c r="H646" s="1171"/>
      <c r="I646" s="1172"/>
      <c r="J646" s="1171"/>
      <c r="K646" s="1171"/>
      <c r="L646" s="1173"/>
      <c r="M646" s="1089"/>
      <c r="N646" s="1089"/>
      <c r="O646" s="1089"/>
      <c r="P646" s="1089"/>
      <c r="Q646" s="1089"/>
    </row>
    <row r="647" spans="1:17">
      <c r="A647" s="1089"/>
      <c r="B647" s="1088"/>
      <c r="C647" s="1174"/>
      <c r="D647" s="1175"/>
      <c r="E647" s="1175"/>
      <c r="F647" s="1176"/>
      <c r="G647" s="1177"/>
      <c r="H647" s="1177"/>
      <c r="I647" s="1162"/>
      <c r="J647" s="1177"/>
      <c r="K647" s="1177"/>
      <c r="L647" s="1163"/>
      <c r="M647" s="1089"/>
      <c r="N647" s="1089"/>
      <c r="O647" s="1089"/>
      <c r="P647" s="1089"/>
      <c r="Q647" s="1089"/>
    </row>
    <row r="648" spans="1:17">
      <c r="A648" s="1089"/>
      <c r="B648" s="1088"/>
      <c r="C648" s="1088"/>
      <c r="D648" s="1088"/>
      <c r="E648" s="1088"/>
      <c r="F648" s="1088"/>
      <c r="G648" s="1088"/>
      <c r="H648" s="1088"/>
      <c r="I648" s="1088"/>
      <c r="J648" s="1088"/>
      <c r="K648" s="1088"/>
      <c r="L648" s="1088"/>
      <c r="M648" s="1089"/>
      <c r="N648" s="1089"/>
      <c r="O648" s="1089"/>
      <c r="P648" s="1089"/>
      <c r="Q648" s="1089"/>
    </row>
    <row r="649" spans="1:17" ht="15.75" thickBot="1">
      <c r="A649" s="1089"/>
      <c r="B649" s="1088"/>
      <c r="C649" s="1088"/>
      <c r="D649" s="1088"/>
      <c r="E649" s="1088"/>
      <c r="F649" s="1088"/>
      <c r="G649" s="1088"/>
      <c r="H649" s="1088"/>
      <c r="I649" s="1088"/>
      <c r="J649" s="1088"/>
      <c r="K649" s="1088"/>
      <c r="L649" s="1088"/>
      <c r="M649" s="1089"/>
      <c r="N649" s="1089"/>
      <c r="O649" s="1089"/>
      <c r="P649" s="1089"/>
      <c r="Q649" s="1089"/>
    </row>
    <row r="650" spans="1:17" ht="18.75">
      <c r="A650" s="1089"/>
      <c r="B650" s="1088"/>
      <c r="C650" s="2079" t="s">
        <v>1725</v>
      </c>
      <c r="D650" s="2080"/>
      <c r="E650" s="2080"/>
      <c r="F650" s="2080"/>
      <c r="G650" s="2080"/>
      <c r="H650" s="2080"/>
      <c r="I650" s="2080"/>
      <c r="J650" s="2080"/>
      <c r="K650" s="2080"/>
      <c r="L650" s="2081"/>
      <c r="M650" s="1089"/>
      <c r="N650" s="1089"/>
      <c r="O650" s="1089"/>
      <c r="P650" s="1089"/>
      <c r="Q650" s="1089"/>
    </row>
    <row r="651" spans="1:17">
      <c r="A651" s="1089"/>
      <c r="B651" s="1088"/>
      <c r="C651" s="3121" t="s">
        <v>1726</v>
      </c>
      <c r="D651" s="2082"/>
      <c r="E651" s="2082"/>
      <c r="F651" s="2082"/>
      <c r="G651" s="2082"/>
      <c r="H651" s="2082"/>
      <c r="I651" s="2082"/>
      <c r="J651" s="2082"/>
      <c r="K651" s="2082"/>
      <c r="L651" s="2083"/>
      <c r="M651" s="1089"/>
      <c r="N651" s="1089"/>
      <c r="O651" s="1089"/>
      <c r="P651" s="1089"/>
      <c r="Q651" s="1089"/>
    </row>
    <row r="652" spans="1:17" ht="18">
      <c r="A652" s="1089"/>
      <c r="B652" s="1088"/>
      <c r="C652" s="3122" t="s">
        <v>1727</v>
      </c>
      <c r="D652" s="2085"/>
      <c r="E652" s="2085"/>
      <c r="F652" s="2085"/>
      <c r="G652" s="2085"/>
      <c r="H652" s="2085"/>
      <c r="I652" s="2085"/>
      <c r="J652" s="2085"/>
      <c r="K652" s="2085"/>
      <c r="L652" s="2086"/>
      <c r="M652" s="1089"/>
      <c r="N652" s="1089"/>
      <c r="O652" s="1089"/>
      <c r="P652" s="1089"/>
      <c r="Q652" s="1089"/>
    </row>
    <row r="653" spans="1:17">
      <c r="A653" s="1089"/>
      <c r="B653" s="1088"/>
      <c r="C653" s="3123" t="str">
        <f ca="1">CELL("nomfichier")</f>
        <v>D:\1 UPRT SITE WEB\uprt.fr\ff-mickael-rabeau\[ff-mr-biscuits-genoises et divers.xlsx]Formats-formules-pourcentages</v>
      </c>
      <c r="D653" s="2087"/>
      <c r="E653" s="2087"/>
      <c r="F653" s="2087"/>
      <c r="G653" s="2087"/>
      <c r="H653" s="2087"/>
      <c r="I653" s="2087"/>
      <c r="J653" s="2087"/>
      <c r="K653" s="2087"/>
      <c r="L653" s="2088"/>
      <c r="M653" s="1089"/>
      <c r="N653" s="1089"/>
      <c r="O653" s="1089"/>
      <c r="P653" s="1089"/>
      <c r="Q653" s="1089"/>
    </row>
    <row r="654" spans="1:17" ht="26.25">
      <c r="A654" s="1089"/>
      <c r="B654" s="1088"/>
      <c r="C654" s="3124" t="s">
        <v>1728</v>
      </c>
      <c r="D654" s="2089"/>
      <c r="E654" s="2089"/>
      <c r="F654" s="2089"/>
      <c r="G654" s="2089"/>
      <c r="H654" s="2089"/>
      <c r="I654" s="2089"/>
      <c r="J654" s="2089"/>
      <c r="K654" s="2089"/>
      <c r="L654" s="2090"/>
      <c r="M654" s="1089"/>
      <c r="N654" s="1089"/>
      <c r="O654" s="1089"/>
      <c r="P654" s="1089"/>
      <c r="Q654" s="1089"/>
    </row>
    <row r="655" spans="1:17" ht="26.25">
      <c r="A655" s="1089"/>
      <c r="B655" s="1088"/>
      <c r="C655" s="3125"/>
      <c r="D655" s="1178"/>
      <c r="E655" s="1178" t="s">
        <v>1729</v>
      </c>
      <c r="F655" s="1172"/>
      <c r="G655" s="1179">
        <f ca="1">TODAY()</f>
        <v>43089</v>
      </c>
      <c r="H655" s="1180"/>
      <c r="I655" s="1181"/>
      <c r="J655" s="1182">
        <f ca="1">NOW()</f>
        <v>43089.549112731482</v>
      </c>
      <c r="K655" s="1182"/>
      <c r="L655" s="1183"/>
      <c r="M655" s="1089"/>
      <c r="N655" s="1089"/>
      <c r="O655" s="1089"/>
      <c r="P655" s="1089"/>
      <c r="Q655" s="1089"/>
    </row>
    <row r="656" spans="1:17" ht="15.75">
      <c r="A656" s="1089"/>
      <c r="B656" s="1088"/>
      <c r="C656" s="3126">
        <v>1</v>
      </c>
      <c r="D656" s="1184" t="s">
        <v>1730</v>
      </c>
      <c r="E656" s="1130"/>
      <c r="F656" s="1172"/>
      <c r="G656" s="1185"/>
      <c r="H656" s="1185"/>
      <c r="I656" s="1185"/>
      <c r="J656" s="1185"/>
      <c r="K656" s="1185"/>
      <c r="L656" s="1186"/>
      <c r="M656" s="1089"/>
      <c r="N656" s="1089"/>
      <c r="O656" s="1089"/>
      <c r="P656" s="1089"/>
      <c r="Q656" s="1089"/>
    </row>
    <row r="657" spans="1:17">
      <c r="A657" s="1089"/>
      <c r="B657" s="1088"/>
      <c r="C657" s="3126"/>
      <c r="D657" s="2091" t="s">
        <v>1731</v>
      </c>
      <c r="E657" s="2091"/>
      <c r="F657" s="2091"/>
      <c r="G657" s="1187"/>
      <c r="H657" s="1188" t="s">
        <v>1701</v>
      </c>
      <c r="I657" s="1189" t="s">
        <v>1702</v>
      </c>
      <c r="J657" s="1189" t="s">
        <v>1703</v>
      </c>
      <c r="K657" s="1189" t="s">
        <v>1688</v>
      </c>
      <c r="L657" s="1190" t="s">
        <v>1732</v>
      </c>
      <c r="M657" s="1089"/>
      <c r="N657" s="1089"/>
      <c r="O657" s="1089"/>
      <c r="P657" s="1089"/>
      <c r="Q657" s="1089"/>
    </row>
    <row r="658" spans="1:17" ht="15.75">
      <c r="A658" s="1089"/>
      <c r="B658" s="1088"/>
      <c r="C658" s="3126"/>
      <c r="D658" s="2091" t="s">
        <v>1733</v>
      </c>
      <c r="E658" s="2091"/>
      <c r="F658" s="2091"/>
      <c r="G658" s="1191">
        <f>SUM(H658:L658)</f>
        <v>2170</v>
      </c>
      <c r="H658" s="1192">
        <v>550</v>
      </c>
      <c r="I658" s="1192">
        <v>920</v>
      </c>
      <c r="J658" s="1192">
        <v>340</v>
      </c>
      <c r="K658" s="1192">
        <v>150</v>
      </c>
      <c r="L658" s="1193">
        <v>210</v>
      </c>
      <c r="M658" s="1089"/>
      <c r="N658" s="1089"/>
      <c r="O658" s="1089"/>
      <c r="P658" s="1089"/>
      <c r="Q658" s="1089"/>
    </row>
    <row r="659" spans="1:17" ht="15.75">
      <c r="A659" s="1089"/>
      <c r="B659" s="1088"/>
      <c r="C659" s="3127"/>
      <c r="D659" s="1371"/>
      <c r="E659" s="1371"/>
      <c r="F659" s="1371"/>
      <c r="G659" s="1191"/>
      <c r="H659" s="1194"/>
      <c r="I659" s="1194"/>
      <c r="J659" s="1194"/>
      <c r="K659" s="1194"/>
      <c r="L659" s="1195"/>
      <c r="M659" s="1089"/>
      <c r="N659" s="1089"/>
      <c r="O659" s="1089"/>
      <c r="P659" s="1089"/>
      <c r="Q659" s="1089"/>
    </row>
    <row r="660" spans="1:17" ht="15.75">
      <c r="A660" s="1089"/>
      <c r="B660" s="1088"/>
      <c r="C660" s="3126">
        <v>2</v>
      </c>
      <c r="D660" s="1184" t="s">
        <v>1734</v>
      </c>
      <c r="E660" s="1130"/>
      <c r="F660" s="1172"/>
      <c r="G660" s="1130"/>
      <c r="H660" s="1130"/>
      <c r="I660" s="1130"/>
      <c r="J660" s="1130"/>
      <c r="K660" s="1130"/>
      <c r="L660" s="1196"/>
      <c r="M660" s="1089"/>
      <c r="N660" s="1089"/>
      <c r="O660" s="1089"/>
      <c r="P660" s="1089"/>
      <c r="Q660" s="1089"/>
    </row>
    <row r="661" spans="1:17">
      <c r="A661" s="1089"/>
      <c r="B661" s="1088"/>
      <c r="C661" s="3126"/>
      <c r="D661" s="2084" t="s">
        <v>1735</v>
      </c>
      <c r="E661" s="2084"/>
      <c r="F661" s="2084"/>
      <c r="G661" s="1197">
        <f>(H661*H658)+(I661*I658)+(J661*J658)+(K661*K658)+(L661*L658)</f>
        <v>1470</v>
      </c>
      <c r="H661" s="1198">
        <v>0</v>
      </c>
      <c r="I661" s="1198">
        <v>1</v>
      </c>
      <c r="J661" s="1198">
        <v>1</v>
      </c>
      <c r="K661" s="1198">
        <v>0</v>
      </c>
      <c r="L661" s="1199">
        <v>1</v>
      </c>
      <c r="M661" s="1089"/>
      <c r="N661" s="1089"/>
      <c r="O661" s="1089"/>
      <c r="P661" s="1089"/>
      <c r="Q661" s="1089"/>
    </row>
    <row r="662" spans="1:17">
      <c r="A662" s="1089"/>
      <c r="B662" s="1088"/>
      <c r="C662" s="3126"/>
      <c r="D662" s="2084" t="s">
        <v>1736</v>
      </c>
      <c r="E662" s="2084"/>
      <c r="F662" s="2084"/>
      <c r="G662" s="1197">
        <f>(H662*H658)+(I662*I658)+(J662*J658)+(K662*K658)+(L662*L658)</f>
        <v>850</v>
      </c>
      <c r="H662" s="1198">
        <v>1</v>
      </c>
      <c r="I662" s="1198">
        <v>0</v>
      </c>
      <c r="J662" s="1198">
        <v>0</v>
      </c>
      <c r="K662" s="1198">
        <v>2</v>
      </c>
      <c r="L662" s="1199">
        <v>0</v>
      </c>
      <c r="M662" s="1089"/>
      <c r="N662" s="1089"/>
      <c r="O662" s="1089"/>
      <c r="P662" s="1089"/>
      <c r="Q662" s="1089"/>
    </row>
    <row r="663" spans="1:17">
      <c r="A663" s="1089"/>
      <c r="B663" s="1088"/>
      <c r="C663" s="3126"/>
      <c r="D663" s="2084" t="s">
        <v>1737</v>
      </c>
      <c r="E663" s="2084"/>
      <c r="F663" s="2084"/>
      <c r="G663" s="1197">
        <f>(H663*H658)+(I663*I658)+(J663*J658)+(K663*K658)+(L663*L658)</f>
        <v>1895</v>
      </c>
      <c r="H663" s="1200">
        <v>0.5</v>
      </c>
      <c r="I663" s="1198">
        <v>1</v>
      </c>
      <c r="J663" s="1198">
        <v>1</v>
      </c>
      <c r="K663" s="1198">
        <v>1</v>
      </c>
      <c r="L663" s="1199">
        <v>1</v>
      </c>
      <c r="M663" s="1089"/>
      <c r="N663" s="1089"/>
      <c r="O663" s="1089"/>
      <c r="P663" s="1089"/>
      <c r="Q663" s="1089"/>
    </row>
    <row r="664" spans="1:17">
      <c r="A664" s="1089"/>
      <c r="B664" s="1088"/>
      <c r="C664" s="3126"/>
      <c r="D664" s="2084" t="s">
        <v>1738</v>
      </c>
      <c r="E664" s="2084"/>
      <c r="F664" s="2084"/>
      <c r="G664" s="1197">
        <f>(H664*H658)+(I664*I658)+(J664*J658)+(K664*K658)+(L664*L658)</f>
        <v>1190</v>
      </c>
      <c r="H664" s="1198">
        <v>0</v>
      </c>
      <c r="I664" s="1198">
        <v>0</v>
      </c>
      <c r="J664" s="1198">
        <v>2</v>
      </c>
      <c r="K664" s="1198">
        <v>2</v>
      </c>
      <c r="L664" s="1199">
        <v>1</v>
      </c>
      <c r="M664" s="1089"/>
      <c r="N664" s="1089"/>
      <c r="O664" s="1089"/>
      <c r="P664" s="1089"/>
      <c r="Q664" s="1089"/>
    </row>
    <row r="665" spans="1:17">
      <c r="A665" s="1089"/>
      <c r="B665" s="1088"/>
      <c r="C665" s="3126"/>
      <c r="D665" s="2084" t="s">
        <v>1739</v>
      </c>
      <c r="E665" s="2084"/>
      <c r="F665" s="2084"/>
      <c r="G665" s="1197">
        <f>(H665*H658)+(I665*I658)+(J665*J658)+(K665*K658)+(L665*L658)</f>
        <v>2540</v>
      </c>
      <c r="H665" s="1198">
        <v>1</v>
      </c>
      <c r="I665" s="1198">
        <v>2</v>
      </c>
      <c r="J665" s="1198">
        <v>0</v>
      </c>
      <c r="K665" s="1198">
        <v>1</v>
      </c>
      <c r="L665" s="1199">
        <v>0</v>
      </c>
      <c r="M665" s="1089"/>
      <c r="N665" s="1089"/>
      <c r="O665" s="1089"/>
      <c r="P665" s="1089"/>
      <c r="Q665" s="1089"/>
    </row>
    <row r="666" spans="1:17" ht="15.75">
      <c r="A666" s="1089"/>
      <c r="B666" s="1088"/>
      <c r="C666" s="3127"/>
      <c r="D666" s="1201"/>
      <c r="E666" s="1130"/>
      <c r="F666" s="1172"/>
      <c r="G666" s="1197"/>
      <c r="H666" s="1188" t="s">
        <v>1701</v>
      </c>
      <c r="I666" s="1189" t="s">
        <v>1702</v>
      </c>
      <c r="J666" s="1189" t="s">
        <v>1703</v>
      </c>
      <c r="K666" s="1189" t="s">
        <v>1688</v>
      </c>
      <c r="L666" s="1190" t="s">
        <v>1732</v>
      </c>
      <c r="M666" s="1089"/>
      <c r="N666" s="1089"/>
      <c r="O666" s="1089"/>
      <c r="P666" s="1089"/>
      <c r="Q666" s="1089"/>
    </row>
    <row r="667" spans="1:17" ht="15.75">
      <c r="A667" s="1089"/>
      <c r="B667" s="1088"/>
      <c r="C667" s="3127"/>
      <c r="D667" s="1201"/>
      <c r="E667" s="1130"/>
      <c r="F667" s="1172"/>
      <c r="G667" s="1202" t="s">
        <v>1740</v>
      </c>
      <c r="H667" s="1203">
        <f>SUM(H661:H666)</f>
        <v>2.5</v>
      </c>
      <c r="I667" s="1203">
        <f>SUM(I661:I666)</f>
        <v>4</v>
      </c>
      <c r="J667" s="1203">
        <f>SUM(J661:J666)</f>
        <v>4</v>
      </c>
      <c r="K667" s="1203">
        <f>SUM(K661:K666)</f>
        <v>6</v>
      </c>
      <c r="L667" s="1204">
        <f>SUM(L661:L666)</f>
        <v>3</v>
      </c>
      <c r="M667" s="1089"/>
      <c r="N667" s="1089"/>
      <c r="O667" s="1089"/>
      <c r="P667" s="1089"/>
      <c r="Q667" s="1089"/>
    </row>
    <row r="668" spans="1:17">
      <c r="A668" s="1089"/>
      <c r="B668" s="1088"/>
      <c r="C668" s="3128"/>
      <c r="D668" s="1201"/>
      <c r="E668" s="1130"/>
      <c r="F668" s="1172"/>
      <c r="G668" s="1372"/>
      <c r="H668" s="1205"/>
      <c r="I668" s="1205"/>
      <c r="J668" s="1205"/>
      <c r="K668" s="1205"/>
      <c r="L668" s="1206"/>
      <c r="M668" s="1089"/>
      <c r="N668" s="1089"/>
      <c r="O668" s="1089"/>
      <c r="P668" s="1089"/>
      <c r="Q668" s="1089"/>
    </row>
    <row r="669" spans="1:17" ht="15.75">
      <c r="A669" s="1089"/>
      <c r="B669" s="1088"/>
      <c r="C669" s="3129">
        <v>3</v>
      </c>
      <c r="D669" s="2084" t="s">
        <v>1741</v>
      </c>
      <c r="E669" s="2084"/>
      <c r="F669" s="2084"/>
      <c r="G669" s="1207">
        <f>(H669*H658)+(I669*I658)+(J669*J658)+(K669*K658)+(L669*L658)</f>
        <v>208.60000000000002</v>
      </c>
      <c r="H669" s="1208">
        <v>0.06</v>
      </c>
      <c r="I669" s="1208">
        <v>0.08</v>
      </c>
      <c r="J669" s="1208">
        <v>0.15</v>
      </c>
      <c r="K669" s="1208">
        <v>0.2</v>
      </c>
      <c r="L669" s="1209">
        <v>0.1</v>
      </c>
      <c r="M669" s="1089"/>
      <c r="N669" s="1089"/>
      <c r="O669" s="1089"/>
      <c r="P669" s="1089"/>
      <c r="Q669" s="1089"/>
    </row>
    <row r="670" spans="1:17">
      <c r="A670" s="1089"/>
      <c r="B670" s="1088"/>
      <c r="C670" s="3128"/>
      <c r="D670" s="1210"/>
      <c r="E670" s="1211"/>
      <c r="F670" s="1212"/>
      <c r="G670" s="1197"/>
      <c r="H670" s="1205"/>
      <c r="I670" s="1205"/>
      <c r="J670" s="1205"/>
      <c r="K670" s="1205"/>
      <c r="L670" s="1206"/>
      <c r="M670" s="1089"/>
      <c r="N670" s="1089"/>
      <c r="O670" s="1089"/>
      <c r="P670" s="1089"/>
      <c r="Q670" s="1089"/>
    </row>
    <row r="671" spans="1:17" ht="15.75">
      <c r="A671" s="1089"/>
      <c r="B671" s="1088"/>
      <c r="C671" s="3129">
        <v>4</v>
      </c>
      <c r="D671" s="2084" t="s">
        <v>1742</v>
      </c>
      <c r="E671" s="2084"/>
      <c r="F671" s="2084"/>
      <c r="G671" s="1207">
        <f>(H671*H658)+(I671*I658)+(J671*J658)+(K671*K658)+(L671*L658)</f>
        <v>213.5</v>
      </c>
      <c r="H671" s="1208">
        <v>0.06</v>
      </c>
      <c r="I671" s="1208">
        <v>0.1</v>
      </c>
      <c r="J671" s="1208">
        <v>0.12</v>
      </c>
      <c r="K671" s="1208">
        <v>0.15</v>
      </c>
      <c r="L671" s="1209">
        <v>0.12</v>
      </c>
      <c r="M671" s="1089"/>
      <c r="N671" s="1089"/>
      <c r="O671" s="1089"/>
      <c r="P671" s="1089"/>
      <c r="Q671" s="1089"/>
    </row>
    <row r="672" spans="1:17">
      <c r="A672" s="1089"/>
      <c r="B672" s="1088"/>
      <c r="C672" s="3128"/>
      <c r="D672" s="1210"/>
      <c r="E672" s="1211"/>
      <c r="F672" s="1212"/>
      <c r="G672" s="1197"/>
      <c r="H672" s="1205"/>
      <c r="I672" s="1205"/>
      <c r="J672" s="1205"/>
      <c r="K672" s="1205"/>
      <c r="L672" s="1206"/>
      <c r="M672" s="1089"/>
      <c r="N672" s="1089"/>
      <c r="O672" s="1089"/>
      <c r="P672" s="1089"/>
      <c r="Q672" s="1089"/>
    </row>
    <row r="673" spans="1:17" ht="15.75">
      <c r="A673" s="1089"/>
      <c r="B673" s="1088"/>
      <c r="C673" s="3129">
        <v>5</v>
      </c>
      <c r="D673" s="2084" t="s">
        <v>1673</v>
      </c>
      <c r="E673" s="2084"/>
      <c r="F673" s="2084"/>
      <c r="G673" s="1207">
        <f>(H673*H658)+(I673*I658)+(J673*J658)+(K673*K658)+(L673*L658)</f>
        <v>237.5</v>
      </c>
      <c r="H673" s="1208">
        <v>0.06</v>
      </c>
      <c r="I673" s="1208">
        <v>0.1</v>
      </c>
      <c r="J673" s="1208">
        <v>0.15</v>
      </c>
      <c r="K673" s="1208">
        <v>0.2</v>
      </c>
      <c r="L673" s="1209">
        <v>0.15</v>
      </c>
      <c r="M673" s="1089"/>
      <c r="N673" s="1089"/>
      <c r="O673" s="1089"/>
      <c r="P673" s="1089"/>
      <c r="Q673" s="1089"/>
    </row>
    <row r="674" spans="1:17" ht="15.75" thickBot="1">
      <c r="A674" s="1089"/>
      <c r="B674" s="1088"/>
      <c r="C674" s="3130"/>
      <c r="D674" s="3131"/>
      <c r="E674" s="3132"/>
      <c r="F674" s="3133"/>
      <c r="G674" s="3134"/>
      <c r="H674" s="3135"/>
      <c r="I674" s="3135"/>
      <c r="J674" s="3132"/>
      <c r="K674" s="3132"/>
      <c r="L674" s="3136"/>
      <c r="M674" s="1089"/>
      <c r="N674" s="1089"/>
      <c r="O674" s="1089"/>
      <c r="P674" s="1089"/>
      <c r="Q674" s="1089"/>
    </row>
    <row r="675" spans="1:17">
      <c r="A675" s="1089"/>
      <c r="B675" s="1088"/>
      <c r="C675" s="1088"/>
      <c r="D675" s="1088"/>
      <c r="E675" s="1088"/>
      <c r="F675" s="1088"/>
      <c r="G675" s="1088"/>
      <c r="H675" s="1088"/>
      <c r="I675" s="1088"/>
      <c r="J675" s="1088"/>
      <c r="K675" s="1088"/>
      <c r="L675" s="1088"/>
      <c r="M675" s="1089"/>
      <c r="N675" s="1089"/>
      <c r="O675" s="1089"/>
      <c r="P675" s="1089"/>
      <c r="Q675" s="1089"/>
    </row>
    <row r="676" spans="1:17">
      <c r="A676" s="2286"/>
      <c r="B676" s="2287"/>
      <c r="C676" s="2288"/>
      <c r="D676" s="2288"/>
      <c r="E676" s="2288"/>
      <c r="F676" s="2288"/>
      <c r="G676" s="2288"/>
      <c r="H676" s="2288"/>
      <c r="I676" s="2288"/>
      <c r="J676" s="2287"/>
      <c r="K676" s="2287"/>
      <c r="L676" s="2287"/>
      <c r="M676" s="2286"/>
      <c r="N676" s="2286"/>
      <c r="O676" s="2286"/>
      <c r="P676" s="2286"/>
      <c r="Q676" s="2286"/>
    </row>
    <row r="677" spans="1:17" ht="15.75" thickBot="1">
      <c r="A677" s="1089"/>
      <c r="B677" s="1088"/>
      <c r="C677" s="1088"/>
      <c r="D677" s="1088"/>
      <c r="E677" s="1088"/>
      <c r="F677" s="1088"/>
      <c r="G677" s="1088"/>
      <c r="H677" s="1088"/>
      <c r="I677" s="1088"/>
      <c r="J677" s="1088"/>
      <c r="K677" s="1088"/>
      <c r="L677" s="1088"/>
      <c r="M677" s="1089"/>
      <c r="N677" s="1089"/>
      <c r="O677" s="1089"/>
      <c r="P677" s="1089"/>
      <c r="Q677" s="1089"/>
    </row>
    <row r="678" spans="1:17" ht="18">
      <c r="A678" s="1089"/>
      <c r="B678" s="1088"/>
      <c r="C678" s="2096" t="s">
        <v>1743</v>
      </c>
      <c r="D678" s="2097"/>
      <c r="E678" s="2097"/>
      <c r="F678" s="2097"/>
      <c r="G678" s="2097"/>
      <c r="H678" s="2097"/>
      <c r="I678" s="2097"/>
      <c r="J678" s="2097"/>
      <c r="K678" s="2097"/>
      <c r="L678" s="2098"/>
      <c r="M678" s="1089"/>
      <c r="N678" s="1089"/>
      <c r="O678" s="1089"/>
      <c r="P678" s="1089"/>
      <c r="Q678" s="1089"/>
    </row>
    <row r="679" spans="1:17">
      <c r="A679" s="1089"/>
      <c r="B679" s="1088"/>
      <c r="C679" s="3137" t="s">
        <v>1744</v>
      </c>
      <c r="D679" s="1213"/>
      <c r="E679" s="1213"/>
      <c r="F679" s="1213"/>
      <c r="G679" s="1213"/>
      <c r="H679" s="1213"/>
      <c r="I679" s="1213"/>
      <c r="J679" s="1214"/>
      <c r="K679" s="1214"/>
      <c r="L679" s="1215"/>
      <c r="M679" s="1089"/>
      <c r="N679" s="1089"/>
      <c r="O679" s="1089"/>
      <c r="P679" s="1089"/>
      <c r="Q679" s="1089"/>
    </row>
    <row r="680" spans="1:17">
      <c r="A680" s="1089"/>
      <c r="B680" s="1088"/>
      <c r="C680" s="3138" t="s">
        <v>1745</v>
      </c>
      <c r="D680" s="2099"/>
      <c r="E680" s="2099"/>
      <c r="F680" s="2099"/>
      <c r="G680" s="2099"/>
      <c r="H680" s="2099"/>
      <c r="I680" s="2099"/>
      <c r="J680" s="2099"/>
      <c r="K680" s="2099"/>
      <c r="L680" s="2100"/>
      <c r="M680" s="1089"/>
      <c r="N680" s="1089"/>
      <c r="O680" s="1089"/>
      <c r="P680" s="1089"/>
      <c r="Q680" s="1089"/>
    </row>
    <row r="681" spans="1:17">
      <c r="A681" s="1089"/>
      <c r="B681" s="1088"/>
      <c r="C681" s="3138"/>
      <c r="D681" s="2099"/>
      <c r="E681" s="2099"/>
      <c r="F681" s="2099"/>
      <c r="G681" s="2099"/>
      <c r="H681" s="2099"/>
      <c r="I681" s="2099"/>
      <c r="J681" s="2099"/>
      <c r="K681" s="2099"/>
      <c r="L681" s="2100"/>
      <c r="M681" s="1089"/>
      <c r="N681" s="1089"/>
      <c r="O681" s="1089"/>
      <c r="P681" s="1089"/>
      <c r="Q681" s="1089"/>
    </row>
    <row r="682" spans="1:17">
      <c r="A682" s="1089"/>
      <c r="B682" s="1088"/>
      <c r="C682" s="3138"/>
      <c r="D682" s="2099"/>
      <c r="E682" s="2099"/>
      <c r="F682" s="2099"/>
      <c r="G682" s="2099"/>
      <c r="H682" s="2099"/>
      <c r="I682" s="2099"/>
      <c r="J682" s="2099"/>
      <c r="K682" s="2099"/>
      <c r="L682" s="2100"/>
      <c r="M682" s="1089"/>
      <c r="N682" s="1089"/>
      <c r="O682" s="1089"/>
      <c r="P682" s="1089"/>
      <c r="Q682" s="1089"/>
    </row>
    <row r="683" spans="1:17">
      <c r="A683" s="1089"/>
      <c r="B683" s="1088"/>
      <c r="C683" s="3138"/>
      <c r="D683" s="2099"/>
      <c r="E683" s="2099"/>
      <c r="F683" s="2099"/>
      <c r="G683" s="2099"/>
      <c r="H683" s="2099"/>
      <c r="I683" s="2099"/>
      <c r="J683" s="2099"/>
      <c r="K683" s="2099"/>
      <c r="L683" s="2100"/>
      <c r="M683" s="1089"/>
      <c r="N683" s="1089"/>
      <c r="O683" s="1089"/>
      <c r="P683" s="1089"/>
      <c r="Q683" s="1089"/>
    </row>
    <row r="684" spans="1:17">
      <c r="A684" s="1089"/>
      <c r="B684" s="1088"/>
      <c r="C684" s="3138" t="s">
        <v>1746</v>
      </c>
      <c r="D684" s="2099"/>
      <c r="E684" s="2099"/>
      <c r="F684" s="2099"/>
      <c r="G684" s="2099"/>
      <c r="H684" s="2099"/>
      <c r="I684" s="2099"/>
      <c r="J684" s="2099"/>
      <c r="K684" s="2099"/>
      <c r="L684" s="2100"/>
      <c r="M684" s="1089"/>
      <c r="N684" s="1089"/>
      <c r="O684" s="1089"/>
      <c r="P684" s="1089"/>
      <c r="Q684" s="1089"/>
    </row>
    <row r="685" spans="1:17">
      <c r="A685" s="1089"/>
      <c r="B685" s="1088"/>
      <c r="C685" s="3138"/>
      <c r="D685" s="2099"/>
      <c r="E685" s="2099"/>
      <c r="F685" s="2099"/>
      <c r="G685" s="2099"/>
      <c r="H685" s="2099"/>
      <c r="I685" s="2099"/>
      <c r="J685" s="2099"/>
      <c r="K685" s="2099"/>
      <c r="L685" s="2100"/>
      <c r="M685" s="1089"/>
      <c r="N685" s="1089"/>
      <c r="O685" s="1089"/>
      <c r="P685" s="1089"/>
      <c r="Q685" s="1089"/>
    </row>
    <row r="686" spans="1:17">
      <c r="A686" s="1089"/>
      <c r="B686" s="1088"/>
      <c r="C686" s="3138"/>
      <c r="D686" s="2099"/>
      <c r="E686" s="2099"/>
      <c r="F686" s="2099"/>
      <c r="G686" s="2099"/>
      <c r="H686" s="2099"/>
      <c r="I686" s="2099"/>
      <c r="J686" s="2099"/>
      <c r="K686" s="2099"/>
      <c r="L686" s="2100"/>
      <c r="M686" s="1089"/>
      <c r="N686" s="1089"/>
      <c r="O686" s="1089"/>
      <c r="P686" s="1089"/>
      <c r="Q686" s="1089"/>
    </row>
    <row r="687" spans="1:17">
      <c r="A687" s="1089"/>
      <c r="B687" s="1088"/>
      <c r="C687" s="2101"/>
      <c r="D687" s="2102"/>
      <c r="E687" s="2102"/>
      <c r="F687" s="2102"/>
      <c r="G687" s="2102"/>
      <c r="H687" s="2102"/>
      <c r="I687" s="2102"/>
      <c r="J687" s="2102"/>
      <c r="K687" s="2102"/>
      <c r="L687" s="2103"/>
      <c r="M687" s="1089"/>
      <c r="N687" s="1089"/>
      <c r="O687" s="1089"/>
      <c r="P687" s="1089"/>
      <c r="Q687" s="1089"/>
    </row>
    <row r="688" spans="1:17">
      <c r="A688" s="1089"/>
      <c r="B688" s="1088"/>
      <c r="C688" s="3139" t="s">
        <v>1747</v>
      </c>
      <c r="D688" s="2106"/>
      <c r="E688" s="2106"/>
      <c r="F688" s="2106"/>
      <c r="G688" s="2107" t="s">
        <v>1748</v>
      </c>
      <c r="H688" s="2107"/>
      <c r="I688" s="2108">
        <v>0.09</v>
      </c>
      <c r="J688" s="2109" t="s">
        <v>1749</v>
      </c>
      <c r="K688" s="2109"/>
      <c r="L688" s="2092">
        <v>0.12</v>
      </c>
      <c r="M688" s="1089"/>
      <c r="N688" s="1089"/>
      <c r="O688" s="1089"/>
      <c r="P688" s="1089"/>
      <c r="Q688" s="1089"/>
    </row>
    <row r="689" spans="1:17">
      <c r="A689" s="1089"/>
      <c r="B689" s="1088"/>
      <c r="C689" s="3139"/>
      <c r="D689" s="2106"/>
      <c r="E689" s="2106"/>
      <c r="F689" s="2106"/>
      <c r="G689" s="2107"/>
      <c r="H689" s="2107"/>
      <c r="I689" s="2108"/>
      <c r="J689" s="2109"/>
      <c r="K689" s="2109"/>
      <c r="L689" s="2092"/>
      <c r="M689" s="1089"/>
      <c r="N689" s="1089"/>
      <c r="O689" s="1089"/>
      <c r="P689" s="1089"/>
      <c r="Q689" s="1089"/>
    </row>
    <row r="690" spans="1:17" ht="18">
      <c r="A690" s="1089"/>
      <c r="B690" s="1088"/>
      <c r="C690" s="3140"/>
      <c r="D690" s="1216"/>
      <c r="E690" s="1216"/>
      <c r="F690" s="1216"/>
      <c r="G690" s="1369"/>
      <c r="H690" s="1369"/>
      <c r="I690" s="1217"/>
      <c r="J690" s="1370"/>
      <c r="K690" s="1370"/>
      <c r="L690" s="1218"/>
      <c r="M690" s="1089"/>
      <c r="N690" s="1089"/>
      <c r="O690" s="1089"/>
      <c r="P690" s="1089"/>
      <c r="Q690" s="1089"/>
    </row>
    <row r="691" spans="1:17">
      <c r="A691" s="1089"/>
      <c r="B691" s="1088"/>
      <c r="C691" s="3141" t="str">
        <f>IF(E691="","produit à servir","produits entiers à couper en ")</f>
        <v xml:space="preserve">produits entiers à couper en </v>
      </c>
      <c r="D691" s="2093"/>
      <c r="E691" s="2094">
        <f>IF(K698=1,"",K698)</f>
        <v>1.5</v>
      </c>
      <c r="F691" s="2095">
        <f>LARGE(F699:F703,1)</f>
        <v>3</v>
      </c>
      <c r="G691" s="2095" t="s">
        <v>658</v>
      </c>
      <c r="H691" s="2095" t="s">
        <v>321</v>
      </c>
      <c r="I691" s="2095">
        <f>LARGE(G699:G703,1)</f>
        <v>2</v>
      </c>
      <c r="J691" s="2095" t="s">
        <v>1750</v>
      </c>
      <c r="K691" s="1219"/>
      <c r="L691" s="1220"/>
      <c r="M691" s="1089"/>
      <c r="N691" s="1089"/>
      <c r="O691" s="1089"/>
      <c r="P691" s="1089"/>
      <c r="Q691" s="1089"/>
    </row>
    <row r="692" spans="1:17">
      <c r="A692" s="1089"/>
      <c r="B692" s="1088"/>
      <c r="C692" s="3141"/>
      <c r="D692" s="2093"/>
      <c r="E692" s="2094"/>
      <c r="F692" s="2095"/>
      <c r="G692" s="2095"/>
      <c r="H692" s="2095"/>
      <c r="I692" s="2095"/>
      <c r="J692" s="2095"/>
      <c r="K692" s="1219"/>
      <c r="L692" s="1220"/>
      <c r="M692" s="1089"/>
      <c r="N692" s="1089"/>
      <c r="O692" s="1089"/>
      <c r="P692" s="1089"/>
      <c r="Q692" s="1089"/>
    </row>
    <row r="693" spans="1:17" ht="15.75">
      <c r="A693" s="1089"/>
      <c r="B693" s="1088"/>
      <c r="C693" s="3142"/>
      <c r="D693" s="1221"/>
      <c r="E693" s="1222"/>
      <c r="F693" s="1127"/>
      <c r="G693" s="1127"/>
      <c r="H693" s="1127"/>
      <c r="I693" s="1127"/>
      <c r="J693" s="1223"/>
      <c r="K693" s="1224"/>
      <c r="L693" s="1225"/>
      <c r="M693" s="1089"/>
      <c r="N693" s="1089"/>
      <c r="O693" s="1089"/>
      <c r="P693" s="1089"/>
      <c r="Q693" s="1089"/>
    </row>
    <row r="694" spans="1:17">
      <c r="A694" s="1089"/>
      <c r="B694" s="1088"/>
      <c r="C694" s="3143" t="str">
        <f>IF(D694="","MOINS","Servir ")</f>
        <v xml:space="preserve">Servir </v>
      </c>
      <c r="D694" s="2104">
        <f>IF(F691-1=0,"",F691-1)</f>
        <v>2</v>
      </c>
      <c r="E694" s="2105" t="str">
        <f>IF(D694="","",IF(G694=1,"produits entiers de","produits coupés en "))</f>
        <v>produits entiers de</v>
      </c>
      <c r="F694" s="2105"/>
      <c r="G694" s="2104">
        <f>IF(D694="","",I691/D694)</f>
        <v>1</v>
      </c>
      <c r="H694" s="2095" t="str">
        <f>IF(D694="","","parts")</f>
        <v>parts</v>
      </c>
      <c r="I694" s="2105" t="str">
        <f>IF(D694="","","grammage unitaire")</f>
        <v>grammage unitaire</v>
      </c>
      <c r="J694" s="2105"/>
      <c r="K694" s="2122">
        <f>IF(D694="","",I688/G694)</f>
        <v>0.09</v>
      </c>
      <c r="L694" s="2123"/>
      <c r="M694" s="1089"/>
      <c r="N694" s="1089"/>
      <c r="O694" s="1089"/>
      <c r="P694" s="1089"/>
      <c r="Q694" s="1089"/>
    </row>
    <row r="695" spans="1:17">
      <c r="A695" s="1089"/>
      <c r="B695" s="1088"/>
      <c r="C695" s="3143"/>
      <c r="D695" s="2104"/>
      <c r="E695" s="2105"/>
      <c r="F695" s="2105"/>
      <c r="G695" s="2104"/>
      <c r="H695" s="2095"/>
      <c r="I695" s="2105"/>
      <c r="J695" s="2105"/>
      <c r="K695" s="2122"/>
      <c r="L695" s="2123"/>
      <c r="M695" s="1089"/>
      <c r="N695" s="1089"/>
      <c r="O695" s="1089"/>
      <c r="P695" s="1089"/>
      <c r="Q695" s="1089"/>
    </row>
    <row r="696" spans="1:17">
      <c r="A696" s="1089"/>
      <c r="B696" s="1088"/>
      <c r="C696" s="3143" t="str">
        <f>IF(D694="","","plus")</f>
        <v>plus</v>
      </c>
      <c r="D696" s="2124">
        <f>IF(D694="","",F691-D694)</f>
        <v>1</v>
      </c>
      <c r="E696" s="2105" t="str">
        <f>IF(D696="","","produit coupé en ")</f>
        <v xml:space="preserve">produit coupé en </v>
      </c>
      <c r="F696" s="2105"/>
      <c r="G696" s="2124">
        <f>IF(E696="","",I691)</f>
        <v>2</v>
      </c>
      <c r="H696" s="2095" t="str">
        <f>IF(E696="","","parts")</f>
        <v>parts</v>
      </c>
      <c r="I696" s="1226"/>
      <c r="J696" s="2125" t="str">
        <f>IF(D696="","moins"," de")</f>
        <v xml:space="preserve"> de</v>
      </c>
      <c r="K696" s="2122">
        <f>IF(E696="",I688-L688,I688/G696)</f>
        <v>4.4999999999999998E-2</v>
      </c>
      <c r="L696" s="2123"/>
      <c r="M696" s="1089"/>
      <c r="N696" s="1089"/>
      <c r="O696" s="1089"/>
      <c r="P696" s="1089"/>
      <c r="Q696" s="1089"/>
    </row>
    <row r="697" spans="1:17">
      <c r="A697" s="1089"/>
      <c r="B697" s="1088"/>
      <c r="C697" s="3143"/>
      <c r="D697" s="2124"/>
      <c r="E697" s="2105"/>
      <c r="F697" s="2105"/>
      <c r="G697" s="2124"/>
      <c r="H697" s="2095"/>
      <c r="I697" s="1226"/>
      <c r="J697" s="2125"/>
      <c r="K697" s="2122"/>
      <c r="L697" s="2123"/>
      <c r="M697" s="1089"/>
      <c r="N697" s="1089"/>
      <c r="O697" s="1089"/>
      <c r="P697" s="1089"/>
      <c r="Q697" s="1089"/>
    </row>
    <row r="698" spans="1:17" ht="22.5">
      <c r="A698" s="1089"/>
      <c r="B698" s="1088"/>
      <c r="C698" s="3144" t="s">
        <v>1751</v>
      </c>
      <c r="D698" s="1227" t="s">
        <v>1752</v>
      </c>
      <c r="E698" s="1227" t="s">
        <v>1753</v>
      </c>
      <c r="F698" s="1228" t="s">
        <v>1754</v>
      </c>
      <c r="G698" s="1228"/>
      <c r="H698" s="1229" t="s">
        <v>1755</v>
      </c>
      <c r="I698" s="1230" t="s">
        <v>321</v>
      </c>
      <c r="J698" s="1230"/>
      <c r="K698" s="1231">
        <f>LARGE(L699:L703,1)</f>
        <v>1.5</v>
      </c>
      <c r="L698" s="1232">
        <f>SMALL(E699:E703,COUNTIF(E699:E703,0)+1)</f>
        <v>3.0000000000000027E-2</v>
      </c>
      <c r="M698" s="1089"/>
      <c r="N698" s="1089"/>
      <c r="O698" s="1089"/>
      <c r="P698" s="1089"/>
      <c r="Q698" s="1089"/>
    </row>
    <row r="699" spans="1:17">
      <c r="A699" s="1089"/>
      <c r="B699" s="1088"/>
      <c r="C699" s="3145">
        <f>L688*I699</f>
        <v>0</v>
      </c>
      <c r="D699" s="1233">
        <f>I688*H699</f>
        <v>0.09</v>
      </c>
      <c r="E699" s="1233">
        <f>D699-C699</f>
        <v>0.09</v>
      </c>
      <c r="F699" s="1234">
        <f>IF(E699=L698,H699,0)</f>
        <v>0</v>
      </c>
      <c r="G699" s="1234">
        <f>IF(F699&gt;0,I699,0)</f>
        <v>0</v>
      </c>
      <c r="H699" s="1231">
        <v>1</v>
      </c>
      <c r="I699" s="1235">
        <f>INT(J699)</f>
        <v>0</v>
      </c>
      <c r="J699" s="1235">
        <f>D699/L688</f>
        <v>0.75</v>
      </c>
      <c r="K699" s="1231">
        <f>IF(F699=0,0,F699/G699)</f>
        <v>0</v>
      </c>
      <c r="L699" s="1236">
        <f>ROUNDDOWN(K699,1)</f>
        <v>0</v>
      </c>
      <c r="M699" s="1089"/>
      <c r="N699" s="1089"/>
      <c r="O699" s="1089"/>
      <c r="P699" s="1089"/>
      <c r="Q699" s="1089"/>
    </row>
    <row r="700" spans="1:17">
      <c r="A700" s="1089"/>
      <c r="B700" s="1088"/>
      <c r="C700" s="3145">
        <f>L688*I700</f>
        <v>0.12</v>
      </c>
      <c r="D700" s="1233">
        <f>I688*H700</f>
        <v>0.18</v>
      </c>
      <c r="E700" s="1233">
        <f>D700-C700</f>
        <v>0.06</v>
      </c>
      <c r="F700" s="1234">
        <f>IF(E700=L698,H700,0)</f>
        <v>0</v>
      </c>
      <c r="G700" s="1234">
        <f>IF(F700&gt;0,I700,0)</f>
        <v>0</v>
      </c>
      <c r="H700" s="1231">
        <v>2</v>
      </c>
      <c r="I700" s="1235">
        <f>INT(J700)</f>
        <v>1</v>
      </c>
      <c r="J700" s="1235">
        <f>D700/L688</f>
        <v>1.5</v>
      </c>
      <c r="K700" s="1231">
        <f>IF(F700=0,0,F700/G700)</f>
        <v>0</v>
      </c>
      <c r="L700" s="1236">
        <f>ROUNDDOWN(K700,1)</f>
        <v>0</v>
      </c>
      <c r="M700" s="1089"/>
      <c r="N700" s="1089"/>
      <c r="O700" s="1089"/>
      <c r="P700" s="1089"/>
      <c r="Q700" s="1089"/>
    </row>
    <row r="701" spans="1:17">
      <c r="A701" s="1089"/>
      <c r="B701" s="1088"/>
      <c r="C701" s="3145">
        <f>L688*I701</f>
        <v>0.24</v>
      </c>
      <c r="D701" s="1233">
        <f>I688*H701</f>
        <v>0.27</v>
      </c>
      <c r="E701" s="1233">
        <f>D701-C701</f>
        <v>3.0000000000000027E-2</v>
      </c>
      <c r="F701" s="1234">
        <f>IF(E701=L698,H701,0)</f>
        <v>3</v>
      </c>
      <c r="G701" s="1234">
        <f>IF(F701&gt;0,I701,0)</f>
        <v>2</v>
      </c>
      <c r="H701" s="1231">
        <v>3</v>
      </c>
      <c r="I701" s="1235">
        <f>INT(J701)</f>
        <v>2</v>
      </c>
      <c r="J701" s="1235">
        <f>D701/L688</f>
        <v>2.2500000000000004</v>
      </c>
      <c r="K701" s="1231">
        <f>IF(F701=0,0,F701/G701)</f>
        <v>1.5</v>
      </c>
      <c r="L701" s="1236">
        <f>ROUNDDOWN(K701,1)</f>
        <v>1.5</v>
      </c>
      <c r="M701" s="1089"/>
      <c r="N701" s="1089"/>
      <c r="O701" s="1089"/>
      <c r="P701" s="1089"/>
      <c r="Q701" s="1089"/>
    </row>
    <row r="702" spans="1:17">
      <c r="A702" s="1089"/>
      <c r="B702" s="1088"/>
      <c r="C702" s="3145">
        <f>L688*I702</f>
        <v>0.36</v>
      </c>
      <c r="D702" s="1233">
        <f>I688*H702</f>
        <v>0.36</v>
      </c>
      <c r="E702" s="1233">
        <f>D702-C702</f>
        <v>0</v>
      </c>
      <c r="F702" s="1234">
        <f>IF(E702=L698,H702,0)</f>
        <v>0</v>
      </c>
      <c r="G702" s="1234">
        <f>IF(F702&gt;0,I702,0)</f>
        <v>0</v>
      </c>
      <c r="H702" s="1231">
        <v>4</v>
      </c>
      <c r="I702" s="1235">
        <f>INT(J702)</f>
        <v>3</v>
      </c>
      <c r="J702" s="1235">
        <f>D702/L688</f>
        <v>3</v>
      </c>
      <c r="K702" s="1231">
        <f>IF(F702=0,0,F702/G702)</f>
        <v>0</v>
      </c>
      <c r="L702" s="1236">
        <f>ROUNDDOWN(K702,1)</f>
        <v>0</v>
      </c>
      <c r="M702" s="1089"/>
      <c r="N702" s="1089"/>
      <c r="O702" s="1089"/>
      <c r="P702" s="1089"/>
      <c r="Q702" s="1089"/>
    </row>
    <row r="703" spans="1:17" ht="15.75" thickBot="1">
      <c r="A703" s="1089"/>
      <c r="B703" s="1088"/>
      <c r="C703" s="3146">
        <f>L688*I703</f>
        <v>0.36</v>
      </c>
      <c r="D703" s="3147">
        <f>I688*H703</f>
        <v>0.44999999999999996</v>
      </c>
      <c r="E703" s="3147">
        <f>D703-C703</f>
        <v>8.9999999999999969E-2</v>
      </c>
      <c r="F703" s="3148">
        <f>IF(E703=L698,H703,0)</f>
        <v>0</v>
      </c>
      <c r="G703" s="3148">
        <f>IF(F703&gt;0,I703,0)</f>
        <v>0</v>
      </c>
      <c r="H703" s="3149">
        <v>5</v>
      </c>
      <c r="I703" s="3150">
        <f>INT(J703)</f>
        <v>3</v>
      </c>
      <c r="J703" s="3150">
        <f>D703/L688</f>
        <v>3.7499999999999996</v>
      </c>
      <c r="K703" s="3149">
        <f>IF(F703=0,0,F703/G703)</f>
        <v>0</v>
      </c>
      <c r="L703" s="3151">
        <f>ROUNDDOWN(K703,1)</f>
        <v>0</v>
      </c>
      <c r="M703" s="1089"/>
      <c r="N703" s="1089"/>
      <c r="O703" s="1089"/>
      <c r="P703" s="1089"/>
      <c r="Q703" s="1089"/>
    </row>
    <row r="704" spans="1:17">
      <c r="A704" s="1089"/>
      <c r="B704" s="1088"/>
      <c r="C704" s="1088"/>
      <c r="D704" s="1088"/>
      <c r="E704" s="1088"/>
      <c r="F704" s="1088"/>
      <c r="G704" s="1088"/>
      <c r="H704" s="1088"/>
      <c r="I704" s="1088"/>
      <c r="J704" s="1088"/>
      <c r="K704" s="1088"/>
      <c r="L704" s="1088"/>
      <c r="M704" s="1089"/>
      <c r="N704" s="1089"/>
      <c r="O704" s="1089"/>
      <c r="P704" s="1089"/>
      <c r="Q704" s="1089"/>
    </row>
    <row r="705" spans="1:17">
      <c r="A705" s="1089"/>
      <c r="B705" s="1088"/>
      <c r="C705" s="1088"/>
      <c r="D705" s="1088"/>
      <c r="E705" s="1088"/>
      <c r="F705" s="1088"/>
      <c r="G705" s="1088"/>
      <c r="H705" s="1088"/>
      <c r="I705" s="1088"/>
      <c r="J705" s="1088"/>
      <c r="K705" s="1088"/>
      <c r="L705" s="1088"/>
      <c r="M705" s="1089"/>
      <c r="N705" s="1089"/>
      <c r="O705" s="1089"/>
      <c r="P705" s="1089"/>
      <c r="Q705" s="1089"/>
    </row>
    <row r="706" spans="1:17" ht="18">
      <c r="A706" s="1089"/>
      <c r="B706" s="1088"/>
      <c r="C706" s="3152" t="s">
        <v>1756</v>
      </c>
      <c r="D706" s="2110"/>
      <c r="E706" s="2110"/>
      <c r="F706" s="2110"/>
      <c r="G706" s="2110"/>
      <c r="H706" s="2110"/>
      <c r="I706" s="2110"/>
      <c r="J706" s="2110"/>
      <c r="K706" s="2110"/>
      <c r="L706" s="2110"/>
      <c r="M706" s="3153"/>
      <c r="N706" s="1089"/>
      <c r="O706" s="1089"/>
      <c r="P706" s="1089"/>
      <c r="Q706" s="1089"/>
    </row>
    <row r="707" spans="1:17" ht="15.75">
      <c r="A707" s="1089"/>
      <c r="B707" s="1088"/>
      <c r="C707" s="2111" t="s">
        <v>2336</v>
      </c>
      <c r="D707" s="2112"/>
      <c r="E707" s="2112"/>
      <c r="F707" s="2112"/>
      <c r="G707" s="2112"/>
      <c r="H707" s="2112"/>
      <c r="I707" s="2112"/>
      <c r="J707" s="2112"/>
      <c r="K707" s="2112"/>
      <c r="L707" s="2112"/>
      <c r="M707" s="2113"/>
      <c r="N707" s="1089"/>
      <c r="O707" s="1089"/>
      <c r="P707" s="1089"/>
      <c r="Q707" s="1089"/>
    </row>
    <row r="708" spans="1:17" ht="15.75">
      <c r="A708" s="1089"/>
      <c r="B708" s="1088"/>
      <c r="C708" s="1368"/>
      <c r="D708" s="1237"/>
      <c r="E708" s="2114" t="s">
        <v>1757</v>
      </c>
      <c r="F708" s="2114"/>
      <c r="G708" s="2114"/>
      <c r="H708" s="2114"/>
      <c r="I708" s="2114"/>
      <c r="J708" s="2114"/>
      <c r="K708" s="2114"/>
      <c r="L708" s="2114"/>
      <c r="M708" s="2115"/>
      <c r="N708" s="1089"/>
      <c r="O708" s="1089"/>
      <c r="P708" s="1089"/>
      <c r="Q708" s="1089"/>
    </row>
    <row r="709" spans="1:17">
      <c r="A709" s="1089"/>
      <c r="B709" s="1088"/>
      <c r="C709" s="2116" t="s">
        <v>365</v>
      </c>
      <c r="D709" s="2117"/>
      <c r="E709" s="2117"/>
      <c r="F709" s="2117"/>
      <c r="G709" s="2117"/>
      <c r="H709" s="2117"/>
      <c r="I709" s="2117"/>
      <c r="J709" s="2117"/>
      <c r="K709" s="2117"/>
      <c r="L709" s="2117"/>
      <c r="M709" s="2118"/>
      <c r="N709" s="1089"/>
      <c r="O709" s="1089"/>
      <c r="P709" s="1089"/>
      <c r="Q709" s="1089"/>
    </row>
    <row r="710" spans="1:17">
      <c r="A710" s="1089"/>
      <c r="B710" s="1088"/>
      <c r="C710" s="2119" t="s">
        <v>1758</v>
      </c>
      <c r="D710" s="2120"/>
      <c r="E710" s="2121" t="s">
        <v>1759</v>
      </c>
      <c r="F710" s="2121"/>
      <c r="G710" s="1130"/>
      <c r="H710" s="1172"/>
      <c r="I710" s="1172"/>
      <c r="J710" s="1130"/>
      <c r="K710" s="1238"/>
      <c r="L710" s="1130"/>
      <c r="M710" s="1147"/>
      <c r="N710" s="1089"/>
      <c r="O710" s="1089"/>
      <c r="P710" s="1089"/>
      <c r="Q710" s="1089"/>
    </row>
    <row r="711" spans="1:17">
      <c r="A711" s="1089"/>
      <c r="B711" s="1088"/>
      <c r="C711" s="2119"/>
      <c r="D711" s="2120"/>
      <c r="E711" s="2121"/>
      <c r="F711" s="2121"/>
      <c r="G711" s="1130"/>
      <c r="H711" s="1172"/>
      <c r="I711" s="1172"/>
      <c r="J711" s="1130"/>
      <c r="K711" s="1238"/>
      <c r="L711" s="1130"/>
      <c r="M711" s="1147"/>
      <c r="N711" s="1089"/>
      <c r="O711" s="1089"/>
      <c r="P711" s="1089"/>
      <c r="Q711" s="1089"/>
    </row>
    <row r="712" spans="1:17">
      <c r="A712" s="1089"/>
      <c r="B712" s="1088"/>
      <c r="C712" s="2128">
        <v>10</v>
      </c>
      <c r="D712" s="2129"/>
      <c r="E712" s="2129">
        <v>0.1</v>
      </c>
      <c r="F712" s="2129"/>
      <c r="G712" s="1130"/>
      <c r="H712" s="1172"/>
      <c r="I712" s="1172"/>
      <c r="J712" s="1130"/>
      <c r="K712" s="1366" t="s">
        <v>1760</v>
      </c>
      <c r="L712" s="1239">
        <f>C712/E712</f>
        <v>100</v>
      </c>
      <c r="M712" s="1147"/>
      <c r="N712" s="1089"/>
      <c r="O712" s="1089"/>
      <c r="P712" s="1089"/>
      <c r="Q712" s="1089"/>
    </row>
    <row r="713" spans="1:17">
      <c r="A713" s="1089"/>
      <c r="B713" s="1088"/>
      <c r="C713" s="2128">
        <v>1</v>
      </c>
      <c r="D713" s="2129"/>
      <c r="E713" s="2129">
        <v>7.0000000000000007E-2</v>
      </c>
      <c r="F713" s="2129"/>
      <c r="G713" s="1130"/>
      <c r="H713" s="1172"/>
      <c r="I713" s="1172"/>
      <c r="J713" s="1130"/>
      <c r="K713" s="1366" t="s">
        <v>1760</v>
      </c>
      <c r="L713" s="1239">
        <f>C713/E713</f>
        <v>14.285714285714285</v>
      </c>
      <c r="M713" s="1147"/>
      <c r="N713" s="1089"/>
      <c r="O713" s="1089"/>
      <c r="P713" s="1089"/>
      <c r="Q713" s="1089"/>
    </row>
    <row r="714" spans="1:17">
      <c r="A714" s="1089"/>
      <c r="B714" s="1088"/>
      <c r="C714" s="1240"/>
      <c r="D714" s="1241"/>
      <c r="E714" s="1242"/>
      <c r="F714" s="1241"/>
      <c r="G714" s="1130"/>
      <c r="H714" s="1172"/>
      <c r="I714" s="1172"/>
      <c r="J714" s="1130"/>
      <c r="K714" s="1130"/>
      <c r="L714" s="1130"/>
      <c r="M714" s="1147"/>
      <c r="N714" s="1089"/>
      <c r="O714" s="1089"/>
      <c r="P714" s="1089"/>
      <c r="Q714" s="1089"/>
    </row>
    <row r="715" spans="1:17" ht="15.75">
      <c r="A715" s="1089"/>
      <c r="B715" s="1088"/>
      <c r="C715" s="2132" t="s">
        <v>2336</v>
      </c>
      <c r="D715" s="2133"/>
      <c r="E715" s="2133"/>
      <c r="F715" s="2133"/>
      <c r="G715" s="2133"/>
      <c r="H715" s="2133"/>
      <c r="I715" s="2133"/>
      <c r="J715" s="2133"/>
      <c r="K715" s="2133"/>
      <c r="L715" s="2133"/>
      <c r="M715" s="2134"/>
      <c r="N715" s="1089"/>
      <c r="O715" s="1089"/>
      <c r="P715" s="1089"/>
      <c r="Q715" s="1089"/>
    </row>
    <row r="716" spans="1:17" ht="15.75">
      <c r="A716" s="1089"/>
      <c r="B716" s="1088"/>
      <c r="C716" s="1367"/>
      <c r="D716" s="1243"/>
      <c r="E716" s="2135" t="s">
        <v>1761</v>
      </c>
      <c r="F716" s="2135"/>
      <c r="G716" s="2135"/>
      <c r="H716" s="2135"/>
      <c r="I716" s="2135"/>
      <c r="J716" s="2135"/>
      <c r="K716" s="2135"/>
      <c r="L716" s="2135"/>
      <c r="M716" s="2136"/>
      <c r="N716" s="1089"/>
      <c r="O716" s="1089"/>
      <c r="P716" s="1089"/>
      <c r="Q716" s="1089"/>
    </row>
    <row r="717" spans="1:17">
      <c r="A717" s="1089"/>
      <c r="B717" s="1088"/>
      <c r="C717" s="2119" t="s">
        <v>1758</v>
      </c>
      <c r="D717" s="2120"/>
      <c r="E717" s="2121" t="s">
        <v>1762</v>
      </c>
      <c r="F717" s="2121"/>
      <c r="G717" s="2126" t="s">
        <v>1763</v>
      </c>
      <c r="H717" s="2126"/>
      <c r="I717" s="2126"/>
      <c r="J717" s="1244"/>
      <c r="K717" s="1244"/>
      <c r="L717" s="1244"/>
      <c r="M717" s="2127" t="s">
        <v>1764</v>
      </c>
      <c r="N717" s="1089"/>
      <c r="O717" s="1089"/>
      <c r="P717" s="1089"/>
      <c r="Q717" s="1089"/>
    </row>
    <row r="718" spans="1:17">
      <c r="A718" s="1089"/>
      <c r="B718" s="1088"/>
      <c r="C718" s="2119"/>
      <c r="D718" s="2120"/>
      <c r="E718" s="2121"/>
      <c r="F718" s="2121"/>
      <c r="G718" s="2126"/>
      <c r="H718" s="2126"/>
      <c r="I718" s="2126"/>
      <c r="J718" s="1244"/>
      <c r="K718" s="1244"/>
      <c r="L718" s="1244"/>
      <c r="M718" s="2127"/>
      <c r="N718" s="1089"/>
      <c r="O718" s="1089"/>
      <c r="P718" s="1089"/>
      <c r="Q718" s="1089"/>
    </row>
    <row r="719" spans="1:17">
      <c r="A719" s="1089"/>
      <c r="B719" s="1088"/>
      <c r="C719" s="2128">
        <v>0.9</v>
      </c>
      <c r="D719" s="2129"/>
      <c r="E719" s="2130">
        <v>7</v>
      </c>
      <c r="F719" s="2130"/>
      <c r="G719" s="2131" t="s">
        <v>1765</v>
      </c>
      <c r="H719" s="2131"/>
      <c r="I719" s="2131"/>
      <c r="J719" s="1245">
        <f>C719</f>
        <v>0.9</v>
      </c>
      <c r="K719" s="1197" t="s">
        <v>321</v>
      </c>
      <c r="L719" s="1246">
        <f>E719</f>
        <v>7</v>
      </c>
      <c r="M719" s="1247">
        <f>C719/E719</f>
        <v>0.12857142857142859</v>
      </c>
      <c r="N719" s="1089"/>
      <c r="O719" s="1089"/>
      <c r="P719" s="1089"/>
      <c r="Q719" s="1089"/>
    </row>
    <row r="720" spans="1:17">
      <c r="A720" s="1089"/>
      <c r="B720" s="1088"/>
      <c r="C720" s="2128">
        <v>3.5</v>
      </c>
      <c r="D720" s="2129"/>
      <c r="E720" s="2130">
        <v>20</v>
      </c>
      <c r="F720" s="2130"/>
      <c r="G720" s="2131" t="s">
        <v>1766</v>
      </c>
      <c r="H720" s="2131"/>
      <c r="I720" s="2131"/>
      <c r="J720" s="1245">
        <f>C720</f>
        <v>3.5</v>
      </c>
      <c r="K720" s="1197" t="s">
        <v>321</v>
      </c>
      <c r="L720" s="1246">
        <f>E720</f>
        <v>20</v>
      </c>
      <c r="M720" s="1247">
        <f>C720/E720</f>
        <v>0.17499999999999999</v>
      </c>
      <c r="N720" s="1089"/>
      <c r="O720" s="1089"/>
      <c r="P720" s="1089"/>
      <c r="Q720" s="1089"/>
    </row>
    <row r="721" spans="1:17">
      <c r="A721" s="1089"/>
      <c r="B721" s="1088"/>
      <c r="C721" s="1248"/>
      <c r="D721" s="1249"/>
      <c r="E721" s="1175"/>
      <c r="F721" s="1249"/>
      <c r="G721" s="1175"/>
      <c r="H721" s="1249"/>
      <c r="I721" s="1249"/>
      <c r="J721" s="1175"/>
      <c r="K721" s="1175"/>
      <c r="L721" s="1175"/>
      <c r="M721" s="1250"/>
      <c r="N721" s="1089"/>
      <c r="O721" s="1089"/>
      <c r="P721" s="1089"/>
      <c r="Q721" s="1089"/>
    </row>
    <row r="722" spans="1:17">
      <c r="A722" s="1089"/>
      <c r="B722" s="1088"/>
      <c r="C722" s="1089"/>
      <c r="D722" s="1089"/>
      <c r="E722" s="1089"/>
      <c r="F722" s="1089"/>
      <c r="G722" s="1089"/>
      <c r="H722" s="1089"/>
      <c r="I722" s="1089"/>
      <c r="J722" s="1089"/>
      <c r="K722" s="1089"/>
      <c r="L722" s="1088"/>
      <c r="M722" s="1089"/>
      <c r="N722" s="1089"/>
      <c r="O722" s="1089"/>
      <c r="P722" s="1089"/>
      <c r="Q722" s="1089"/>
    </row>
    <row r="723" spans="1:17" ht="15.75" thickBot="1">
      <c r="A723" s="1089"/>
      <c r="B723" s="1088"/>
      <c r="C723" s="1089"/>
      <c r="D723" s="1089"/>
      <c r="E723" s="1089"/>
      <c r="F723" s="1089"/>
      <c r="G723" s="1089"/>
      <c r="H723" s="1089"/>
      <c r="I723" s="1089"/>
      <c r="J723" s="1089"/>
      <c r="K723" s="1089"/>
      <c r="L723" s="1088"/>
      <c r="M723" s="1089"/>
      <c r="N723" s="1089"/>
      <c r="O723" s="1089"/>
      <c r="P723" s="1089"/>
      <c r="Q723" s="1089"/>
    </row>
    <row r="724" spans="1:17">
      <c r="A724" s="1089"/>
      <c r="B724" s="1088"/>
      <c r="C724" s="2146" t="s">
        <v>1767</v>
      </c>
      <c r="D724" s="2147"/>
      <c r="E724" s="2149" t="s">
        <v>1768</v>
      </c>
      <c r="F724" s="2149"/>
      <c r="G724" s="2151" t="s">
        <v>1769</v>
      </c>
      <c r="H724" s="2153" t="s">
        <v>365</v>
      </c>
      <c r="I724" s="2153"/>
      <c r="J724" s="2153"/>
      <c r="K724" s="2153"/>
      <c r="L724" s="2153"/>
      <c r="M724" s="2154"/>
      <c r="N724" s="1089"/>
      <c r="O724" s="1089"/>
      <c r="P724" s="1089"/>
      <c r="Q724" s="1089"/>
    </row>
    <row r="725" spans="1:17">
      <c r="A725" s="1089"/>
      <c r="B725" s="1088"/>
      <c r="C725" s="3154"/>
      <c r="D725" s="2148"/>
      <c r="E725" s="2150"/>
      <c r="F725" s="2150"/>
      <c r="G725" s="2152"/>
      <c r="H725" s="1251"/>
      <c r="I725" s="1251"/>
      <c r="J725" s="1251"/>
      <c r="K725" s="1251"/>
      <c r="L725" s="1251"/>
      <c r="M725" s="1252"/>
      <c r="N725" s="1089"/>
      <c r="O725" s="1089"/>
      <c r="P725" s="1089"/>
      <c r="Q725" s="1089"/>
    </row>
    <row r="726" spans="1:17">
      <c r="A726" s="1089"/>
      <c r="B726" s="1088"/>
      <c r="C726" s="3155">
        <v>32</v>
      </c>
      <c r="D726" s="2137"/>
      <c r="E726" s="2138">
        <v>1.45</v>
      </c>
      <c r="F726" s="2138"/>
      <c r="G726" s="2139">
        <f>C726/E726</f>
        <v>22.068965517241381</v>
      </c>
      <c r="H726" s="2140" t="s">
        <v>1770</v>
      </c>
      <c r="I726" s="2140"/>
      <c r="J726" s="2140"/>
      <c r="K726" s="2140"/>
      <c r="L726" s="2140"/>
      <c r="M726" s="2141"/>
      <c r="N726" s="1089"/>
      <c r="O726" s="1089"/>
      <c r="P726" s="1089"/>
      <c r="Q726" s="1089"/>
    </row>
    <row r="727" spans="1:17">
      <c r="A727" s="1089"/>
      <c r="B727" s="1088"/>
      <c r="C727" s="3155"/>
      <c r="D727" s="2137"/>
      <c r="E727" s="2138"/>
      <c r="F727" s="2138"/>
      <c r="G727" s="2139"/>
      <c r="H727" s="2140"/>
      <c r="I727" s="2140"/>
      <c r="J727" s="2140"/>
      <c r="K727" s="2140"/>
      <c r="L727" s="2140"/>
      <c r="M727" s="2141"/>
      <c r="N727" s="1089"/>
      <c r="O727" s="1089"/>
      <c r="P727" s="1089"/>
      <c r="Q727" s="1089"/>
    </row>
    <row r="728" spans="1:17" ht="15.75">
      <c r="A728" s="1089"/>
      <c r="B728" s="1088"/>
      <c r="C728" s="3156" t="s">
        <v>1771</v>
      </c>
      <c r="D728" s="2142"/>
      <c r="E728" s="2142"/>
      <c r="F728" s="2142"/>
      <c r="G728" s="2142"/>
      <c r="H728" s="2142"/>
      <c r="I728" s="2142"/>
      <c r="J728" s="2142"/>
      <c r="K728" s="2142"/>
      <c r="L728" s="2142"/>
      <c r="M728" s="2143"/>
      <c r="N728" s="1089"/>
      <c r="O728" s="1089"/>
      <c r="P728" s="1089"/>
      <c r="Q728" s="1089"/>
    </row>
    <row r="729" spans="1:17" ht="15.75">
      <c r="A729" s="1089"/>
      <c r="B729" s="1088"/>
      <c r="C729" s="3157">
        <v>32</v>
      </c>
      <c r="D729" s="2144"/>
      <c r="E729" s="2145">
        <v>1.2</v>
      </c>
      <c r="F729" s="2145"/>
      <c r="G729" s="1364">
        <f t="shared" ref="G729:G740" si="5">C729/E729</f>
        <v>26.666666666666668</v>
      </c>
      <c r="H729" s="1365" t="s">
        <v>1772</v>
      </c>
      <c r="I729" s="1253"/>
      <c r="J729" s="1253"/>
      <c r="K729" s="1253"/>
      <c r="L729" s="1254"/>
      <c r="M729" s="1255"/>
      <c r="N729" s="1089"/>
      <c r="O729" s="1089"/>
      <c r="P729" s="1089"/>
      <c r="Q729" s="1089"/>
    </row>
    <row r="730" spans="1:17" ht="15.75">
      <c r="A730" s="1089"/>
      <c r="B730" s="1088"/>
      <c r="C730" s="3157">
        <v>12</v>
      </c>
      <c r="D730" s="2144"/>
      <c r="E730" s="2145">
        <v>1</v>
      </c>
      <c r="F730" s="2145"/>
      <c r="G730" s="1364">
        <f t="shared" si="5"/>
        <v>12</v>
      </c>
      <c r="H730" s="1365" t="s">
        <v>1773</v>
      </c>
      <c r="I730" s="1253"/>
      <c r="J730" s="1253"/>
      <c r="K730" s="1253"/>
      <c r="L730" s="1254"/>
      <c r="M730" s="1255"/>
      <c r="N730" s="1089"/>
      <c r="O730" s="1089"/>
      <c r="P730" s="1089"/>
      <c r="Q730" s="1089"/>
    </row>
    <row r="731" spans="1:17" ht="15.75">
      <c r="A731" s="1089"/>
      <c r="B731" s="1088"/>
      <c r="C731" s="3157">
        <v>32</v>
      </c>
      <c r="D731" s="2144"/>
      <c r="E731" s="2145">
        <v>2</v>
      </c>
      <c r="F731" s="2145"/>
      <c r="G731" s="1364">
        <f t="shared" si="5"/>
        <v>16</v>
      </c>
      <c r="H731" s="1365" t="s">
        <v>1774</v>
      </c>
      <c r="I731" s="1253"/>
      <c r="J731" s="1253"/>
      <c r="K731" s="1253"/>
      <c r="L731" s="1254"/>
      <c r="M731" s="1255"/>
      <c r="N731" s="1089"/>
      <c r="O731" s="1089"/>
      <c r="P731" s="1089"/>
      <c r="Q731" s="1089"/>
    </row>
    <row r="732" spans="1:17" ht="15.75">
      <c r="A732" s="1089"/>
      <c r="B732" s="1088"/>
      <c r="C732" s="3157">
        <v>32</v>
      </c>
      <c r="D732" s="2144"/>
      <c r="E732" s="2145">
        <v>1.2</v>
      </c>
      <c r="F732" s="2145"/>
      <c r="G732" s="1364">
        <f t="shared" si="5"/>
        <v>26.666666666666668</v>
      </c>
      <c r="H732" s="1365" t="s">
        <v>1774</v>
      </c>
      <c r="I732" s="1253"/>
      <c r="J732" s="1253"/>
      <c r="K732" s="1253"/>
      <c r="L732" s="1254"/>
      <c r="M732" s="1255"/>
      <c r="N732" s="1089"/>
      <c r="O732" s="1089"/>
      <c r="P732" s="1089"/>
      <c r="Q732" s="1089"/>
    </row>
    <row r="733" spans="1:17" ht="15.75">
      <c r="A733" s="1089"/>
      <c r="B733" s="1088"/>
      <c r="C733" s="3157">
        <v>33</v>
      </c>
      <c r="D733" s="2144"/>
      <c r="E733" s="2145">
        <v>1.3</v>
      </c>
      <c r="F733" s="2145"/>
      <c r="G733" s="1364">
        <f t="shared" si="5"/>
        <v>25.384615384615383</v>
      </c>
      <c r="H733" s="1365" t="s">
        <v>1775</v>
      </c>
      <c r="I733" s="1253"/>
      <c r="J733" s="1253"/>
      <c r="K733" s="1253"/>
      <c r="L733" s="1254"/>
      <c r="M733" s="1255"/>
      <c r="N733" s="1089"/>
      <c r="O733" s="1089"/>
      <c r="P733" s="1089"/>
      <c r="Q733" s="1089"/>
    </row>
    <row r="734" spans="1:17" ht="15.75">
      <c r="A734" s="1089"/>
      <c r="B734" s="1088"/>
      <c r="C734" s="3157">
        <v>33</v>
      </c>
      <c r="D734" s="2144"/>
      <c r="E734" s="2145">
        <v>1.5</v>
      </c>
      <c r="F734" s="2145"/>
      <c r="G734" s="1364">
        <f t="shared" si="5"/>
        <v>22</v>
      </c>
      <c r="H734" s="1365" t="s">
        <v>1776</v>
      </c>
      <c r="I734" s="1253"/>
      <c r="J734" s="1253"/>
      <c r="K734" s="1253"/>
      <c r="L734" s="1254"/>
      <c r="M734" s="1255"/>
      <c r="N734" s="1089"/>
      <c r="O734" s="1089"/>
      <c r="P734" s="1089"/>
      <c r="Q734" s="1089"/>
    </row>
    <row r="735" spans="1:17" ht="15.75">
      <c r="A735" s="1089"/>
      <c r="B735" s="1088"/>
      <c r="C735" s="3157">
        <v>30</v>
      </c>
      <c r="D735" s="2144"/>
      <c r="E735" s="2145">
        <v>1.2</v>
      </c>
      <c r="F735" s="2145"/>
      <c r="G735" s="1364">
        <f t="shared" si="5"/>
        <v>25</v>
      </c>
      <c r="H735" s="1365" t="s">
        <v>1777</v>
      </c>
      <c r="I735" s="1253"/>
      <c r="J735" s="1253"/>
      <c r="K735" s="1253"/>
      <c r="L735" s="1254"/>
      <c r="M735" s="1255"/>
      <c r="N735" s="1089"/>
      <c r="O735" s="1089"/>
      <c r="P735" s="1089"/>
      <c r="Q735" s="1089"/>
    </row>
    <row r="736" spans="1:17" ht="15.75">
      <c r="A736" s="1089"/>
      <c r="B736" s="1088"/>
      <c r="C736" s="3157">
        <v>33</v>
      </c>
      <c r="D736" s="2144"/>
      <c r="E736" s="2145">
        <v>1.6</v>
      </c>
      <c r="F736" s="2145"/>
      <c r="G736" s="1364">
        <f t="shared" si="5"/>
        <v>20.625</v>
      </c>
      <c r="H736" s="1365" t="s">
        <v>1778</v>
      </c>
      <c r="I736" s="1253"/>
      <c r="J736" s="1253"/>
      <c r="K736" s="1253"/>
      <c r="L736" s="1254"/>
      <c r="M736" s="1255"/>
      <c r="N736" s="1089"/>
      <c r="O736" s="1089"/>
      <c r="P736" s="1089"/>
      <c r="Q736" s="1089"/>
    </row>
    <row r="737" spans="1:17" ht="15.75">
      <c r="A737" s="1089"/>
      <c r="B737" s="1088"/>
      <c r="C737" s="3157">
        <v>33</v>
      </c>
      <c r="D737" s="2144"/>
      <c r="E737" s="2145">
        <v>2</v>
      </c>
      <c r="F737" s="2145"/>
      <c r="G737" s="1364">
        <f t="shared" si="5"/>
        <v>16.5</v>
      </c>
      <c r="H737" s="1365" t="s">
        <v>1779</v>
      </c>
      <c r="I737" s="1253"/>
      <c r="J737" s="1253"/>
      <c r="K737" s="1253"/>
      <c r="L737" s="1254"/>
      <c r="M737" s="1255"/>
      <c r="N737" s="1089"/>
      <c r="O737" s="1089"/>
      <c r="P737" s="1089"/>
      <c r="Q737" s="1089"/>
    </row>
    <row r="738" spans="1:17" ht="15.75">
      <c r="A738" s="1089"/>
      <c r="B738" s="1088"/>
      <c r="C738" s="3157">
        <v>48</v>
      </c>
      <c r="D738" s="2144"/>
      <c r="E738" s="2145">
        <v>6</v>
      </c>
      <c r="F738" s="2145"/>
      <c r="G738" s="1364">
        <f t="shared" si="5"/>
        <v>8</v>
      </c>
      <c r="H738" s="1365" t="s">
        <v>1780</v>
      </c>
      <c r="I738" s="1253"/>
      <c r="J738" s="1253"/>
      <c r="K738" s="1253"/>
      <c r="L738" s="1254"/>
      <c r="M738" s="1255"/>
      <c r="N738" s="1089"/>
      <c r="O738" s="1089"/>
      <c r="P738" s="1089"/>
      <c r="Q738" s="1089"/>
    </row>
    <row r="739" spans="1:17" ht="15.75">
      <c r="A739" s="1089"/>
      <c r="B739" s="1088"/>
      <c r="C739" s="3157">
        <v>1</v>
      </c>
      <c r="D739" s="2144"/>
      <c r="E739" s="2145">
        <v>0.25</v>
      </c>
      <c r="F739" s="2145"/>
      <c r="G739" s="1364">
        <f t="shared" si="5"/>
        <v>4</v>
      </c>
      <c r="H739" s="1365" t="s">
        <v>1781</v>
      </c>
      <c r="I739" s="1253"/>
      <c r="J739" s="1253"/>
      <c r="K739" s="1253"/>
      <c r="L739" s="1254"/>
      <c r="M739" s="1255"/>
      <c r="N739" s="1089"/>
      <c r="O739" s="1089"/>
      <c r="P739" s="1089"/>
      <c r="Q739" s="1089"/>
    </row>
    <row r="740" spans="1:17" ht="15.75">
      <c r="A740" s="1089"/>
      <c r="B740" s="1088"/>
      <c r="C740" s="3157">
        <v>25</v>
      </c>
      <c r="D740" s="2144"/>
      <c r="E740" s="2145">
        <v>1</v>
      </c>
      <c r="F740" s="2145"/>
      <c r="G740" s="1364">
        <f t="shared" si="5"/>
        <v>25</v>
      </c>
      <c r="H740" s="1365" t="s">
        <v>1782</v>
      </c>
      <c r="I740" s="1253"/>
      <c r="J740" s="1253"/>
      <c r="K740" s="1253"/>
      <c r="L740" s="1254"/>
      <c r="M740" s="1255"/>
      <c r="N740" s="1089"/>
      <c r="O740" s="1089"/>
      <c r="P740" s="1089"/>
      <c r="Q740" s="1089"/>
    </row>
    <row r="741" spans="1:17" ht="15.75">
      <c r="A741" s="1089"/>
      <c r="B741" s="1088"/>
      <c r="C741" s="3158"/>
      <c r="D741" s="1362"/>
      <c r="E741" s="1363"/>
      <c r="F741" s="1363"/>
      <c r="G741" s="1364"/>
      <c r="H741" s="1365"/>
      <c r="I741" s="1253"/>
      <c r="J741" s="1253"/>
      <c r="K741" s="1253"/>
      <c r="L741" s="1254"/>
      <c r="M741" s="1255"/>
      <c r="N741" s="1089"/>
      <c r="O741" s="1089"/>
      <c r="P741" s="1089"/>
      <c r="Q741" s="1089"/>
    </row>
    <row r="742" spans="1:17" ht="15.75">
      <c r="A742" s="1089"/>
      <c r="B742" s="1088"/>
      <c r="C742" s="3159" t="s">
        <v>2337</v>
      </c>
      <c r="D742" s="1362"/>
      <c r="E742" s="1363"/>
      <c r="F742" s="1363"/>
      <c r="G742" s="1364"/>
      <c r="H742" s="1365"/>
      <c r="I742" s="1253"/>
      <c r="J742" s="1253"/>
      <c r="K742" s="1253"/>
      <c r="L742" s="1254"/>
      <c r="M742" s="1255"/>
      <c r="N742" s="1089"/>
      <c r="O742" s="1089"/>
      <c r="P742" s="1089"/>
      <c r="Q742" s="1089"/>
    </row>
    <row r="743" spans="1:17">
      <c r="A743" s="1089"/>
      <c r="B743" s="1088"/>
      <c r="C743" s="3160" t="s">
        <v>1783</v>
      </c>
      <c r="D743" s="2155"/>
      <c r="E743" s="2155"/>
      <c r="F743" s="2155"/>
      <c r="G743" s="2155"/>
      <c r="H743" s="2155"/>
      <c r="I743" s="2155"/>
      <c r="J743" s="2155"/>
      <c r="K743" s="2155"/>
      <c r="L743" s="2155"/>
      <c r="M743" s="2156"/>
      <c r="N743" s="1089"/>
      <c r="O743" s="1089"/>
      <c r="P743" s="1089"/>
      <c r="Q743" s="1089"/>
    </row>
    <row r="744" spans="1:17">
      <c r="A744" s="1089"/>
      <c r="B744" s="1088"/>
      <c r="C744" s="3160"/>
      <c r="D744" s="2155"/>
      <c r="E744" s="2155"/>
      <c r="F744" s="2155"/>
      <c r="G744" s="2155"/>
      <c r="H744" s="2155"/>
      <c r="I744" s="2155"/>
      <c r="J744" s="2155"/>
      <c r="K744" s="2155"/>
      <c r="L744" s="2155"/>
      <c r="M744" s="2156"/>
      <c r="N744" s="1089"/>
      <c r="O744" s="1089"/>
      <c r="P744" s="1089"/>
      <c r="Q744" s="1089"/>
    </row>
    <row r="745" spans="1:17" ht="15.75" thickBot="1">
      <c r="A745" s="1089"/>
      <c r="B745" s="1088"/>
      <c r="C745" s="3161"/>
      <c r="D745" s="3162"/>
      <c r="E745" s="3162"/>
      <c r="F745" s="3162"/>
      <c r="G745" s="3162"/>
      <c r="H745" s="3162"/>
      <c r="I745" s="3162"/>
      <c r="J745" s="3162"/>
      <c r="K745" s="3162"/>
      <c r="L745" s="3162"/>
      <c r="M745" s="3163"/>
      <c r="N745" s="1089"/>
      <c r="O745" s="1089"/>
      <c r="P745" s="1089"/>
      <c r="Q745" s="1089"/>
    </row>
    <row r="746" spans="1:17">
      <c r="A746" s="1089"/>
      <c r="B746" s="1088"/>
      <c r="C746" s="1088"/>
      <c r="D746" s="1088"/>
      <c r="E746" s="1088"/>
      <c r="F746" s="1088"/>
      <c r="G746" s="1088"/>
      <c r="H746" s="1088"/>
      <c r="I746" s="1088"/>
      <c r="J746" s="1088"/>
      <c r="K746" s="1088"/>
      <c r="L746" s="1088"/>
      <c r="M746" s="1089"/>
      <c r="N746" s="1089"/>
      <c r="O746" s="1089"/>
      <c r="P746" s="1089"/>
      <c r="Q746" s="1089"/>
    </row>
    <row r="747" spans="1:17">
      <c r="A747" s="2286"/>
      <c r="B747" s="2287"/>
      <c r="C747" s="2288"/>
      <c r="D747" s="2288"/>
      <c r="E747" s="2288"/>
      <c r="F747" s="2288"/>
      <c r="G747" s="2288"/>
      <c r="H747" s="2288"/>
      <c r="I747" s="2288"/>
      <c r="J747" s="2287"/>
      <c r="K747" s="2287"/>
      <c r="L747" s="2287"/>
      <c r="M747" s="2286"/>
      <c r="N747" s="2286"/>
      <c r="O747" s="2286"/>
      <c r="P747" s="2286"/>
      <c r="Q747" s="2286"/>
    </row>
    <row r="748" spans="1:17">
      <c r="A748" s="1089"/>
      <c r="B748" s="1088"/>
      <c r="C748" s="1088"/>
      <c r="D748" s="1088"/>
      <c r="E748" s="1088"/>
      <c r="F748" s="1088"/>
      <c r="G748" s="1088"/>
      <c r="H748" s="1088"/>
      <c r="I748" s="1088"/>
      <c r="J748" s="1088"/>
      <c r="K748" s="1088"/>
      <c r="L748" s="1088"/>
      <c r="M748" s="1089"/>
      <c r="N748" s="1089"/>
      <c r="O748" s="1089"/>
      <c r="P748" s="1089"/>
      <c r="Q748" s="1089"/>
    </row>
    <row r="749" spans="1:17" ht="20.25">
      <c r="A749" s="1089"/>
      <c r="B749" s="2059" t="s">
        <v>1693</v>
      </c>
      <c r="C749" s="2059"/>
      <c r="D749" s="2059"/>
      <c r="E749" s="2059"/>
      <c r="F749" s="2059"/>
      <c r="G749" s="2059"/>
      <c r="H749" s="2059"/>
      <c r="I749" s="2059"/>
      <c r="J749" s="2059"/>
      <c r="K749" s="2059"/>
      <c r="L749" s="2059"/>
      <c r="M749" s="2059"/>
      <c r="N749" s="2059"/>
      <c r="O749" s="1088"/>
      <c r="P749" s="1088"/>
      <c r="Q749" s="1088"/>
    </row>
    <row r="750" spans="1:17">
      <c r="A750" s="1089"/>
      <c r="B750" s="3164"/>
      <c r="C750" s="1119"/>
      <c r="D750" s="1119"/>
      <c r="E750" s="1119"/>
      <c r="F750" s="1119"/>
      <c r="G750" s="1119"/>
      <c r="H750" s="1119"/>
      <c r="I750" s="1119"/>
      <c r="J750" s="1119"/>
      <c r="K750" s="1119"/>
      <c r="L750" s="1119"/>
      <c r="M750" s="1119"/>
      <c r="N750" s="3165"/>
      <c r="O750" s="1088"/>
      <c r="P750" s="1088"/>
      <c r="Q750" s="1088"/>
    </row>
    <row r="751" spans="1:17" ht="18">
      <c r="A751" s="1089"/>
      <c r="B751" s="2060" t="s">
        <v>1694</v>
      </c>
      <c r="C751" s="2061"/>
      <c r="D751" s="2061"/>
      <c r="E751" s="2061"/>
      <c r="F751" s="2061"/>
      <c r="G751" s="2061"/>
      <c r="H751" s="2061"/>
      <c r="I751" s="2061"/>
      <c r="J751" s="2061"/>
      <c r="K751" s="2061"/>
      <c r="L751" s="2061"/>
      <c r="M751" s="2061"/>
      <c r="N751" s="2062"/>
      <c r="O751" s="1088"/>
      <c r="P751" s="1088"/>
      <c r="Q751" s="1088"/>
    </row>
    <row r="752" spans="1:17" ht="18">
      <c r="A752" s="1089"/>
      <c r="B752" s="1120"/>
      <c r="C752" s="1121"/>
      <c r="D752" s="1121"/>
      <c r="E752" s="1121"/>
      <c r="F752" s="1121"/>
      <c r="G752" s="1121"/>
      <c r="H752" s="1121"/>
      <c r="I752" s="1121"/>
      <c r="J752" s="1121"/>
      <c r="K752" s="1121"/>
      <c r="L752" s="1121"/>
      <c r="M752" s="1121"/>
      <c r="N752" s="1122"/>
      <c r="O752" s="1088"/>
      <c r="P752" s="1088"/>
      <c r="Q752" s="1088"/>
    </row>
    <row r="753" spans="1:17" ht="15.75">
      <c r="A753" s="1089"/>
      <c r="B753" s="1123"/>
      <c r="C753" s="1124"/>
      <c r="D753" s="1124"/>
      <c r="E753" s="1125" t="s">
        <v>1695</v>
      </c>
      <c r="F753" s="1126">
        <v>250</v>
      </c>
      <c r="G753" s="1126">
        <v>620</v>
      </c>
      <c r="H753" s="1126">
        <v>37</v>
      </c>
      <c r="I753" s="1126">
        <v>14</v>
      </c>
      <c r="J753" s="1127">
        <f>SUM(F753:I753)</f>
        <v>921</v>
      </c>
      <c r="K753" s="1128" t="s">
        <v>1696</v>
      </c>
      <c r="L753" s="1129"/>
      <c r="M753" s="1130"/>
      <c r="N753" s="1131"/>
      <c r="O753" s="1088"/>
      <c r="P753" s="1088"/>
      <c r="Q753" s="1088"/>
    </row>
    <row r="754" spans="1:17" ht="15.75">
      <c r="A754" s="1089"/>
      <c r="B754" s="1123"/>
      <c r="C754" s="1124"/>
      <c r="D754" s="1124"/>
      <c r="E754" s="1132" t="s">
        <v>1697</v>
      </c>
      <c r="F754" s="1133">
        <v>4.4999999999999998E-2</v>
      </c>
      <c r="G754" s="1133">
        <v>7.0000000000000007E-2</v>
      </c>
      <c r="H754" s="1133">
        <v>0.11</v>
      </c>
      <c r="I754" s="1134">
        <v>0.13</v>
      </c>
      <c r="J754" s="1130"/>
      <c r="K754" s="1135" t="s">
        <v>1698</v>
      </c>
      <c r="L754" s="1136">
        <v>25</v>
      </c>
      <c r="M754" s="1137" t="s">
        <v>1699</v>
      </c>
      <c r="N754" s="1131"/>
      <c r="O754" s="1088"/>
      <c r="P754" s="1088"/>
      <c r="Q754" s="1088"/>
    </row>
    <row r="755" spans="1:17" ht="15.75">
      <c r="A755" s="1089"/>
      <c r="B755" s="1123"/>
      <c r="C755" s="1124"/>
      <c r="D755" s="1124"/>
      <c r="E755" s="1138" t="s">
        <v>1700</v>
      </c>
      <c r="F755" s="1139" t="s">
        <v>1701</v>
      </c>
      <c r="G755" s="1140" t="s">
        <v>1702</v>
      </c>
      <c r="H755" s="1141" t="s">
        <v>1703</v>
      </c>
      <c r="I755" s="1140" t="s">
        <v>1688</v>
      </c>
      <c r="J755" s="2063" t="s">
        <v>1704</v>
      </c>
      <c r="K755" s="2063"/>
      <c r="L755" s="2063"/>
      <c r="M755" s="1130"/>
      <c r="N755" s="1131"/>
      <c r="O755" s="1088"/>
      <c r="P755" s="1088"/>
      <c r="Q755" s="1088"/>
    </row>
    <row r="756" spans="1:17">
      <c r="A756" s="1089"/>
      <c r="B756" s="1123"/>
      <c r="C756" s="1124"/>
      <c r="D756" s="1124"/>
      <c r="E756" s="1142" t="s">
        <v>1705</v>
      </c>
      <c r="F756" s="1143">
        <f>F754*F753</f>
        <v>11.25</v>
      </c>
      <c r="G756" s="1143">
        <f>G754*G753</f>
        <v>43.400000000000006</v>
      </c>
      <c r="H756" s="1143">
        <f>H754*H753</f>
        <v>4.07</v>
      </c>
      <c r="I756" s="1144">
        <f>I754*I753</f>
        <v>1.82</v>
      </c>
      <c r="J756" s="1145">
        <f>SUM(F756:I756)</f>
        <v>60.540000000000006</v>
      </c>
      <c r="K756" s="1145"/>
      <c r="L756" s="1146" t="s">
        <v>1706</v>
      </c>
      <c r="M756" s="1130"/>
      <c r="N756" s="1147"/>
      <c r="O756" s="1088"/>
      <c r="P756" s="1088"/>
      <c r="Q756" s="1088"/>
    </row>
    <row r="757" spans="1:17" ht="18">
      <c r="A757" s="1089"/>
      <c r="B757" s="1123"/>
      <c r="C757" s="1124"/>
      <c r="D757" s="1124"/>
      <c r="E757" s="1148" t="s">
        <v>1707</v>
      </c>
      <c r="F757" s="1149">
        <f>F756/(100-L754)*100</f>
        <v>15</v>
      </c>
      <c r="G757" s="1149">
        <f>G756/(100-L754)*100</f>
        <v>57.866666666666674</v>
      </c>
      <c r="H757" s="1149">
        <f>H756/(100-L754)*100</f>
        <v>5.4266666666666667</v>
      </c>
      <c r="I757" s="1150">
        <f>I756/(100-L754)*100</f>
        <v>2.4266666666666667</v>
      </c>
      <c r="J757" s="1151">
        <f>SUM(F757:I757)</f>
        <v>80.72</v>
      </c>
      <c r="K757" s="1152"/>
      <c r="L757" s="1153" t="s">
        <v>1708</v>
      </c>
      <c r="M757" s="1130"/>
      <c r="N757" s="1147"/>
      <c r="O757" s="1088"/>
      <c r="P757" s="1088"/>
      <c r="Q757" s="1088"/>
    </row>
    <row r="758" spans="1:17">
      <c r="A758" s="1089"/>
      <c r="B758" s="1123"/>
      <c r="C758" s="1124"/>
      <c r="D758" s="1124"/>
      <c r="E758" s="1124"/>
      <c r="F758" s="1124"/>
      <c r="G758" s="1124"/>
      <c r="H758" s="1124"/>
      <c r="I758" s="1124"/>
      <c r="J758" s="1154">
        <f>J757-J756</f>
        <v>20.179999999999993</v>
      </c>
      <c r="K758" s="1154"/>
      <c r="L758" s="1155" t="s">
        <v>1709</v>
      </c>
      <c r="M758" s="1156"/>
      <c r="N758" s="1131"/>
      <c r="O758" s="1088"/>
      <c r="P758" s="1088"/>
      <c r="Q758" s="1088"/>
    </row>
    <row r="759" spans="1:17">
      <c r="A759" s="1089"/>
      <c r="B759" s="1123"/>
      <c r="C759" s="1124"/>
      <c r="D759" s="1124"/>
      <c r="E759" s="1124"/>
      <c r="F759" s="1124"/>
      <c r="G759" s="1124"/>
      <c r="H759" s="1124"/>
      <c r="I759" s="1124"/>
      <c r="J759" s="1157">
        <f>(J758/J753)*1000</f>
        <v>21.910966340933761</v>
      </c>
      <c r="K759" s="1154"/>
      <c r="L759" s="1155" t="s">
        <v>1710</v>
      </c>
      <c r="M759" s="1156"/>
      <c r="N759" s="1131"/>
      <c r="O759" s="1088"/>
      <c r="P759" s="1088"/>
      <c r="Q759" s="1088"/>
    </row>
    <row r="760" spans="1:17">
      <c r="A760" s="1089"/>
      <c r="B760" s="1123"/>
      <c r="C760" s="1158" t="s">
        <v>1699</v>
      </c>
      <c r="D760" s="1159" t="s">
        <v>1711</v>
      </c>
      <c r="E760" s="1124"/>
      <c r="F760" s="1124"/>
      <c r="G760" s="1124"/>
      <c r="H760" s="1124"/>
      <c r="I760" s="1124"/>
      <c r="J760" s="1124"/>
      <c r="K760" s="1124"/>
      <c r="L760" s="1124"/>
      <c r="M760" s="1124"/>
      <c r="N760" s="1131"/>
      <c r="O760" s="1088"/>
      <c r="P760" s="1088"/>
      <c r="Q760" s="1088"/>
    </row>
    <row r="761" spans="1:17">
      <c r="A761" s="1089"/>
      <c r="B761" s="1123"/>
      <c r="C761" s="1160"/>
      <c r="D761" s="1159" t="s">
        <v>1712</v>
      </c>
      <c r="E761" s="1124"/>
      <c r="F761" s="1124"/>
      <c r="G761" s="1124"/>
      <c r="H761" s="1124"/>
      <c r="I761" s="1124"/>
      <c r="J761" s="1124"/>
      <c r="K761" s="1124"/>
      <c r="L761" s="1124"/>
      <c r="M761" s="1124"/>
      <c r="N761" s="1131"/>
      <c r="O761" s="1088"/>
      <c r="P761" s="1088"/>
      <c r="Q761" s="1088"/>
    </row>
    <row r="762" spans="1:17">
      <c r="A762" s="1089"/>
      <c r="B762" s="1161"/>
      <c r="C762" s="1162"/>
      <c r="D762" s="1162"/>
      <c r="E762" s="1162"/>
      <c r="F762" s="1162"/>
      <c r="G762" s="1162"/>
      <c r="H762" s="1162"/>
      <c r="I762" s="1162"/>
      <c r="J762" s="1162"/>
      <c r="K762" s="1162"/>
      <c r="L762" s="1162"/>
      <c r="M762" s="1162"/>
      <c r="N762" s="1163"/>
      <c r="O762" s="1088"/>
      <c r="P762" s="1088"/>
      <c r="Q762" s="1088"/>
    </row>
    <row r="763" spans="1:17">
      <c r="A763" s="1089"/>
      <c r="B763" s="1088"/>
      <c r="C763" s="1088"/>
      <c r="D763" s="1088"/>
      <c r="E763" s="1088"/>
      <c r="F763" s="1088"/>
      <c r="G763" s="1088"/>
      <c r="H763" s="1088"/>
      <c r="I763" s="1088"/>
      <c r="J763" s="1088"/>
      <c r="K763" s="1088"/>
      <c r="L763" s="1088"/>
      <c r="M763" s="1089"/>
      <c r="N763" s="1089"/>
      <c r="O763" s="1089"/>
      <c r="P763" s="1089"/>
      <c r="Q763" s="1089"/>
    </row>
    <row r="764" spans="1:17" ht="15.75" thickBot="1">
      <c r="A764" s="1089"/>
      <c r="B764" s="1088"/>
      <c r="C764" s="1088"/>
      <c r="D764" s="1088"/>
      <c r="E764" s="1088"/>
      <c r="F764" s="1088"/>
      <c r="G764" s="1088"/>
      <c r="H764" s="1088"/>
      <c r="I764" s="1088"/>
      <c r="J764" s="1088"/>
      <c r="K764" s="1088"/>
      <c r="L764" s="1088"/>
      <c r="M764" s="1089"/>
      <c r="N764" s="1089"/>
      <c r="O764" s="1089"/>
      <c r="P764" s="1089"/>
      <c r="Q764" s="1089"/>
    </row>
    <row r="765" spans="1:17">
      <c r="A765" s="2167" t="s">
        <v>3</v>
      </c>
      <c r="B765" s="2169" t="s">
        <v>1784</v>
      </c>
      <c r="C765" s="2170"/>
      <c r="D765" s="2170"/>
      <c r="E765" s="2170"/>
      <c r="F765" s="2170"/>
      <c r="G765" s="2170"/>
      <c r="H765" s="2170"/>
      <c r="I765" s="2170"/>
      <c r="J765" s="2170"/>
      <c r="K765" s="2170"/>
      <c r="L765" s="2170"/>
      <c r="M765" s="2170"/>
      <c r="N765" s="2172">
        <v>1</v>
      </c>
      <c r="O765" s="1089"/>
      <c r="P765" s="1089"/>
      <c r="Q765" s="1089"/>
    </row>
    <row r="766" spans="1:17">
      <c r="A766" s="2168"/>
      <c r="B766" s="3166"/>
      <c r="C766" s="2171"/>
      <c r="D766" s="2171"/>
      <c r="E766" s="2171"/>
      <c r="F766" s="2171"/>
      <c r="G766" s="2171"/>
      <c r="H766" s="2171"/>
      <c r="I766" s="2171"/>
      <c r="J766" s="2171"/>
      <c r="K766" s="2171"/>
      <c r="L766" s="2171"/>
      <c r="M766" s="2171"/>
      <c r="N766" s="2173"/>
      <c r="O766" s="1089"/>
      <c r="P766" s="1089"/>
      <c r="Q766" s="1089"/>
    </row>
    <row r="767" spans="1:17" ht="20.25">
      <c r="A767" s="2174"/>
      <c r="B767" s="3167" t="s">
        <v>1785</v>
      </c>
      <c r="C767" s="2175"/>
      <c r="D767" s="2175"/>
      <c r="E767" s="2175"/>
      <c r="F767" s="2175"/>
      <c r="G767" s="2175"/>
      <c r="H767" s="2175"/>
      <c r="I767" s="2175"/>
      <c r="J767" s="2175"/>
      <c r="K767" s="2175"/>
      <c r="L767" s="2175"/>
      <c r="M767" s="2175"/>
      <c r="N767" s="2176"/>
      <c r="O767" s="1089"/>
      <c r="P767" s="1089"/>
      <c r="Q767" s="1089"/>
    </row>
    <row r="768" spans="1:17">
      <c r="A768" s="2174"/>
      <c r="B768" s="3168" t="s">
        <v>2338</v>
      </c>
      <c r="C768" s="2177"/>
      <c r="D768" s="2177"/>
      <c r="E768" s="2177"/>
      <c r="F768" s="2177"/>
      <c r="G768" s="2177"/>
      <c r="H768" s="2177"/>
      <c r="I768" s="2177"/>
      <c r="J768" s="2177"/>
      <c r="K768" s="2177"/>
      <c r="L768" s="2177"/>
      <c r="M768" s="2177"/>
      <c r="N768" s="2178"/>
      <c r="O768" s="1089"/>
      <c r="P768" s="1089"/>
      <c r="Q768" s="1089"/>
    </row>
    <row r="769" spans="1:17">
      <c r="A769" s="2174"/>
      <c r="B769" s="3168"/>
      <c r="C769" s="2177"/>
      <c r="D769" s="2177"/>
      <c r="E769" s="2177"/>
      <c r="F769" s="2177"/>
      <c r="G769" s="2177"/>
      <c r="H769" s="2177"/>
      <c r="I769" s="2177"/>
      <c r="J769" s="2177"/>
      <c r="K769" s="2177"/>
      <c r="L769" s="2177"/>
      <c r="M769" s="2177"/>
      <c r="N769" s="2178"/>
      <c r="O769" s="1089"/>
      <c r="P769" s="1089"/>
      <c r="Q769" s="1089"/>
    </row>
    <row r="770" spans="1:17">
      <c r="A770" s="2174"/>
      <c r="B770" s="3168"/>
      <c r="C770" s="2177"/>
      <c r="D770" s="2177"/>
      <c r="E770" s="2177"/>
      <c r="F770" s="2177"/>
      <c r="G770" s="2177"/>
      <c r="H770" s="2177"/>
      <c r="I770" s="2177"/>
      <c r="J770" s="2177"/>
      <c r="K770" s="2177"/>
      <c r="L770" s="2177"/>
      <c r="M770" s="2177"/>
      <c r="N770" s="2178"/>
      <c r="O770" s="1089"/>
      <c r="P770" s="1089"/>
      <c r="Q770" s="1089"/>
    </row>
    <row r="771" spans="1:17">
      <c r="A771" s="2174"/>
      <c r="B771" s="3168"/>
      <c r="C771" s="2177"/>
      <c r="D771" s="2177"/>
      <c r="E771" s="2177"/>
      <c r="F771" s="2177"/>
      <c r="G771" s="2177"/>
      <c r="H771" s="2177"/>
      <c r="I771" s="2177"/>
      <c r="J771" s="2177"/>
      <c r="K771" s="2177"/>
      <c r="L771" s="2177"/>
      <c r="M771" s="2177"/>
      <c r="N771" s="2178"/>
      <c r="O771" s="1089"/>
      <c r="P771" s="1089"/>
      <c r="Q771" s="1089"/>
    </row>
    <row r="772" spans="1:17">
      <c r="A772" s="2174"/>
      <c r="B772" s="3169"/>
      <c r="C772" s="2179"/>
      <c r="D772" s="2179"/>
      <c r="E772" s="2179"/>
      <c r="F772" s="2179"/>
      <c r="G772" s="2179"/>
      <c r="H772" s="2179"/>
      <c r="I772" s="2179"/>
      <c r="J772" s="2179"/>
      <c r="K772" s="2179"/>
      <c r="L772" s="2179"/>
      <c r="M772" s="2179"/>
      <c r="N772" s="2180"/>
      <c r="O772" s="1089"/>
      <c r="P772" s="1089"/>
      <c r="Q772" s="1089"/>
    </row>
    <row r="773" spans="1:17">
      <c r="A773" s="2174"/>
      <c r="B773" s="3170"/>
      <c r="C773" s="1257"/>
      <c r="D773" s="1257"/>
      <c r="E773" s="1257"/>
      <c r="F773" s="1257"/>
      <c r="G773" s="1257"/>
      <c r="H773" s="1257"/>
      <c r="I773" s="1257"/>
      <c r="J773" s="1257"/>
      <c r="K773" s="1257"/>
      <c r="L773" s="2181" t="s">
        <v>6</v>
      </c>
      <c r="M773" s="2181"/>
      <c r="N773" s="1258"/>
      <c r="O773" s="1089"/>
      <c r="P773" s="1089"/>
      <c r="Q773" s="1089"/>
    </row>
    <row r="774" spans="1:17" ht="15.75">
      <c r="A774" s="2174"/>
      <c r="B774" s="1257"/>
      <c r="C774" s="1257"/>
      <c r="D774" s="1257"/>
      <c r="E774" s="1257"/>
      <c r="F774" s="1257"/>
      <c r="G774" s="1257"/>
      <c r="H774" s="1257"/>
      <c r="I774" s="1257"/>
      <c r="J774" s="1257"/>
      <c r="K774" s="1259" t="s">
        <v>2339</v>
      </c>
      <c r="L774" s="2157" t="s">
        <v>1786</v>
      </c>
      <c r="M774" s="2158"/>
      <c r="N774" s="1258"/>
      <c r="O774" s="1089"/>
      <c r="P774" s="1089"/>
      <c r="Q774" s="1089"/>
    </row>
    <row r="775" spans="1:17">
      <c r="A775" s="2174"/>
      <c r="B775" s="3170"/>
      <c r="C775" s="1257"/>
      <c r="D775" s="1257"/>
      <c r="E775" s="1257"/>
      <c r="F775" s="1257"/>
      <c r="G775" s="1257"/>
      <c r="H775" s="1257"/>
      <c r="I775" s="1257"/>
      <c r="J775" s="1257"/>
      <c r="K775" s="1257"/>
      <c r="L775" s="1257"/>
      <c r="M775" s="1260"/>
      <c r="N775" s="1258"/>
      <c r="O775" s="1089"/>
      <c r="P775" s="1089"/>
      <c r="Q775" s="1089"/>
    </row>
    <row r="776" spans="1:17" ht="18">
      <c r="A776" s="2174"/>
      <c r="B776" s="3170"/>
      <c r="C776" s="1257"/>
      <c r="D776" s="1257"/>
      <c r="E776" s="1257"/>
      <c r="F776" s="1261" t="s">
        <v>1731</v>
      </c>
      <c r="G776" s="1262" t="s">
        <v>1701</v>
      </c>
      <c r="H776" s="1263" t="s">
        <v>1702</v>
      </c>
      <c r="I776" s="1264" t="s">
        <v>1703</v>
      </c>
      <c r="J776" s="1263" t="s">
        <v>1688</v>
      </c>
      <c r="K776" s="1263" t="s">
        <v>1787</v>
      </c>
      <c r="L776" s="1257"/>
      <c r="M776" s="1257"/>
      <c r="N776" s="1258"/>
      <c r="O776" s="1089"/>
      <c r="P776" s="1089"/>
      <c r="Q776" s="1089"/>
    </row>
    <row r="777" spans="1:17" ht="18.75">
      <c r="A777" s="2174"/>
      <c r="B777" s="3170"/>
      <c r="C777" s="1257"/>
      <c r="D777" s="1257"/>
      <c r="E777" s="1257"/>
      <c r="F777" s="1265" t="s">
        <v>1695</v>
      </c>
      <c r="G777" s="1266">
        <v>50</v>
      </c>
      <c r="H777" s="1266">
        <v>500</v>
      </c>
      <c r="I777" s="1266">
        <v>150</v>
      </c>
      <c r="J777" s="1266">
        <v>13</v>
      </c>
      <c r="K777" s="1266">
        <v>13</v>
      </c>
      <c r="L777" s="1127">
        <f>SUM(G777:K777)</f>
        <v>726</v>
      </c>
      <c r="M777" s="1267" t="s">
        <v>1696</v>
      </c>
      <c r="N777" s="1258"/>
      <c r="O777" s="1089"/>
      <c r="P777" s="1089"/>
      <c r="Q777" s="1089"/>
    </row>
    <row r="778" spans="1:17" ht="18.75">
      <c r="A778" s="2174"/>
      <c r="B778" s="3170"/>
      <c r="C778" s="1257"/>
      <c r="D778" s="1257"/>
      <c r="E778" s="1257"/>
      <c r="F778" s="1268" t="s">
        <v>1788</v>
      </c>
      <c r="G778" s="1269">
        <v>0.5</v>
      </c>
      <c r="H778" s="1269">
        <v>1</v>
      </c>
      <c r="I778" s="1269">
        <v>1</v>
      </c>
      <c r="J778" s="1269">
        <v>2</v>
      </c>
      <c r="K778" s="1269">
        <v>1</v>
      </c>
      <c r="L778" s="1270">
        <f>SUM(G778:K778)/COUNTIF(G778:K778,"&gt;0")</f>
        <v>1.1000000000000001</v>
      </c>
      <c r="M778" s="1267" t="s">
        <v>1789</v>
      </c>
      <c r="N778" s="1258"/>
      <c r="O778" s="1089"/>
      <c r="P778" s="1089"/>
      <c r="Q778" s="1089"/>
    </row>
    <row r="779" spans="1:17" ht="18">
      <c r="A779" s="2174"/>
      <c r="B779" s="3170"/>
      <c r="C779" s="1257"/>
      <c r="D779" s="1257"/>
      <c r="E779" s="1257"/>
      <c r="F779" s="1271" t="s">
        <v>1790</v>
      </c>
      <c r="G779" s="3171">
        <f>G778*G777</f>
        <v>25</v>
      </c>
      <c r="H779" s="1272">
        <f>H778*H777</f>
        <v>500</v>
      </c>
      <c r="I779" s="1272">
        <f>I778*I777</f>
        <v>150</v>
      </c>
      <c r="J779" s="1272">
        <f>J778*J777</f>
        <v>26</v>
      </c>
      <c r="K779" s="1272">
        <f>K778*K777</f>
        <v>13</v>
      </c>
      <c r="L779" s="1127">
        <f>SUM(G779:K779)</f>
        <v>714</v>
      </c>
      <c r="M779" s="1267" t="str">
        <f>L774</f>
        <v>pommes</v>
      </c>
      <c r="N779" s="1258"/>
      <c r="O779" s="1089"/>
      <c r="P779" s="1089"/>
      <c r="Q779" s="1089"/>
    </row>
    <row r="780" spans="1:17">
      <c r="A780" s="2174"/>
      <c r="B780" s="3170"/>
      <c r="C780" s="1257"/>
      <c r="D780" s="1257"/>
      <c r="E780" s="1257"/>
      <c r="F780" s="1257"/>
      <c r="G780" s="3172" t="str">
        <f>L774</f>
        <v>pommes</v>
      </c>
      <c r="H780" s="3172" t="str">
        <f>L774</f>
        <v>pommes</v>
      </c>
      <c r="I780" s="3172" t="str">
        <f>L774</f>
        <v>pommes</v>
      </c>
      <c r="J780" s="3172" t="str">
        <f>L774</f>
        <v>pommes</v>
      </c>
      <c r="K780" s="3172" t="str">
        <f>L774</f>
        <v>pommes</v>
      </c>
      <c r="L780" s="1257"/>
      <c r="M780" s="1260"/>
      <c r="N780" s="1258"/>
      <c r="O780" s="1089"/>
      <c r="P780" s="1089"/>
      <c r="Q780" s="1089"/>
    </row>
    <row r="781" spans="1:17" ht="18">
      <c r="A781" s="2174"/>
      <c r="B781" s="3173"/>
      <c r="C781" s="1273" t="s">
        <v>1698</v>
      </c>
      <c r="D781" s="1274">
        <v>10</v>
      </c>
      <c r="E781" s="1275" t="s">
        <v>5</v>
      </c>
      <c r="F781" s="1276"/>
      <c r="G781" s="1276"/>
      <c r="H781" s="1257"/>
      <c r="I781" s="1257"/>
      <c r="J781" s="1257"/>
      <c r="K781" s="1257"/>
      <c r="L781" s="1257"/>
      <c r="M781" s="1260"/>
      <c r="N781" s="1258"/>
      <c r="O781" s="1089"/>
      <c r="P781" s="1089"/>
      <c r="Q781" s="1089"/>
    </row>
    <row r="782" spans="1:17" ht="18">
      <c r="A782" s="2174"/>
      <c r="B782" s="3170"/>
      <c r="C782" s="1257"/>
      <c r="D782" s="1257"/>
      <c r="E782" s="1257"/>
      <c r="F782" s="1271" t="s">
        <v>1707</v>
      </c>
      <c r="G782" s="1277">
        <f>G779/(100-D781)*100</f>
        <v>27.777777777777779</v>
      </c>
      <c r="H782" s="1277">
        <f>H779/(100-D781)*100</f>
        <v>555.55555555555554</v>
      </c>
      <c r="I782" s="1277">
        <f>I779/(100-D781)*100</f>
        <v>166.66666666666669</v>
      </c>
      <c r="J782" s="1277">
        <f>J779/(100-D781)*100</f>
        <v>28.888888888888886</v>
      </c>
      <c r="K782" s="1277">
        <f>K779/(100-D781)*100</f>
        <v>14.444444444444443</v>
      </c>
      <c r="L782" s="1278">
        <f>SUM(G782:K782)</f>
        <v>793.33333333333337</v>
      </c>
      <c r="M782" s="1267" t="str">
        <f>L774</f>
        <v>pommes</v>
      </c>
      <c r="N782" s="1258"/>
      <c r="O782" s="1089"/>
      <c r="P782" s="1089"/>
      <c r="Q782" s="1089"/>
    </row>
    <row r="783" spans="1:17" ht="18">
      <c r="A783" s="2174"/>
      <c r="B783" s="3170"/>
      <c r="C783" s="1257"/>
      <c r="D783" s="1257"/>
      <c r="E783" s="1257"/>
      <c r="F783" s="1271"/>
      <c r="G783" s="3174" t="str">
        <f>L774</f>
        <v>pommes</v>
      </c>
      <c r="H783" s="3174" t="str">
        <f>L774</f>
        <v>pommes</v>
      </c>
      <c r="I783" s="3174" t="str">
        <f>L774</f>
        <v>pommes</v>
      </c>
      <c r="J783" s="3174" t="str">
        <f>L774</f>
        <v>pommes</v>
      </c>
      <c r="K783" s="3174" t="str">
        <f>L774</f>
        <v>pommes</v>
      </c>
      <c r="L783" s="1127"/>
      <c r="M783" s="1267"/>
      <c r="N783" s="1258"/>
      <c r="O783" s="1089"/>
      <c r="P783" s="1089"/>
      <c r="Q783" s="1089"/>
    </row>
    <row r="784" spans="1:17">
      <c r="A784" s="2174"/>
      <c r="B784" s="1279"/>
      <c r="C784" s="1280"/>
      <c r="D784" s="1280"/>
      <c r="E784" s="1280"/>
      <c r="F784" s="1280"/>
      <c r="G784" s="1280"/>
      <c r="H784" s="1280"/>
      <c r="I784" s="1280"/>
      <c r="J784" s="1280"/>
      <c r="K784" s="1280"/>
      <c r="L784" s="1280"/>
      <c r="M784" s="1280"/>
      <c r="N784" s="1281"/>
      <c r="O784" s="1089"/>
      <c r="P784" s="1089"/>
      <c r="Q784" s="1089"/>
    </row>
    <row r="785" spans="1:17" ht="18.75">
      <c r="A785" s="2174"/>
      <c r="B785" s="3175" t="s">
        <v>6</v>
      </c>
      <c r="C785" s="3176" t="s">
        <v>1791</v>
      </c>
      <c r="D785" s="1282"/>
      <c r="E785" s="1282"/>
      <c r="F785" s="1282"/>
      <c r="G785" s="1282"/>
      <c r="H785" s="1282"/>
      <c r="I785" s="1282"/>
      <c r="J785" s="1282"/>
      <c r="K785" s="1282"/>
      <c r="L785" s="1282"/>
      <c r="M785" s="1282"/>
      <c r="N785" s="1283"/>
      <c r="O785" s="1089"/>
      <c r="P785" s="1089"/>
      <c r="Q785" s="1089"/>
    </row>
    <row r="786" spans="1:17" ht="18.75">
      <c r="A786" s="2174"/>
      <c r="B786" s="3177"/>
      <c r="C786" s="2157" t="s">
        <v>1792</v>
      </c>
      <c r="D786" s="2158"/>
      <c r="E786" s="1284"/>
      <c r="F786" s="2157" t="s">
        <v>390</v>
      </c>
      <c r="G786" s="2158"/>
      <c r="H786" s="1284"/>
      <c r="I786" s="2157" t="s">
        <v>1793</v>
      </c>
      <c r="J786" s="2158"/>
      <c r="K786" s="1284"/>
      <c r="L786" s="2157" t="s">
        <v>1794</v>
      </c>
      <c r="M786" s="2158"/>
      <c r="N786" s="1285"/>
      <c r="O786" s="1089"/>
      <c r="P786" s="1089"/>
      <c r="Q786" s="1089"/>
    </row>
    <row r="787" spans="1:17" ht="18.75">
      <c r="A787" s="2174"/>
      <c r="B787" s="3178" t="s">
        <v>5</v>
      </c>
      <c r="C787" s="1286" t="s">
        <v>1795</v>
      </c>
      <c r="D787" s="1284"/>
      <c r="E787" s="1284"/>
      <c r="F787" s="1284"/>
      <c r="G787" s="1284"/>
      <c r="H787" s="1284"/>
      <c r="I787" s="1284"/>
      <c r="J787" s="1284"/>
      <c r="K787" s="1284"/>
      <c r="L787" s="1284"/>
      <c r="M787" s="1284"/>
      <c r="N787" s="1285"/>
      <c r="O787" s="1089"/>
      <c r="P787" s="1089"/>
      <c r="Q787" s="1089"/>
    </row>
    <row r="788" spans="1:17">
      <c r="A788" s="2174"/>
      <c r="B788" s="2159" t="s">
        <v>2340</v>
      </c>
      <c r="C788" s="2160"/>
      <c r="D788" s="2160"/>
      <c r="E788" s="2160"/>
      <c r="F788" s="2160"/>
      <c r="G788" s="2160"/>
      <c r="H788" s="2160"/>
      <c r="I788" s="2160"/>
      <c r="J788" s="2160"/>
      <c r="K788" s="2160"/>
      <c r="L788" s="2160"/>
      <c r="M788" s="2160"/>
      <c r="N788" s="2161"/>
      <c r="O788" s="1089"/>
      <c r="P788" s="1089"/>
      <c r="Q788" s="1089"/>
    </row>
    <row r="789" spans="1:17">
      <c r="A789" s="2174"/>
      <c r="B789" s="2162"/>
      <c r="C789" s="2163"/>
      <c r="D789" s="2163"/>
      <c r="E789" s="2163"/>
      <c r="F789" s="2163"/>
      <c r="G789" s="2163"/>
      <c r="H789" s="2163"/>
      <c r="I789" s="2163"/>
      <c r="J789" s="2163"/>
      <c r="K789" s="2163"/>
      <c r="L789" s="2163"/>
      <c r="M789" s="2163"/>
      <c r="N789" s="2164"/>
      <c r="O789" s="1089"/>
      <c r="P789" s="1089"/>
      <c r="Q789" s="1089"/>
    </row>
    <row r="790" spans="1:17">
      <c r="A790" s="2174"/>
      <c r="B790" s="1287" t="s">
        <v>1796</v>
      </c>
      <c r="C790" s="2165" t="str">
        <f ca="1">CELL("nomfichier")</f>
        <v>D:\1 UPRT SITE WEB\uprt.fr\ff-mickael-rabeau\[ff-mr-biscuits-genoises et divers.xlsx]Formats-formules-pourcentages</v>
      </c>
      <c r="D790" s="2165"/>
      <c r="E790" s="2165"/>
      <c r="F790" s="2165"/>
      <c r="G790" s="2165"/>
      <c r="H790" s="2165"/>
      <c r="I790" s="2165"/>
      <c r="J790" s="2165"/>
      <c r="K790" s="2165"/>
      <c r="L790" s="2165"/>
      <c r="M790" s="2165"/>
      <c r="N790" s="2166"/>
      <c r="O790" s="1089"/>
      <c r="P790" s="1089"/>
      <c r="Q790" s="1089"/>
    </row>
    <row r="791" spans="1:17">
      <c r="A791" s="2174"/>
      <c r="B791" s="3179" t="s">
        <v>1797</v>
      </c>
      <c r="C791" s="2182" t="s">
        <v>2341</v>
      </c>
      <c r="D791" s="2182"/>
      <c r="E791" s="2182"/>
      <c r="F791" s="2182"/>
      <c r="G791" s="2182"/>
      <c r="H791" s="2182"/>
      <c r="I791" s="2182"/>
      <c r="J791" s="2182"/>
      <c r="K791" s="2182"/>
      <c r="L791" s="2182"/>
      <c r="M791" s="2182"/>
      <c r="N791" s="2183"/>
      <c r="O791" s="1089"/>
      <c r="P791" s="1089"/>
      <c r="Q791" s="1089"/>
    </row>
    <row r="792" spans="1:17" ht="15.75" thickBot="1">
      <c r="A792" s="2174"/>
      <c r="B792" s="2184" t="s">
        <v>12</v>
      </c>
      <c r="C792" s="2185"/>
      <c r="D792" s="2185"/>
      <c r="E792" s="2185"/>
      <c r="F792" s="2185"/>
      <c r="G792" s="2185"/>
      <c r="H792" s="2185"/>
      <c r="I792" s="2185"/>
      <c r="J792" s="2185"/>
      <c r="K792" s="2185"/>
      <c r="L792" s="2185"/>
      <c r="M792" s="2185"/>
      <c r="N792" s="2186"/>
      <c r="O792" s="1089"/>
      <c r="P792" s="1089"/>
      <c r="Q792" s="1089"/>
    </row>
    <row r="793" spans="1:17" ht="39.75" customHeight="1" thickBot="1">
      <c r="A793" s="1065"/>
      <c r="B793" s="1065"/>
      <c r="C793" s="1065"/>
      <c r="D793" s="1065"/>
      <c r="E793" s="1065"/>
      <c r="F793" s="1065"/>
      <c r="G793" s="1065"/>
      <c r="H793" s="1065"/>
      <c r="I793" s="1065"/>
      <c r="J793" s="1065"/>
      <c r="K793" s="1065"/>
      <c r="L793" s="1065"/>
      <c r="M793" s="1065"/>
      <c r="N793" s="1065"/>
      <c r="O793" s="1089"/>
      <c r="P793" s="1089"/>
      <c r="Q793" s="1089"/>
    </row>
    <row r="794" spans="1:17">
      <c r="A794" s="2167" t="s">
        <v>3</v>
      </c>
      <c r="B794" s="2169" t="s">
        <v>1798</v>
      </c>
      <c r="C794" s="2170"/>
      <c r="D794" s="2170"/>
      <c r="E794" s="2170"/>
      <c r="F794" s="2170"/>
      <c r="G794" s="2170"/>
      <c r="H794" s="2170"/>
      <c r="I794" s="2170"/>
      <c r="J794" s="2170"/>
      <c r="K794" s="2170"/>
      <c r="L794" s="2170"/>
      <c r="M794" s="2170"/>
      <c r="N794" s="2172">
        <v>2</v>
      </c>
      <c r="O794" s="1089"/>
      <c r="P794" s="1089"/>
      <c r="Q794" s="1089"/>
    </row>
    <row r="795" spans="1:17">
      <c r="A795" s="2168"/>
      <c r="B795" s="3166"/>
      <c r="C795" s="2171"/>
      <c r="D795" s="2171"/>
      <c r="E795" s="2171"/>
      <c r="F795" s="2171"/>
      <c r="G795" s="2171"/>
      <c r="H795" s="2171"/>
      <c r="I795" s="2171"/>
      <c r="J795" s="2171"/>
      <c r="K795" s="2171"/>
      <c r="L795" s="2171"/>
      <c r="M795" s="2171"/>
      <c r="N795" s="2173"/>
      <c r="O795" s="1089"/>
      <c r="P795" s="1089"/>
      <c r="Q795" s="1089"/>
    </row>
    <row r="796" spans="1:17" ht="20.25">
      <c r="A796" s="2174"/>
      <c r="B796" s="3167" t="s">
        <v>1785</v>
      </c>
      <c r="C796" s="2175"/>
      <c r="D796" s="2175"/>
      <c r="E796" s="2175"/>
      <c r="F796" s="2175"/>
      <c r="G796" s="2175"/>
      <c r="H796" s="2175"/>
      <c r="I796" s="2175"/>
      <c r="J796" s="2175"/>
      <c r="K796" s="2175"/>
      <c r="L796" s="2175"/>
      <c r="M796" s="2175"/>
      <c r="N796" s="2176"/>
      <c r="O796" s="1089"/>
      <c r="P796" s="1089"/>
      <c r="Q796" s="1089"/>
    </row>
    <row r="797" spans="1:17">
      <c r="A797" s="2174"/>
      <c r="B797" s="3168" t="s">
        <v>1799</v>
      </c>
      <c r="C797" s="2177"/>
      <c r="D797" s="2177"/>
      <c r="E797" s="2177"/>
      <c r="F797" s="2177"/>
      <c r="G797" s="2177"/>
      <c r="H797" s="2177"/>
      <c r="I797" s="2177"/>
      <c r="J797" s="2177"/>
      <c r="K797" s="2177"/>
      <c r="L797" s="2177"/>
      <c r="M797" s="2177"/>
      <c r="N797" s="2178"/>
      <c r="O797" s="1089"/>
      <c r="P797" s="1089"/>
      <c r="Q797" s="1089"/>
    </row>
    <row r="798" spans="1:17">
      <c r="A798" s="2174"/>
      <c r="B798" s="3168"/>
      <c r="C798" s="2177"/>
      <c r="D798" s="2177"/>
      <c r="E798" s="2177"/>
      <c r="F798" s="2177"/>
      <c r="G798" s="2177"/>
      <c r="H798" s="2177"/>
      <c r="I798" s="2177"/>
      <c r="J798" s="2177"/>
      <c r="K798" s="2177"/>
      <c r="L798" s="2177"/>
      <c r="M798" s="2177"/>
      <c r="N798" s="2178"/>
      <c r="O798" s="1089"/>
      <c r="P798" s="1089"/>
      <c r="Q798" s="1089"/>
    </row>
    <row r="799" spans="1:17">
      <c r="A799" s="2174"/>
      <c r="B799" s="3168"/>
      <c r="C799" s="2177"/>
      <c r="D799" s="2177"/>
      <c r="E799" s="2177"/>
      <c r="F799" s="2177"/>
      <c r="G799" s="2177"/>
      <c r="H799" s="2177"/>
      <c r="I799" s="2177"/>
      <c r="J799" s="2177"/>
      <c r="K799" s="2177"/>
      <c r="L799" s="2177"/>
      <c r="M799" s="2177"/>
      <c r="N799" s="2178"/>
      <c r="O799" s="1089"/>
      <c r="P799" s="1089"/>
      <c r="Q799" s="1089"/>
    </row>
    <row r="800" spans="1:17">
      <c r="A800" s="2174"/>
      <c r="B800" s="3168"/>
      <c r="C800" s="2177"/>
      <c r="D800" s="2177"/>
      <c r="E800" s="2177"/>
      <c r="F800" s="2177"/>
      <c r="G800" s="2177"/>
      <c r="H800" s="2177"/>
      <c r="I800" s="2177"/>
      <c r="J800" s="2177"/>
      <c r="K800" s="2177"/>
      <c r="L800" s="2177"/>
      <c r="M800" s="2177"/>
      <c r="N800" s="2178"/>
      <c r="O800" s="1089"/>
      <c r="P800" s="1089"/>
      <c r="Q800" s="1089"/>
    </row>
    <row r="801" spans="1:17">
      <c r="A801" s="2174"/>
      <c r="B801" s="3169"/>
      <c r="C801" s="2179"/>
      <c r="D801" s="2179"/>
      <c r="E801" s="2179"/>
      <c r="F801" s="2179"/>
      <c r="G801" s="2179"/>
      <c r="H801" s="2179"/>
      <c r="I801" s="2179"/>
      <c r="J801" s="2179"/>
      <c r="K801" s="2179"/>
      <c r="L801" s="2179"/>
      <c r="M801" s="2179"/>
      <c r="N801" s="2180"/>
      <c r="O801" s="1089"/>
      <c r="P801" s="1089"/>
      <c r="Q801" s="1089"/>
    </row>
    <row r="802" spans="1:17">
      <c r="A802" s="2174"/>
      <c r="B802" s="3180"/>
      <c r="C802" s="1288"/>
      <c r="D802" s="1288"/>
      <c r="E802" s="1288"/>
      <c r="F802" s="1288"/>
      <c r="G802" s="1288"/>
      <c r="H802" s="1288"/>
      <c r="I802" s="1288"/>
      <c r="J802" s="1288"/>
      <c r="K802" s="1288"/>
      <c r="L802" s="2187" t="s">
        <v>6</v>
      </c>
      <c r="M802" s="2187"/>
      <c r="N802" s="1289"/>
      <c r="O802" s="1089"/>
      <c r="P802" s="1089"/>
      <c r="Q802" s="1089"/>
    </row>
    <row r="803" spans="1:17" ht="18">
      <c r="A803" s="2174"/>
      <c r="B803" s="3180"/>
      <c r="C803" s="1288"/>
      <c r="D803" s="1288"/>
      <c r="E803" s="1288"/>
      <c r="F803" s="1288"/>
      <c r="G803" s="1288"/>
      <c r="H803" s="1288"/>
      <c r="I803" s="1288"/>
      <c r="J803" s="1290"/>
      <c r="K803" s="1271" t="s">
        <v>1800</v>
      </c>
      <c r="L803" s="2191">
        <v>2.4</v>
      </c>
      <c r="M803" s="2191"/>
      <c r="N803" s="1289"/>
      <c r="O803" s="1089"/>
      <c r="P803" s="1089"/>
      <c r="Q803" s="1089"/>
    </row>
    <row r="804" spans="1:17">
      <c r="A804" s="2174"/>
      <c r="B804" s="3181"/>
      <c r="C804" s="1291"/>
      <c r="D804" s="1291"/>
      <c r="E804" s="1291"/>
      <c r="F804" s="1288"/>
      <c r="G804" s="1288"/>
      <c r="H804" s="1288"/>
      <c r="I804" s="1288"/>
      <c r="J804" s="1288"/>
      <c r="K804" s="1292"/>
      <c r="L804" s="2191"/>
      <c r="M804" s="2191"/>
      <c r="N804" s="1289"/>
      <c r="O804" s="1089"/>
      <c r="P804" s="1089"/>
      <c r="Q804" s="1089"/>
    </row>
    <row r="805" spans="1:17">
      <c r="A805" s="2174"/>
      <c r="B805" s="3180"/>
      <c r="C805" s="1288"/>
      <c r="D805" s="1288"/>
      <c r="E805" s="1288"/>
      <c r="F805" s="1288"/>
      <c r="G805" s="1288"/>
      <c r="H805" s="1288"/>
      <c r="I805" s="1288"/>
      <c r="J805" s="1288"/>
      <c r="K805" s="1288"/>
      <c r="L805" s="1288"/>
      <c r="M805" s="1288"/>
      <c r="N805" s="1289"/>
      <c r="O805" s="1089"/>
      <c r="P805" s="1089"/>
      <c r="Q805" s="1089"/>
    </row>
    <row r="806" spans="1:17" ht="18">
      <c r="A806" s="2174"/>
      <c r="B806" s="3180"/>
      <c r="C806" s="1288"/>
      <c r="D806" s="1288"/>
      <c r="E806" s="1288"/>
      <c r="F806" s="1293" t="s">
        <v>1731</v>
      </c>
      <c r="G806" s="1294" t="s">
        <v>1701</v>
      </c>
      <c r="H806" s="1294" t="s">
        <v>1702</v>
      </c>
      <c r="I806" s="1295" t="s">
        <v>1703</v>
      </c>
      <c r="J806" s="1294" t="s">
        <v>1688</v>
      </c>
      <c r="K806" s="1294" t="s">
        <v>1787</v>
      </c>
      <c r="L806" s="1288"/>
      <c r="M806" s="1288"/>
      <c r="N806" s="1289"/>
      <c r="O806" s="1089"/>
      <c r="P806" s="1089"/>
      <c r="Q806" s="1089"/>
    </row>
    <row r="807" spans="1:17" ht="18">
      <c r="A807" s="2174"/>
      <c r="B807" s="3180"/>
      <c r="C807" s="1288"/>
      <c r="D807" s="1288"/>
      <c r="E807" s="1288"/>
      <c r="F807" s="1268" t="s">
        <v>1801</v>
      </c>
      <c r="G807" s="1296">
        <v>0.05</v>
      </c>
      <c r="H807" s="1296">
        <v>0.08</v>
      </c>
      <c r="I807" s="1296">
        <v>0.11</v>
      </c>
      <c r="J807" s="1296">
        <v>0.125</v>
      </c>
      <c r="K807" s="1296">
        <v>7.0000000000000007E-2</v>
      </c>
      <c r="L807" s="1270">
        <f>SUM(G807:K807)/COUNTIF(G807:K807,"&gt;0")</f>
        <v>8.6999999999999994E-2</v>
      </c>
      <c r="M807" s="1267" t="s">
        <v>1789</v>
      </c>
      <c r="N807" s="1289"/>
      <c r="O807" s="1089"/>
      <c r="P807" s="1089"/>
      <c r="Q807" s="1089"/>
    </row>
    <row r="808" spans="1:17" ht="18.75">
      <c r="A808" s="2174"/>
      <c r="B808" s="3180"/>
      <c r="C808" s="1288"/>
      <c r="D808" s="1288"/>
      <c r="E808" s="1288"/>
      <c r="F808" s="1271" t="s">
        <v>1802</v>
      </c>
      <c r="G808" s="3182">
        <f>L803/G807</f>
        <v>47.999999999999993</v>
      </c>
      <c r="H808" s="3182">
        <f>L803/H807</f>
        <v>30</v>
      </c>
      <c r="I808" s="3182">
        <f>L803/I807</f>
        <v>21.818181818181817</v>
      </c>
      <c r="J808" s="3182">
        <f>L803/J807</f>
        <v>19.2</v>
      </c>
      <c r="K808" s="3182">
        <f>L803/K807</f>
        <v>34.285714285714285</v>
      </c>
      <c r="L808" s="1223" t="s">
        <v>1803</v>
      </c>
      <c r="M808" s="1267"/>
      <c r="N808" s="1289"/>
      <c r="O808" s="1089"/>
      <c r="P808" s="1089"/>
      <c r="Q808" s="1089"/>
    </row>
    <row r="809" spans="1:17" ht="18.75">
      <c r="A809" s="2174"/>
      <c r="B809" s="3183" t="s">
        <v>6</v>
      </c>
      <c r="C809" s="3184" t="s">
        <v>1804</v>
      </c>
      <c r="D809" s="1288"/>
      <c r="E809" s="1288"/>
      <c r="F809" s="1271"/>
      <c r="G809" s="1297"/>
      <c r="H809" s="1297"/>
      <c r="I809" s="1297"/>
      <c r="J809" s="1297"/>
      <c r="K809" s="1297"/>
      <c r="L809" s="1223"/>
      <c r="M809" s="1267"/>
      <c r="N809" s="1289"/>
      <c r="O809" s="1089"/>
      <c r="P809" s="1089"/>
      <c r="Q809" s="1089"/>
    </row>
    <row r="810" spans="1:17">
      <c r="A810" s="2174"/>
      <c r="B810" s="3185" t="s">
        <v>1805</v>
      </c>
      <c r="C810" s="2192"/>
      <c r="D810" s="2192"/>
      <c r="E810" s="2192"/>
      <c r="F810" s="2192"/>
      <c r="G810" s="2192"/>
      <c r="H810" s="2192"/>
      <c r="I810" s="2192"/>
      <c r="J810" s="2192"/>
      <c r="K810" s="2192"/>
      <c r="L810" s="2192"/>
      <c r="M810" s="2192"/>
      <c r="N810" s="2193"/>
      <c r="O810" s="1089"/>
      <c r="P810" s="1089"/>
      <c r="Q810" s="1089"/>
    </row>
    <row r="811" spans="1:17" ht="15.75">
      <c r="A811" s="2174"/>
      <c r="B811" s="3186"/>
      <c r="C811" s="1298"/>
      <c r="D811" s="1298"/>
      <c r="E811" s="1298"/>
      <c r="F811" s="1288"/>
      <c r="G811" s="1288"/>
      <c r="H811" s="1127"/>
      <c r="I811" s="1127"/>
      <c r="J811" s="1127"/>
      <c r="K811" s="1127"/>
      <c r="L811" s="2194" t="s">
        <v>5</v>
      </c>
      <c r="M811" s="2194"/>
      <c r="N811" s="1289"/>
      <c r="O811" s="1089"/>
      <c r="P811" s="1089"/>
      <c r="Q811" s="1089"/>
    </row>
    <row r="812" spans="1:17" ht="15.75">
      <c r="A812" s="2174"/>
      <c r="B812" s="3186"/>
      <c r="C812" s="1298"/>
      <c r="D812" s="1298"/>
      <c r="E812" s="1298"/>
      <c r="F812" s="1288"/>
      <c r="G812" s="1288"/>
      <c r="H812" s="1127"/>
      <c r="I812" s="1127"/>
      <c r="J812" s="1127"/>
      <c r="K812" s="1299" t="s">
        <v>2339</v>
      </c>
      <c r="L812" s="2195" t="s">
        <v>390</v>
      </c>
      <c r="M812" s="2196"/>
      <c r="N812" s="1289"/>
      <c r="O812" s="1089"/>
      <c r="P812" s="1089"/>
      <c r="Q812" s="1089"/>
    </row>
    <row r="813" spans="1:17" ht="18">
      <c r="A813" s="2174"/>
      <c r="B813" s="3180"/>
      <c r="C813" s="1288"/>
      <c r="D813" s="1127"/>
      <c r="E813" s="1127"/>
      <c r="F813" s="1127"/>
      <c r="G813" s="1127"/>
      <c r="H813" s="1127"/>
      <c r="I813" s="1127"/>
      <c r="J813" s="1127"/>
      <c r="K813" s="1127"/>
      <c r="L813" s="1127"/>
      <c r="M813" s="1267"/>
      <c r="N813" s="1289"/>
      <c r="O813" s="1089"/>
      <c r="P813" s="1089"/>
      <c r="Q813" s="1089"/>
    </row>
    <row r="814" spans="1:17" ht="18.75">
      <c r="A814" s="2174"/>
      <c r="B814" s="3180"/>
      <c r="C814" s="1288"/>
      <c r="D814" s="1288"/>
      <c r="E814" s="1288"/>
      <c r="F814" s="1265" t="s">
        <v>1695</v>
      </c>
      <c r="G814" s="1266">
        <v>50</v>
      </c>
      <c r="H814" s="1266">
        <v>500</v>
      </c>
      <c r="I814" s="1266">
        <v>150</v>
      </c>
      <c r="J814" s="1266">
        <v>13</v>
      </c>
      <c r="K814" s="1266">
        <v>13</v>
      </c>
      <c r="L814" s="1127">
        <f>SUM(G814:K814)</f>
        <v>726</v>
      </c>
      <c r="M814" s="1267" t="s">
        <v>1696</v>
      </c>
      <c r="N814" s="1289"/>
      <c r="O814" s="1089"/>
      <c r="P814" s="1089"/>
      <c r="Q814" s="1089"/>
    </row>
    <row r="815" spans="1:17" ht="18.75">
      <c r="A815" s="2174"/>
      <c r="B815" s="3180"/>
      <c r="C815" s="1288"/>
      <c r="D815" s="1288"/>
      <c r="E815" s="1288"/>
      <c r="F815" s="1271" t="s">
        <v>1806</v>
      </c>
      <c r="G815" s="1300">
        <f>G807*G814</f>
        <v>2.5</v>
      </c>
      <c r="H815" s="1300">
        <f>H807*H814</f>
        <v>40</v>
      </c>
      <c r="I815" s="1300">
        <f>I807*I814</f>
        <v>16.5</v>
      </c>
      <c r="J815" s="1300">
        <f>J807*J814</f>
        <v>1.625</v>
      </c>
      <c r="K815" s="1300">
        <f>K807*K814</f>
        <v>0.91000000000000014</v>
      </c>
      <c r="L815" s="1127">
        <f>SUM(G815:K815)</f>
        <v>61.534999999999997</v>
      </c>
      <c r="M815" s="1267" t="str">
        <f>L812</f>
        <v>Kg</v>
      </c>
      <c r="N815" s="1289"/>
      <c r="O815" s="1089"/>
      <c r="P815" s="1089"/>
      <c r="Q815" s="1089"/>
    </row>
    <row r="816" spans="1:17">
      <c r="A816" s="2174"/>
      <c r="B816" s="3180"/>
      <c r="C816" s="1288"/>
      <c r="D816" s="1288"/>
      <c r="E816" s="1288"/>
      <c r="F816" s="1288"/>
      <c r="G816" s="3172" t="str">
        <f>L812</f>
        <v>Kg</v>
      </c>
      <c r="H816" s="3172" t="str">
        <f>L812</f>
        <v>Kg</v>
      </c>
      <c r="I816" s="3172" t="str">
        <f>L812</f>
        <v>Kg</v>
      </c>
      <c r="J816" s="3172" t="str">
        <f>L812</f>
        <v>Kg</v>
      </c>
      <c r="K816" s="3172" t="str">
        <f>L812</f>
        <v>Kg</v>
      </c>
      <c r="L816" s="1288"/>
      <c r="M816" s="1301"/>
      <c r="N816" s="1289"/>
      <c r="O816" s="1089"/>
      <c r="P816" s="1089"/>
      <c r="Q816" s="1089"/>
    </row>
    <row r="817" spans="1:19" ht="18">
      <c r="A817" s="2174"/>
      <c r="B817" s="3125"/>
      <c r="C817" s="1273" t="s">
        <v>1698</v>
      </c>
      <c r="D817" s="1274">
        <v>50</v>
      </c>
      <c r="E817" s="1275" t="s">
        <v>66</v>
      </c>
      <c r="F817" s="1290"/>
      <c r="G817" s="1290"/>
      <c r="H817" s="1288"/>
      <c r="I817" s="1288"/>
      <c r="J817" s="1288"/>
      <c r="K817" s="1288"/>
      <c r="L817" s="1288"/>
      <c r="M817" s="1301"/>
      <c r="N817" s="1289"/>
      <c r="O817" s="1089"/>
      <c r="P817" s="1089"/>
      <c r="Q817" s="1089"/>
    </row>
    <row r="818" spans="1:19" ht="18">
      <c r="A818" s="2174"/>
      <c r="B818" s="3180"/>
      <c r="C818" s="1288"/>
      <c r="D818" s="1288"/>
      <c r="E818" s="1288"/>
      <c r="F818" s="1271" t="s">
        <v>1707</v>
      </c>
      <c r="G818" s="1277">
        <f>G815/(100-D817)*100</f>
        <v>5</v>
      </c>
      <c r="H818" s="1277">
        <f>H815/(100-D817)*100</f>
        <v>80</v>
      </c>
      <c r="I818" s="1277">
        <f>I815/(100-D817)*100</f>
        <v>33</v>
      </c>
      <c r="J818" s="1277">
        <f>J815/(100-D817)*100</f>
        <v>3.25</v>
      </c>
      <c r="K818" s="1277">
        <f>K815/(100-D817)*100</f>
        <v>1.8200000000000005</v>
      </c>
      <c r="L818" s="1127">
        <f>SUM(G818:K818)</f>
        <v>123.07000000000001</v>
      </c>
      <c r="M818" s="1267" t="str">
        <f>L812</f>
        <v>Kg</v>
      </c>
      <c r="N818" s="1289"/>
      <c r="O818" s="1089"/>
      <c r="P818" s="1089"/>
      <c r="Q818" s="1089"/>
    </row>
    <row r="819" spans="1:19" ht="18">
      <c r="A819" s="2174"/>
      <c r="B819" s="3180"/>
      <c r="C819" s="1288"/>
      <c r="D819" s="1288"/>
      <c r="E819" s="1288"/>
      <c r="F819" s="1271"/>
      <c r="G819" s="3174" t="str">
        <f>L812</f>
        <v>Kg</v>
      </c>
      <c r="H819" s="3174" t="str">
        <f>L812</f>
        <v>Kg</v>
      </c>
      <c r="I819" s="3174" t="str">
        <f>L812</f>
        <v>Kg</v>
      </c>
      <c r="J819" s="3174" t="str">
        <f>L812</f>
        <v>Kg</v>
      </c>
      <c r="K819" s="3174" t="str">
        <f>L812</f>
        <v>Kg</v>
      </c>
      <c r="L819" s="1127"/>
      <c r="M819" s="1267"/>
      <c r="N819" s="1289"/>
      <c r="O819" s="1089"/>
      <c r="P819" s="1089"/>
      <c r="Q819" s="1089"/>
    </row>
    <row r="820" spans="1:19" ht="15.75">
      <c r="A820" s="2174"/>
      <c r="B820" s="1302" t="s">
        <v>66</v>
      </c>
      <c r="C820" s="1286" t="s">
        <v>1795</v>
      </c>
      <c r="D820" s="1303"/>
      <c r="E820" s="1303"/>
      <c r="F820" s="1303"/>
      <c r="G820" s="1303"/>
      <c r="H820" s="1303"/>
      <c r="I820" s="1303"/>
      <c r="J820" s="1303"/>
      <c r="K820" s="1303"/>
      <c r="L820" s="1303"/>
      <c r="M820" s="1303"/>
      <c r="N820" s="1304"/>
      <c r="O820" s="1089"/>
      <c r="P820" s="1089"/>
      <c r="Q820" s="1089"/>
    </row>
    <row r="821" spans="1:19" ht="18.75">
      <c r="A821" s="2174"/>
      <c r="B821" s="3187" t="s">
        <v>5</v>
      </c>
      <c r="C821" s="1305" t="s">
        <v>1791</v>
      </c>
      <c r="D821" s="1282"/>
      <c r="E821" s="1282"/>
      <c r="F821" s="1282"/>
      <c r="G821" s="1282"/>
      <c r="H821" s="1282"/>
      <c r="I821" s="1282"/>
      <c r="J821" s="1282"/>
      <c r="K821" s="1282"/>
      <c r="L821" s="1282"/>
      <c r="M821" s="1282"/>
      <c r="N821" s="1283"/>
      <c r="O821" s="1089"/>
      <c r="P821" s="1089"/>
      <c r="Q821" s="1089"/>
    </row>
    <row r="822" spans="1:19" ht="18.75">
      <c r="A822" s="2174"/>
      <c r="B822" s="3177"/>
      <c r="C822" s="2195" t="s">
        <v>390</v>
      </c>
      <c r="D822" s="2196"/>
      <c r="E822" s="1284"/>
      <c r="F822" s="2195" t="s">
        <v>1793</v>
      </c>
      <c r="G822" s="2196"/>
      <c r="H822" s="1284"/>
      <c r="I822" s="2195" t="s">
        <v>1794</v>
      </c>
      <c r="J822" s="2196"/>
      <c r="K822" s="1284"/>
      <c r="L822" s="2195" t="s">
        <v>1792</v>
      </c>
      <c r="M822" s="2196"/>
      <c r="N822" s="1285"/>
      <c r="O822" s="1089"/>
      <c r="P822" s="1089"/>
      <c r="Q822" s="1089"/>
    </row>
    <row r="823" spans="1:19" ht="18.75">
      <c r="A823" s="2174"/>
      <c r="B823" s="3177"/>
      <c r="C823" s="1284"/>
      <c r="D823" s="1284"/>
      <c r="E823" s="1284"/>
      <c r="F823" s="1284"/>
      <c r="G823" s="1284"/>
      <c r="H823" s="1284"/>
      <c r="I823" s="1284"/>
      <c r="J823" s="1284"/>
      <c r="K823" s="1284"/>
      <c r="L823" s="1284"/>
      <c r="M823" s="1284"/>
      <c r="N823" s="1285"/>
      <c r="O823" s="1089"/>
      <c r="P823" s="1089"/>
      <c r="Q823" s="1089"/>
    </row>
    <row r="824" spans="1:19">
      <c r="A824" s="2174"/>
      <c r="B824" s="2159" t="s">
        <v>2340</v>
      </c>
      <c r="C824" s="2160"/>
      <c r="D824" s="2160"/>
      <c r="E824" s="2160"/>
      <c r="F824" s="2160"/>
      <c r="G824" s="2160"/>
      <c r="H824" s="2160"/>
      <c r="I824" s="2160"/>
      <c r="J824" s="2160"/>
      <c r="K824" s="2160"/>
      <c r="L824" s="2160"/>
      <c r="M824" s="2160"/>
      <c r="N824" s="2161"/>
      <c r="O824" s="1089"/>
      <c r="P824" s="1089"/>
      <c r="Q824" s="1089"/>
    </row>
    <row r="825" spans="1:19">
      <c r="A825" s="2174"/>
      <c r="B825" s="2162"/>
      <c r="C825" s="2163"/>
      <c r="D825" s="2163"/>
      <c r="E825" s="2163"/>
      <c r="F825" s="2163"/>
      <c r="G825" s="2163"/>
      <c r="H825" s="2163"/>
      <c r="I825" s="2163"/>
      <c r="J825" s="2163"/>
      <c r="K825" s="2163"/>
      <c r="L825" s="2163"/>
      <c r="M825" s="2163"/>
      <c r="N825" s="2164"/>
      <c r="O825" s="1089"/>
      <c r="P825" s="1089"/>
      <c r="Q825" s="1089"/>
    </row>
    <row r="826" spans="1:19">
      <c r="A826" s="2174"/>
      <c r="B826" s="1287" t="s">
        <v>1796</v>
      </c>
      <c r="C826" s="2165" t="str">
        <f ca="1">CELL("nomfichier")</f>
        <v>D:\1 UPRT SITE WEB\uprt.fr\ff-mickael-rabeau\[ff-mr-biscuits-genoises et divers.xlsx]Formats-formules-pourcentages</v>
      </c>
      <c r="D826" s="2165"/>
      <c r="E826" s="2165"/>
      <c r="F826" s="2165"/>
      <c r="G826" s="2165"/>
      <c r="H826" s="2165"/>
      <c r="I826" s="2165"/>
      <c r="J826" s="2165"/>
      <c r="K826" s="2165"/>
      <c r="L826" s="2165"/>
      <c r="M826" s="2165"/>
      <c r="N826" s="2166"/>
      <c r="O826" s="1089"/>
      <c r="P826" s="1089"/>
      <c r="Q826" s="1089"/>
    </row>
    <row r="827" spans="1:19">
      <c r="A827" s="2174"/>
      <c r="B827" s="3179" t="s">
        <v>1797</v>
      </c>
      <c r="C827" s="2182" t="s">
        <v>2341</v>
      </c>
      <c r="D827" s="2182"/>
      <c r="E827" s="2182"/>
      <c r="F827" s="2182"/>
      <c r="G827" s="2182"/>
      <c r="H827" s="2182"/>
      <c r="I827" s="2182"/>
      <c r="J827" s="2182"/>
      <c r="K827" s="2182"/>
      <c r="L827" s="2182"/>
      <c r="M827" s="2182"/>
      <c r="N827" s="2183"/>
      <c r="O827" s="1089"/>
      <c r="P827" s="1089"/>
      <c r="Q827" s="1089"/>
    </row>
    <row r="828" spans="1:19" ht="15.75" thickBot="1">
      <c r="A828" s="2174"/>
      <c r="B828" s="2184" t="s">
        <v>12</v>
      </c>
      <c r="C828" s="2185"/>
      <c r="D828" s="2185"/>
      <c r="E828" s="2185"/>
      <c r="F828" s="2185"/>
      <c r="G828" s="2185"/>
      <c r="H828" s="2185"/>
      <c r="I828" s="2185"/>
      <c r="J828" s="2185"/>
      <c r="K828" s="2185"/>
      <c r="L828" s="2185"/>
      <c r="M828" s="2185"/>
      <c r="N828" s="2186"/>
      <c r="O828" s="1089"/>
      <c r="P828" s="1089"/>
      <c r="Q828" s="1089"/>
    </row>
    <row r="829" spans="1:19">
      <c r="A829" s="1089"/>
      <c r="B829" s="1088"/>
      <c r="C829" s="1088"/>
      <c r="D829" s="1088"/>
      <c r="E829" s="1088"/>
      <c r="F829" s="1088"/>
      <c r="G829" s="1088"/>
      <c r="H829" s="1088"/>
      <c r="I829" s="1088"/>
      <c r="J829" s="1088"/>
      <c r="K829" s="1088"/>
      <c r="L829" s="1088"/>
      <c r="M829" s="1089"/>
      <c r="N829" s="1089"/>
      <c r="O829" s="1089"/>
      <c r="P829" s="1089"/>
      <c r="Q829" s="1089"/>
    </row>
    <row r="830" spans="1:19">
      <c r="A830" s="1089"/>
      <c r="B830" s="1088"/>
      <c r="C830" s="1088"/>
      <c r="D830" s="1088"/>
      <c r="E830" s="1088"/>
      <c r="F830" s="1088"/>
      <c r="G830" s="1088"/>
      <c r="H830" s="1088"/>
      <c r="I830" s="1088"/>
      <c r="J830" s="1088"/>
      <c r="K830" s="1088"/>
      <c r="L830" s="1088"/>
      <c r="M830" s="1089"/>
      <c r="N830" s="1089"/>
      <c r="O830" s="1089"/>
      <c r="P830" s="1089"/>
      <c r="Q830" s="1089"/>
    </row>
    <row r="831" spans="1:19" ht="46.5" customHeight="1">
      <c r="A831" s="3188" t="s">
        <v>2342</v>
      </c>
      <c r="B831" s="3189"/>
      <c r="C831" s="3189"/>
      <c r="D831" s="3190"/>
      <c r="E831" s="3190"/>
      <c r="F831" s="3190"/>
      <c r="G831" s="3190"/>
      <c r="H831" s="3190"/>
      <c r="I831" s="3190"/>
      <c r="J831" s="3190"/>
      <c r="K831" s="3191"/>
      <c r="L831" s="3192"/>
      <c r="M831" s="3192"/>
      <c r="N831" s="3192"/>
      <c r="O831" s="3192"/>
      <c r="P831" s="3192"/>
      <c r="Q831" s="3192"/>
      <c r="R831" s="3192"/>
      <c r="S831" s="3193" t="s">
        <v>2343</v>
      </c>
    </row>
    <row r="832" spans="1:19" ht="46.5" customHeight="1">
      <c r="A832" s="3194"/>
      <c r="B832" s="3194"/>
      <c r="C832" s="3194"/>
      <c r="D832" s="3194"/>
      <c r="E832" s="3194"/>
      <c r="F832" s="3194"/>
      <c r="G832" s="3194"/>
      <c r="H832" s="3194"/>
      <c r="I832" s="3194"/>
      <c r="J832" s="3194"/>
      <c r="K832" s="3194"/>
      <c r="L832" s="3194"/>
      <c r="M832" s="3194"/>
      <c r="N832" s="3195"/>
      <c r="O832" s="3194"/>
      <c r="P832" s="3195"/>
      <c r="Q832" s="3195"/>
      <c r="R832" s="3195"/>
      <c r="S832" s="3195"/>
    </row>
    <row r="833" spans="1:19" ht="20.100000000000001" customHeight="1">
      <c r="A833" s="3196" t="s">
        <v>2344</v>
      </c>
      <c r="B833" s="3197"/>
      <c r="C833" s="3197"/>
      <c r="D833" s="3197"/>
      <c r="E833" s="3197"/>
      <c r="F833" s="3197"/>
      <c r="G833" s="3197"/>
      <c r="H833" s="3197"/>
      <c r="I833" s="3197"/>
      <c r="J833" s="3197"/>
      <c r="K833" s="3198" t="s">
        <v>2345</v>
      </c>
      <c r="L833" s="3199"/>
      <c r="M833" s="3199"/>
      <c r="N833" s="3199"/>
      <c r="O833" s="3199"/>
      <c r="P833" s="3199"/>
      <c r="Q833" s="3199"/>
      <c r="R833" s="3199"/>
      <c r="S833" s="3200"/>
    </row>
    <row r="834" spans="1:19" ht="20.100000000000001" customHeight="1">
      <c r="A834" s="3201" t="s">
        <v>2346</v>
      </c>
      <c r="B834" s="3202"/>
      <c r="C834" s="3202"/>
      <c r="D834" s="3203" t="s">
        <v>2347</v>
      </c>
      <c r="E834" s="3204" t="s">
        <v>2348</v>
      </c>
      <c r="F834" s="3205" t="s">
        <v>2349</v>
      </c>
      <c r="G834" s="3206"/>
      <c r="H834" s="3206"/>
      <c r="I834" s="3206"/>
      <c r="J834" s="3207"/>
      <c r="K834" s="3208" t="s">
        <v>2350</v>
      </c>
      <c r="L834" s="3209"/>
      <c r="M834" s="3210" t="s">
        <v>2351</v>
      </c>
      <c r="N834" s="3211"/>
      <c r="O834" s="3211"/>
      <c r="P834" s="3211"/>
      <c r="Q834" s="3211"/>
      <c r="R834" s="3211"/>
      <c r="S834" s="3212"/>
    </row>
    <row r="835" spans="1:19" ht="20.100000000000001" customHeight="1">
      <c r="A835" s="3213"/>
      <c r="B835" s="3214"/>
      <c r="C835" s="3214"/>
      <c r="D835" s="3215"/>
      <c r="E835" s="3216"/>
      <c r="F835" s="3217" t="s">
        <v>1701</v>
      </c>
      <c r="G835" s="3218" t="s">
        <v>1702</v>
      </c>
      <c r="H835" s="3219" t="s">
        <v>1703</v>
      </c>
      <c r="I835" s="3219" t="s">
        <v>1688</v>
      </c>
      <c r="J835" s="3219" t="s">
        <v>1732</v>
      </c>
      <c r="K835" s="3220"/>
      <c r="L835" s="3221"/>
      <c r="M835" s="3222"/>
      <c r="N835" s="3223"/>
      <c r="O835" s="3223"/>
      <c r="P835" s="3223"/>
      <c r="Q835" s="3223"/>
      <c r="R835" s="3223"/>
      <c r="S835" s="3224"/>
    </row>
    <row r="836" spans="1:19" ht="20.100000000000001" customHeight="1">
      <c r="A836" s="3213"/>
      <c r="B836" s="3214"/>
      <c r="C836" s="3214"/>
      <c r="D836" s="3215"/>
      <c r="E836" s="3216"/>
      <c r="F836" s="3225">
        <v>12</v>
      </c>
      <c r="G836" s="3225">
        <v>25</v>
      </c>
      <c r="H836" s="3225">
        <v>14</v>
      </c>
      <c r="I836" s="3225">
        <v>7</v>
      </c>
      <c r="J836" s="3225">
        <v>10</v>
      </c>
      <c r="K836" s="3226" t="s">
        <v>1733</v>
      </c>
      <c r="L836" s="3227"/>
      <c r="M836" s="3222"/>
      <c r="N836" s="3223"/>
      <c r="O836" s="3223"/>
      <c r="P836" s="3223"/>
      <c r="Q836" s="3223"/>
      <c r="R836" s="3223"/>
      <c r="S836" s="3224"/>
    </row>
    <row r="837" spans="1:19" ht="20.100000000000001" customHeight="1" thickBot="1">
      <c r="A837" s="3228"/>
      <c r="B837" s="3229"/>
      <c r="C837" s="3229"/>
      <c r="D837" s="3230"/>
      <c r="E837" s="3231"/>
      <c r="F837" s="3232" t="s">
        <v>2352</v>
      </c>
      <c r="G837" s="3232"/>
      <c r="H837" s="3232"/>
      <c r="I837" s="3232"/>
      <c r="J837" s="3232"/>
      <c r="K837" s="3233">
        <f>SUM(F836:J836)</f>
        <v>68</v>
      </c>
      <c r="L837" s="3234"/>
      <c r="M837" s="3235"/>
      <c r="N837" s="3236"/>
      <c r="O837" s="3236"/>
      <c r="P837" s="3236"/>
      <c r="Q837" s="3236"/>
      <c r="R837" s="3236"/>
      <c r="S837" s="3237"/>
    </row>
    <row r="838" spans="1:19" ht="20.100000000000001" customHeight="1">
      <c r="A838" s="3238"/>
      <c r="B838" s="3239"/>
      <c r="C838" s="3239"/>
      <c r="D838" s="3239"/>
      <c r="E838" s="3239"/>
      <c r="F838" s="3239"/>
      <c r="G838" s="3239"/>
      <c r="H838" s="3239"/>
      <c r="I838" s="3239"/>
      <c r="J838" s="3239"/>
      <c r="K838" s="3239"/>
      <c r="L838" s="3239"/>
      <c r="M838" s="3239"/>
      <c r="N838" s="3239"/>
      <c r="O838" s="3239"/>
      <c r="P838" s="3239"/>
      <c r="Q838" s="3239"/>
      <c r="R838" s="3239"/>
      <c r="S838" s="3240" t="s">
        <v>2353</v>
      </c>
    </row>
    <row r="839" spans="1:19" ht="20.100000000000001" customHeight="1">
      <c r="A839" s="3241" t="s">
        <v>2354</v>
      </c>
      <c r="B839" s="3242"/>
      <c r="C839" s="3242"/>
      <c r="D839" s="3243">
        <v>25</v>
      </c>
      <c r="E839" s="3244" t="s">
        <v>2355</v>
      </c>
      <c r="F839" s="3245">
        <v>0.5</v>
      </c>
      <c r="G839" s="3245">
        <v>1</v>
      </c>
      <c r="H839" s="3245">
        <v>1</v>
      </c>
      <c r="I839" s="3245">
        <v>1</v>
      </c>
      <c r="J839" s="3245">
        <v>1</v>
      </c>
      <c r="K839" s="3246">
        <f>(F839*F836)+(G839*G836)+(H839*H836)+(I839*I836)+(J839*J836)</f>
        <v>62</v>
      </c>
      <c r="L839" s="3247" t="str">
        <f t="shared" ref="L839:L846" si="6">E839</f>
        <v>paupiettes</v>
      </c>
      <c r="M839" s="3247"/>
      <c r="N839" s="3248">
        <f t="shared" ref="N839:N842" si="7">IF(K839=0,0,INT(K839/D839))</f>
        <v>2</v>
      </c>
      <c r="O839" s="3249">
        <f t="shared" ref="O839:O842" si="8">K839-(N839*D839)</f>
        <v>12</v>
      </c>
      <c r="P839" s="3250" t="str">
        <f t="shared" ref="P839:P842" si="9">IF(O839=0,0,E839)</f>
        <v>paupiettes</v>
      </c>
      <c r="Q839" s="3251">
        <f t="shared" ref="Q839:Q842" si="10">IF(O839=0,0,N839+1)</f>
        <v>3</v>
      </c>
      <c r="R839" s="3249">
        <f t="shared" ref="R839:R842" si="11">IF(O839=0,0,K839-(Q839*D839))</f>
        <v>-13</v>
      </c>
      <c r="S839" s="3252" t="str">
        <f t="shared" ref="S839:S842" si="12">IF(R839=0,0,E839)</f>
        <v>paupiettes</v>
      </c>
    </row>
    <row r="840" spans="1:19" ht="20.100000000000001" customHeight="1">
      <c r="A840" s="3241" t="s">
        <v>2356</v>
      </c>
      <c r="B840" s="3242"/>
      <c r="C840" s="3242"/>
      <c r="D840" s="3243">
        <v>12</v>
      </c>
      <c r="E840" s="3244" t="s">
        <v>2357</v>
      </c>
      <c r="F840" s="3245">
        <v>1</v>
      </c>
      <c r="G840" s="3245">
        <v>1</v>
      </c>
      <c r="H840" s="3245">
        <v>1</v>
      </c>
      <c r="I840" s="3245">
        <v>1</v>
      </c>
      <c r="J840" s="3245">
        <v>1</v>
      </c>
      <c r="K840" s="3246">
        <f>(F840*F836)+(G840*G836)+(H840*H836)+(I840*I836)+(J840*J836)</f>
        <v>68</v>
      </c>
      <c r="L840" s="3247" t="str">
        <f t="shared" si="6"/>
        <v>Cuisses</v>
      </c>
      <c r="M840" s="3247"/>
      <c r="N840" s="3248">
        <f t="shared" si="7"/>
        <v>5</v>
      </c>
      <c r="O840" s="3249">
        <f t="shared" si="8"/>
        <v>8</v>
      </c>
      <c r="P840" s="3250" t="str">
        <f t="shared" si="9"/>
        <v>Cuisses</v>
      </c>
      <c r="Q840" s="3251">
        <f t="shared" si="10"/>
        <v>6</v>
      </c>
      <c r="R840" s="3249">
        <f t="shared" si="11"/>
        <v>-4</v>
      </c>
      <c r="S840" s="3252" t="str">
        <f t="shared" si="12"/>
        <v>Cuisses</v>
      </c>
    </row>
    <row r="841" spans="1:19" ht="20.100000000000001" customHeight="1">
      <c r="A841" s="3241" t="s">
        <v>2358</v>
      </c>
      <c r="B841" s="3242"/>
      <c r="C841" s="3242"/>
      <c r="D841" s="3243">
        <v>60</v>
      </c>
      <c r="E841" s="3244" t="s">
        <v>2359</v>
      </c>
      <c r="F841" s="3245">
        <v>1</v>
      </c>
      <c r="G841" s="3245">
        <v>1.5</v>
      </c>
      <c r="H841" s="3245">
        <v>2</v>
      </c>
      <c r="I841" s="3245">
        <v>3</v>
      </c>
      <c r="J841" s="3245">
        <v>2</v>
      </c>
      <c r="K841" s="3246">
        <f>(F841*F836)+(G841*G836)+(H841*H836)+(I841*I836)+(J841*J836)</f>
        <v>118.5</v>
      </c>
      <c r="L841" s="3247" t="str">
        <f t="shared" si="6"/>
        <v>tranches</v>
      </c>
      <c r="M841" s="3247"/>
      <c r="N841" s="3248">
        <f t="shared" si="7"/>
        <v>1</v>
      </c>
      <c r="O841" s="3249">
        <f t="shared" si="8"/>
        <v>58.5</v>
      </c>
      <c r="P841" s="3250" t="str">
        <f t="shared" si="9"/>
        <v>tranches</v>
      </c>
      <c r="Q841" s="3251">
        <f t="shared" si="10"/>
        <v>2</v>
      </c>
      <c r="R841" s="3249">
        <f t="shared" si="11"/>
        <v>-1.5</v>
      </c>
      <c r="S841" s="3252" t="str">
        <f t="shared" si="12"/>
        <v>tranches</v>
      </c>
    </row>
    <row r="842" spans="1:19" ht="20.100000000000001" customHeight="1" thickBot="1">
      <c r="A842" s="3241" t="s">
        <v>2360</v>
      </c>
      <c r="B842" s="3242"/>
      <c r="C842" s="3242"/>
      <c r="D842" s="3243">
        <v>20</v>
      </c>
      <c r="E842" s="3244" t="s">
        <v>2361</v>
      </c>
      <c r="F842" s="3245">
        <v>1</v>
      </c>
      <c r="G842" s="3245">
        <v>1.5</v>
      </c>
      <c r="H842" s="3245">
        <v>2</v>
      </c>
      <c r="I842" s="3245">
        <v>3</v>
      </c>
      <c r="J842" s="3245">
        <v>2</v>
      </c>
      <c r="K842" s="3253">
        <f>(F842*F836)+(G842*G836)+(H842*H836)+(I842*I836)+(J842*J836)</f>
        <v>118.5</v>
      </c>
      <c r="L842" s="3254" t="str">
        <f t="shared" si="6"/>
        <v>tomates</v>
      </c>
      <c r="M842" s="3254"/>
      <c r="N842" s="3255">
        <f t="shared" si="7"/>
        <v>5</v>
      </c>
      <c r="O842" s="3256">
        <f t="shared" si="8"/>
        <v>18.5</v>
      </c>
      <c r="P842" s="3257" t="str">
        <f t="shared" si="9"/>
        <v>tomates</v>
      </c>
      <c r="Q842" s="3258">
        <f t="shared" si="10"/>
        <v>6</v>
      </c>
      <c r="R842" s="3256">
        <f t="shared" si="11"/>
        <v>-1.5</v>
      </c>
      <c r="S842" s="3259" t="str">
        <f t="shared" si="12"/>
        <v>tomates</v>
      </c>
    </row>
    <row r="843" spans="1:19" ht="20.100000000000001" customHeight="1">
      <c r="A843" s="3238"/>
      <c r="B843" s="3239"/>
      <c r="C843" s="3239"/>
      <c r="D843" s="3239"/>
      <c r="E843" s="3239"/>
      <c r="F843" s="3239"/>
      <c r="G843" s="3239"/>
      <c r="H843" s="3239"/>
      <c r="I843" s="3239"/>
      <c r="J843" s="3239"/>
      <c r="K843" s="3239"/>
      <c r="L843" s="3239"/>
      <c r="M843" s="3239"/>
      <c r="N843" s="3239"/>
      <c r="O843" s="3239"/>
      <c r="P843" s="3239"/>
      <c r="Q843" s="3239"/>
      <c r="R843" s="3239"/>
      <c r="S843" s="3240" t="s">
        <v>2362</v>
      </c>
    </row>
    <row r="844" spans="1:19" ht="20.100000000000001" customHeight="1">
      <c r="A844" s="3260" t="s">
        <v>2363</v>
      </c>
      <c r="B844" s="3242"/>
      <c r="C844" s="3242"/>
      <c r="D844" s="3243">
        <v>3</v>
      </c>
      <c r="E844" s="3244" t="s">
        <v>390</v>
      </c>
      <c r="F844" s="3245">
        <v>7.4999999999999997E-2</v>
      </c>
      <c r="G844" s="3261">
        <v>0.09</v>
      </c>
      <c r="H844" s="3261">
        <v>0.15</v>
      </c>
      <c r="I844" s="3261">
        <v>0.18</v>
      </c>
      <c r="J844" s="3261">
        <v>0.13</v>
      </c>
      <c r="K844" s="3262">
        <f>(F844*F836)+(G844*G836)+(H844*H836)+(I844*I836)+(J844*J836)</f>
        <v>7.81</v>
      </c>
      <c r="L844" s="3247" t="str">
        <f>E844</f>
        <v>Kg</v>
      </c>
      <c r="M844" s="3247"/>
      <c r="N844" s="3248">
        <f>IF(K844=0,0,INT(K844/D844))</f>
        <v>2</v>
      </c>
      <c r="O844" s="3263">
        <f>K844-(N844*D844)</f>
        <v>1.8099999999999996</v>
      </c>
      <c r="P844" s="3250" t="str">
        <f>IF(O844=0,0,E844)</f>
        <v>Kg</v>
      </c>
      <c r="Q844" s="3251">
        <f>IF(O844=0,0,N844+1)</f>
        <v>3</v>
      </c>
      <c r="R844" s="3249">
        <f>IF(O844=0,0,K844-(Q844*D844))</f>
        <v>-1.1900000000000004</v>
      </c>
      <c r="S844" s="3264" t="str">
        <f>IF(R844=0,0,E844)</f>
        <v>Kg</v>
      </c>
    </row>
    <row r="845" spans="1:19" ht="20.100000000000001" customHeight="1">
      <c r="A845" s="3260" t="s">
        <v>2364</v>
      </c>
      <c r="B845" s="3242"/>
      <c r="C845" s="3242"/>
      <c r="D845" s="3243">
        <v>7.2</v>
      </c>
      <c r="E845" s="3265" t="s">
        <v>390</v>
      </c>
      <c r="F845" s="3261">
        <v>0.2</v>
      </c>
      <c r="G845" s="3261">
        <v>0.25</v>
      </c>
      <c r="H845" s="3261">
        <v>0.35</v>
      </c>
      <c r="I845" s="3261">
        <v>0.45</v>
      </c>
      <c r="J845" s="3261">
        <v>0.35</v>
      </c>
      <c r="K845" s="3262">
        <f>(F845*F836)+(G845*G836)+(H845*H836)+(I845*I836)+(J845*J836)</f>
        <v>20.2</v>
      </c>
      <c r="L845" s="3247" t="str">
        <f t="shared" si="6"/>
        <v>Kg</v>
      </c>
      <c r="M845" s="3247"/>
      <c r="N845" s="3248">
        <f>IF(K845=0,0,INT(K845/D845))</f>
        <v>2</v>
      </c>
      <c r="O845" s="3263">
        <f>K845-(N845*D845)</f>
        <v>5.7999999999999989</v>
      </c>
      <c r="P845" s="3250" t="str">
        <f>IF(O845=0,0,E845)</f>
        <v>Kg</v>
      </c>
      <c r="Q845" s="3251">
        <f>IF(O845=0,0,N845+1)</f>
        <v>3</v>
      </c>
      <c r="R845" s="3249">
        <f>IF(O845=0,0,K845-(Q845*D845))</f>
        <v>-1.4000000000000021</v>
      </c>
      <c r="S845" s="3264" t="str">
        <f>IF(R845=0,0,E845)</f>
        <v>Kg</v>
      </c>
    </row>
    <row r="846" spans="1:19" ht="20.100000000000001" customHeight="1" thickBot="1">
      <c r="A846" s="3266" t="s">
        <v>2365</v>
      </c>
      <c r="B846" s="3267"/>
      <c r="C846" s="3267"/>
      <c r="D846" s="3268">
        <v>4</v>
      </c>
      <c r="E846" s="3269" t="s">
        <v>390</v>
      </c>
      <c r="F846" s="3270">
        <v>0.2</v>
      </c>
      <c r="G846" s="3270">
        <v>0.25</v>
      </c>
      <c r="H846" s="3270">
        <v>0.35</v>
      </c>
      <c r="I846" s="3270">
        <v>0.45</v>
      </c>
      <c r="J846" s="3270">
        <v>0.35</v>
      </c>
      <c r="K846" s="3271">
        <f>(F846*F836)+(G846*G836)+(H846*H836)+(I846*I836)+(J846*J836)</f>
        <v>20.2</v>
      </c>
      <c r="L846" s="3254" t="str">
        <f t="shared" si="6"/>
        <v>Kg</v>
      </c>
      <c r="M846" s="3254"/>
      <c r="N846" s="3255">
        <f>IF(K846=0,0,INT(K846/D846))</f>
        <v>5</v>
      </c>
      <c r="O846" s="3272">
        <f>K846-(N846*D846)</f>
        <v>0.19999999999999929</v>
      </c>
      <c r="P846" s="3257" t="str">
        <f>IF(O846=0,0,E846)</f>
        <v>Kg</v>
      </c>
      <c r="Q846" s="3258">
        <f>IF(O846=0,0,N846+1)</f>
        <v>6</v>
      </c>
      <c r="R846" s="3256">
        <f>IF(O846=0,0,K846-(Q846*D846))</f>
        <v>-3.8000000000000007</v>
      </c>
      <c r="S846" s="3273" t="str">
        <f>IF(R846=0,0,E846)</f>
        <v>Kg</v>
      </c>
    </row>
    <row r="847" spans="1:19" ht="20.100000000000001" customHeight="1">
      <c r="A847" s="3274"/>
      <c r="B847" s="3274"/>
      <c r="C847" s="3274"/>
      <c r="D847" s="3274"/>
      <c r="E847" s="3274"/>
      <c r="F847" s="3274"/>
      <c r="G847" s="3274"/>
      <c r="H847" s="3274"/>
      <c r="I847" s="3274"/>
      <c r="J847" s="3274"/>
      <c r="K847" s="3274"/>
      <c r="L847" s="3274"/>
      <c r="M847" s="3274"/>
      <c r="N847" s="3274"/>
      <c r="O847" s="3274"/>
      <c r="P847" s="3274"/>
      <c r="Q847" s="3274"/>
      <c r="R847" s="3275"/>
      <c r="S847" s="3276"/>
    </row>
    <row r="848" spans="1:19">
      <c r="A848" s="1089"/>
      <c r="B848" s="1088"/>
      <c r="C848" s="1088"/>
      <c r="D848" s="1088"/>
      <c r="E848" s="1088"/>
      <c r="F848" s="1088"/>
      <c r="G848" s="1088"/>
      <c r="H848" s="1088"/>
      <c r="I848" s="1088"/>
      <c r="J848" s="1088"/>
      <c r="K848" s="1088"/>
      <c r="L848" s="1088"/>
      <c r="M848" s="1089"/>
      <c r="N848" s="1089"/>
      <c r="O848" s="1089"/>
      <c r="P848" s="1089"/>
      <c r="Q848" s="1089"/>
    </row>
    <row r="849" spans="1:17">
      <c r="A849" s="1089"/>
      <c r="B849" s="1088"/>
      <c r="C849" s="1089"/>
      <c r="D849" s="1089"/>
      <c r="E849" s="1089"/>
      <c r="F849" s="1089"/>
      <c r="G849" s="1089"/>
      <c r="H849" s="1089"/>
      <c r="I849" s="1089"/>
      <c r="J849" s="1089"/>
      <c r="K849" s="1089"/>
      <c r="L849" s="1089"/>
      <c r="M849" s="1089"/>
      <c r="N849" s="1089"/>
      <c r="O849" s="1089"/>
      <c r="P849" s="1089"/>
      <c r="Q849" s="1089"/>
    </row>
    <row r="850" spans="1:17" ht="15" customHeight="1">
      <c r="A850" s="3277" t="s">
        <v>2366</v>
      </c>
      <c r="B850" s="3278"/>
      <c r="C850" s="3278"/>
      <c r="D850" s="3278"/>
      <c r="E850" s="3278"/>
      <c r="F850" s="3278"/>
      <c r="G850" s="3278"/>
      <c r="H850" s="3278"/>
      <c r="I850" s="3278"/>
      <c r="J850" s="3278"/>
      <c r="K850" s="3278"/>
      <c r="L850" s="3278"/>
      <c r="M850" s="3278"/>
      <c r="N850" s="3278"/>
      <c r="O850" s="3278"/>
      <c r="P850" s="3278"/>
      <c r="Q850" s="3278"/>
    </row>
    <row r="851" spans="1:17" ht="15.75" customHeight="1">
      <c r="A851" s="3277"/>
      <c r="B851" s="3278"/>
      <c r="C851" s="3278"/>
      <c r="D851" s="3278"/>
      <c r="E851" s="3278"/>
      <c r="F851" s="3278"/>
      <c r="G851" s="3278"/>
      <c r="H851" s="3278"/>
      <c r="I851" s="3278"/>
      <c r="J851" s="3278"/>
      <c r="K851" s="3278"/>
      <c r="L851" s="3278"/>
      <c r="M851" s="3278"/>
      <c r="N851" s="3278"/>
      <c r="O851" s="3278"/>
      <c r="P851" s="3278"/>
      <c r="Q851" s="3278"/>
    </row>
    <row r="852" spans="1:17" ht="20.100000000000001" customHeight="1">
      <c r="A852" s="1089"/>
      <c r="B852" s="1089"/>
      <c r="C852" s="1089"/>
      <c r="D852" s="1089"/>
      <c r="E852" s="1089"/>
      <c r="F852" s="1089"/>
      <c r="G852" s="1089"/>
      <c r="H852" s="1089"/>
      <c r="I852" s="1089"/>
      <c r="J852" s="1089"/>
      <c r="K852" s="1089"/>
      <c r="L852" s="1089"/>
      <c r="M852" s="1089"/>
      <c r="N852" s="1089"/>
      <c r="O852" s="1089"/>
      <c r="P852" s="1089"/>
      <c r="Q852" s="1089"/>
    </row>
    <row r="853" spans="1:17" ht="20.100000000000001" customHeight="1">
      <c r="A853" s="1089"/>
      <c r="B853" s="1089"/>
      <c r="C853" s="1089"/>
      <c r="D853" s="1089"/>
      <c r="E853" s="1340" t="s">
        <v>1812</v>
      </c>
      <c r="F853" s="1340"/>
      <c r="G853" s="1340"/>
      <c r="H853" s="1089"/>
      <c r="I853" s="1089"/>
      <c r="J853" s="1089"/>
      <c r="K853" s="1089"/>
      <c r="L853" s="1089"/>
      <c r="M853" s="1089"/>
      <c r="N853" s="1089"/>
      <c r="O853" s="1089"/>
      <c r="P853" s="1089"/>
      <c r="Q853" s="1089"/>
    </row>
    <row r="854" spans="1:17" ht="20.100000000000001" customHeight="1">
      <c r="A854" s="1089"/>
      <c r="B854" s="1089"/>
      <c r="C854" s="1089"/>
      <c r="D854" s="1089"/>
      <c r="E854" s="1340"/>
      <c r="F854" s="1340" t="s">
        <v>1813</v>
      </c>
      <c r="G854" s="1340"/>
      <c r="H854" s="1089"/>
      <c r="I854" s="1089"/>
      <c r="J854" s="1089"/>
      <c r="K854" s="1089"/>
      <c r="L854" s="1089"/>
      <c r="M854" s="1089"/>
      <c r="N854" s="1089"/>
      <c r="O854" s="1089"/>
      <c r="P854" s="1089"/>
      <c r="Q854" s="1089"/>
    </row>
    <row r="855" spans="1:17" ht="20.100000000000001" customHeight="1">
      <c r="A855" s="1089"/>
      <c r="B855" s="1089"/>
      <c r="C855" s="1089"/>
      <c r="D855" s="1089"/>
      <c r="E855" s="1340"/>
      <c r="F855" s="1340" t="s">
        <v>1814</v>
      </c>
      <c r="G855" s="1340"/>
      <c r="H855" s="1089"/>
      <c r="I855" s="1089"/>
      <c r="J855" s="1089"/>
      <c r="K855" s="1089"/>
      <c r="L855" s="1089"/>
      <c r="M855" s="1089"/>
      <c r="N855" s="1089"/>
      <c r="O855" s="1089"/>
      <c r="P855" s="1089"/>
      <c r="Q855" s="1089"/>
    </row>
    <row r="856" spans="1:17" ht="20.100000000000001" customHeight="1">
      <c r="A856" s="1089"/>
      <c r="B856" s="1089"/>
      <c r="C856" s="1089"/>
      <c r="D856" s="1089"/>
      <c r="E856" s="1340"/>
      <c r="F856" s="1340" t="s">
        <v>1815</v>
      </c>
      <c r="G856" s="1340"/>
      <c r="H856" s="1089"/>
      <c r="I856" s="1089"/>
      <c r="J856" s="1089"/>
      <c r="K856" s="1089"/>
      <c r="L856" s="1089"/>
      <c r="M856" s="1089"/>
      <c r="N856" s="1089"/>
      <c r="O856" s="1089"/>
      <c r="P856" s="1089"/>
      <c r="Q856" s="1089"/>
    </row>
    <row r="857" spans="1:17" ht="20.100000000000001" customHeight="1">
      <c r="A857" s="1089"/>
      <c r="B857" s="1089"/>
      <c r="C857" s="1089"/>
      <c r="D857" s="1089"/>
      <c r="E857" s="1089"/>
      <c r="F857" s="1340" t="s">
        <v>1816</v>
      </c>
      <c r="G857" s="1089"/>
      <c r="H857" s="1089"/>
      <c r="I857" s="1089"/>
      <c r="J857" s="1089"/>
      <c r="K857" s="1089"/>
      <c r="L857" s="1089"/>
      <c r="M857" s="1089"/>
      <c r="N857" s="1089"/>
      <c r="O857" s="1089"/>
      <c r="P857" s="1089"/>
      <c r="Q857" s="1089"/>
    </row>
    <row r="858" spans="1:17" ht="20.100000000000001" customHeight="1">
      <c r="A858" s="1089"/>
      <c r="B858" s="1089"/>
      <c r="C858" s="1089"/>
      <c r="D858" s="1089"/>
      <c r="E858" s="1340" t="s">
        <v>1817</v>
      </c>
      <c r="F858" s="1089"/>
      <c r="G858" s="1089"/>
      <c r="H858" s="1089"/>
      <c r="I858" s="1089"/>
      <c r="J858" s="1089"/>
      <c r="K858" s="1089"/>
      <c r="L858" s="1089"/>
      <c r="M858" s="1089"/>
      <c r="N858" s="1089"/>
      <c r="O858" s="1089"/>
      <c r="P858" s="1089"/>
      <c r="Q858" s="1089"/>
    </row>
    <row r="859" spans="1:17" ht="20.100000000000001" customHeight="1">
      <c r="A859" s="1089"/>
      <c r="B859" s="1089"/>
      <c r="C859" s="1089"/>
      <c r="D859" s="1089"/>
      <c r="E859" s="1089"/>
      <c r="F859" s="1089"/>
      <c r="G859" s="1089"/>
      <c r="H859" s="1089"/>
      <c r="I859" s="1089"/>
      <c r="J859" s="1089"/>
      <c r="K859" s="1089"/>
      <c r="L859" s="1089"/>
      <c r="M859" s="1089"/>
      <c r="N859" s="1089"/>
      <c r="O859" s="1089"/>
      <c r="P859" s="1089"/>
      <c r="Q859" s="1089"/>
    </row>
    <row r="860" spans="1:17" ht="20.100000000000001" customHeight="1">
      <c r="A860" s="1089"/>
      <c r="B860" s="1089"/>
      <c r="C860" s="1089"/>
      <c r="D860" s="1089"/>
      <c r="E860" s="1089"/>
      <c r="F860" s="1089"/>
      <c r="G860" s="1089"/>
      <c r="H860" s="1089"/>
      <c r="I860" s="1089"/>
      <c r="J860" s="1089"/>
      <c r="K860" s="1089"/>
      <c r="L860" s="1089"/>
      <c r="M860" s="1089"/>
      <c r="N860" s="1089"/>
      <c r="O860" s="1089"/>
      <c r="P860" s="1089"/>
      <c r="Q860" s="1089"/>
    </row>
    <row r="861" spans="1:17" ht="20.100000000000001" customHeight="1">
      <c r="A861" s="1089"/>
      <c r="B861" s="1089"/>
      <c r="C861" s="1089"/>
      <c r="D861" s="1089"/>
      <c r="E861" s="1089"/>
      <c r="F861" s="1089"/>
      <c r="G861" s="1089"/>
      <c r="H861" s="1089"/>
      <c r="I861" s="1089"/>
      <c r="J861" s="1089"/>
      <c r="K861" s="1089"/>
      <c r="L861" s="1089"/>
      <c r="M861" s="1089"/>
      <c r="N861" s="1089"/>
      <c r="O861" s="1089"/>
      <c r="P861" s="1089"/>
      <c r="Q861" s="1089"/>
    </row>
    <row r="862" spans="1:17" ht="20.100000000000001" customHeight="1">
      <c r="A862" s="1089"/>
      <c r="B862" s="1089"/>
      <c r="C862" s="1089"/>
      <c r="D862" s="1089"/>
      <c r="E862" s="1089"/>
      <c r="F862" s="1089"/>
      <c r="G862" s="1089"/>
      <c r="H862" s="1089"/>
      <c r="I862" s="1089"/>
      <c r="J862" s="1089"/>
      <c r="K862" s="1089"/>
      <c r="L862" s="1089"/>
      <c r="M862" s="1089"/>
      <c r="N862" s="1089"/>
      <c r="O862" s="1089"/>
      <c r="P862" s="1089"/>
      <c r="Q862" s="1089"/>
    </row>
    <row r="863" spans="1:17" ht="20.100000000000001" customHeight="1">
      <c r="A863" s="1089"/>
      <c r="B863" s="1089"/>
      <c r="C863" s="1341" t="s">
        <v>1818</v>
      </c>
      <c r="D863" s="1341"/>
      <c r="E863" s="1341"/>
      <c r="F863" s="1341"/>
      <c r="G863" s="1341"/>
      <c r="H863" s="1341"/>
      <c r="I863" s="1341" t="s">
        <v>1819</v>
      </c>
      <c r="J863" s="1089"/>
      <c r="K863" s="1089"/>
      <c r="L863" s="1089"/>
      <c r="M863" s="1089"/>
      <c r="N863" s="1089"/>
      <c r="O863" s="1089"/>
      <c r="P863" s="1089"/>
      <c r="Q863" s="1089"/>
    </row>
    <row r="864" spans="1:17" ht="20.100000000000001" customHeight="1">
      <c r="A864" s="1089"/>
      <c r="B864" s="1089"/>
      <c r="C864" s="1089"/>
      <c r="D864" s="1089"/>
      <c r="E864" s="1089"/>
      <c r="F864" s="1089"/>
      <c r="G864" s="1089"/>
      <c r="H864" s="1089"/>
      <c r="I864" s="1089"/>
      <c r="J864" s="1089"/>
      <c r="K864" s="1089"/>
      <c r="L864" s="1089"/>
      <c r="M864" s="1089"/>
      <c r="N864" s="1089"/>
      <c r="O864" s="1089"/>
      <c r="P864" s="1089"/>
      <c r="Q864" s="1089"/>
    </row>
    <row r="865" spans="1:17" ht="20.100000000000001" customHeight="1">
      <c r="A865" s="1089"/>
      <c r="B865" s="1089"/>
      <c r="C865" s="1089"/>
      <c r="D865" s="1341" t="s">
        <v>1820</v>
      </c>
      <c r="E865" s="1089"/>
      <c r="F865" s="1089"/>
      <c r="G865" s="1089"/>
      <c r="H865" s="1089"/>
      <c r="I865" s="1341"/>
      <c r="J865" s="1089"/>
      <c r="K865" s="1089"/>
      <c r="L865" s="1089"/>
      <c r="M865" s="1089"/>
      <c r="N865" s="1089"/>
      <c r="O865" s="1089"/>
      <c r="P865" s="1089"/>
      <c r="Q865" s="1089"/>
    </row>
    <row r="866" spans="1:17" ht="20.100000000000001" customHeight="1">
      <c r="A866" s="1089"/>
      <c r="B866" s="1089"/>
      <c r="C866" s="1089"/>
      <c r="D866" s="1341" t="s">
        <v>1821</v>
      </c>
      <c r="E866" s="1089"/>
      <c r="F866" s="1089"/>
      <c r="G866" s="1089"/>
      <c r="H866" s="1342" t="s">
        <v>1822</v>
      </c>
      <c r="I866" s="1341"/>
      <c r="J866" s="1089"/>
      <c r="K866" s="1089"/>
      <c r="L866" s="1089"/>
      <c r="M866" s="1089"/>
      <c r="N866" s="1089"/>
      <c r="O866" s="1089"/>
      <c r="P866" s="1089"/>
      <c r="Q866" s="1089"/>
    </row>
    <row r="867" spans="1:17" ht="20.100000000000001" customHeight="1">
      <c r="A867" s="1089"/>
      <c r="B867" s="1089"/>
      <c r="C867" s="1089"/>
      <c r="D867" s="1341" t="s">
        <v>1823</v>
      </c>
      <c r="E867" s="1089"/>
      <c r="F867" s="1089"/>
      <c r="G867" s="1089"/>
      <c r="H867" s="1343"/>
      <c r="I867" s="1343" t="s">
        <v>2367</v>
      </c>
      <c r="J867" s="1089"/>
      <c r="K867" s="1089"/>
      <c r="L867" s="1089"/>
      <c r="M867" s="1089"/>
      <c r="N867" s="1089"/>
      <c r="O867" s="1089"/>
      <c r="P867" s="1089"/>
      <c r="Q867" s="1089"/>
    </row>
    <row r="868" spans="1:17" ht="20.100000000000001" customHeight="1">
      <c r="A868" s="1089"/>
      <c r="B868" s="1089"/>
      <c r="C868" s="1089"/>
      <c r="D868" s="1341" t="s">
        <v>1822</v>
      </c>
      <c r="E868" s="1089"/>
      <c r="F868" s="1089"/>
      <c r="G868" s="1089"/>
      <c r="H868" s="1343"/>
      <c r="I868" s="1343" t="s">
        <v>2368</v>
      </c>
      <c r="J868" s="1089"/>
      <c r="K868" s="1089"/>
      <c r="L868" s="1089"/>
      <c r="M868" s="1089"/>
      <c r="N868" s="1089"/>
      <c r="O868" s="1089"/>
      <c r="P868" s="1089"/>
      <c r="Q868" s="1089"/>
    </row>
    <row r="869" spans="1:17" ht="20.100000000000001" customHeight="1">
      <c r="A869" s="1089"/>
      <c r="B869" s="1089"/>
      <c r="C869" s="1089"/>
      <c r="D869" s="1341" t="s">
        <v>1824</v>
      </c>
      <c r="E869" s="1089"/>
      <c r="F869" s="1089"/>
      <c r="G869" s="1089"/>
      <c r="H869" s="1342" t="s">
        <v>1825</v>
      </c>
      <c r="I869" s="1089"/>
      <c r="J869" s="1089"/>
      <c r="K869" s="1089"/>
      <c r="L869" s="1089"/>
      <c r="M869" s="1089"/>
      <c r="N869" s="1089"/>
      <c r="O869" s="1089"/>
      <c r="P869" s="1089"/>
      <c r="Q869" s="1089"/>
    </row>
    <row r="870" spans="1:17" ht="20.100000000000001" customHeight="1">
      <c r="A870" s="1089"/>
      <c r="B870" s="1089"/>
      <c r="C870" s="1089"/>
      <c r="D870" s="1341" t="s">
        <v>1826</v>
      </c>
      <c r="E870" s="1089"/>
      <c r="F870" s="1089"/>
      <c r="G870" s="1089"/>
      <c r="H870" s="1343"/>
      <c r="I870" s="1343" t="s">
        <v>1827</v>
      </c>
      <c r="J870" s="1089"/>
      <c r="K870" s="1089"/>
      <c r="L870" s="1341"/>
      <c r="M870" s="1089"/>
      <c r="N870" s="1089"/>
      <c r="O870" s="1089"/>
      <c r="P870" s="1089"/>
      <c r="Q870" s="1089"/>
    </row>
    <row r="871" spans="1:17" ht="20.100000000000001" customHeight="1">
      <c r="A871" s="1089"/>
      <c r="B871" s="1089"/>
      <c r="C871" s="1089"/>
      <c r="D871" s="1089"/>
      <c r="E871" s="1089"/>
      <c r="F871" s="1089"/>
      <c r="G871" s="1089"/>
      <c r="H871" s="1342" t="s">
        <v>1828</v>
      </c>
      <c r="I871" s="1341"/>
      <c r="J871" s="1341"/>
      <c r="K871" s="1089"/>
      <c r="L871" s="1341"/>
      <c r="M871" s="1089"/>
      <c r="N871" s="1089"/>
      <c r="O871" s="1089"/>
      <c r="P871" s="1089"/>
      <c r="Q871" s="1089"/>
    </row>
    <row r="872" spans="1:17" ht="20.100000000000001" customHeight="1">
      <c r="A872" s="1089"/>
      <c r="B872" s="1089"/>
      <c r="C872" s="1089"/>
      <c r="D872" s="1341" t="s">
        <v>1829</v>
      </c>
      <c r="E872" s="1089"/>
      <c r="F872" s="1089"/>
      <c r="G872" s="1089"/>
      <c r="H872" s="1343"/>
      <c r="I872" s="1343" t="s">
        <v>1830</v>
      </c>
      <c r="J872" s="1343"/>
      <c r="K872" s="1089"/>
      <c r="L872" s="1341"/>
      <c r="M872" s="1089"/>
      <c r="N872" s="1089"/>
      <c r="O872" s="1089"/>
      <c r="P872" s="1089"/>
      <c r="Q872" s="1089"/>
    </row>
    <row r="873" spans="1:17" ht="20.100000000000001" customHeight="1">
      <c r="A873" s="1089"/>
      <c r="B873" s="1089"/>
      <c r="C873" s="1089"/>
      <c r="D873" s="1341" t="s">
        <v>1821</v>
      </c>
      <c r="E873" s="1089"/>
      <c r="F873" s="1089"/>
      <c r="G873" s="1089"/>
      <c r="H873" s="1342" t="s">
        <v>1831</v>
      </c>
      <c r="I873" s="1341"/>
      <c r="J873" s="1089"/>
      <c r="K873" s="1089"/>
      <c r="L873" s="1341"/>
      <c r="M873" s="1089"/>
      <c r="N873" s="1089"/>
      <c r="O873" s="1089"/>
      <c r="P873" s="1089"/>
      <c r="Q873" s="1089"/>
    </row>
    <row r="874" spans="1:17" ht="20.100000000000001" customHeight="1">
      <c r="A874" s="1089"/>
      <c r="B874" s="1089"/>
      <c r="C874" s="1089"/>
      <c r="D874" s="1341" t="s">
        <v>1823</v>
      </c>
      <c r="E874" s="1089"/>
      <c r="F874" s="1089"/>
      <c r="G874" s="1089"/>
      <c r="H874" s="1343"/>
      <c r="I874" s="1343" t="s">
        <v>1832</v>
      </c>
      <c r="J874" s="1089"/>
      <c r="K874" s="1089"/>
      <c r="L874" s="1341"/>
      <c r="M874" s="1089"/>
      <c r="N874" s="1089"/>
      <c r="O874" s="1089"/>
      <c r="P874" s="1089"/>
      <c r="Q874" s="1089"/>
    </row>
    <row r="875" spans="1:17" ht="20.100000000000001" customHeight="1">
      <c r="A875" s="1089"/>
      <c r="B875" s="1089"/>
      <c r="C875" s="1089"/>
      <c r="D875" s="1341" t="s">
        <v>1822</v>
      </c>
      <c r="E875" s="1089"/>
      <c r="F875" s="1089"/>
      <c r="G875" s="1089"/>
      <c r="H875" s="1342" t="s">
        <v>1833</v>
      </c>
      <c r="I875" s="1341"/>
      <c r="J875" s="1089"/>
      <c r="K875" s="1089"/>
      <c r="L875" s="1341"/>
      <c r="M875" s="1089"/>
      <c r="N875" s="1089"/>
      <c r="O875" s="1089"/>
      <c r="P875" s="1089"/>
      <c r="Q875" s="1089"/>
    </row>
    <row r="876" spans="1:17" ht="20.100000000000001" customHeight="1">
      <c r="A876" s="1089"/>
      <c r="B876" s="1089"/>
      <c r="C876" s="1089"/>
      <c r="D876" s="1341" t="s">
        <v>1824</v>
      </c>
      <c r="E876" s="1089"/>
      <c r="F876" s="1089"/>
      <c r="G876" s="1089"/>
      <c r="H876" s="1343"/>
      <c r="I876" s="1343" t="s">
        <v>1834</v>
      </c>
      <c r="J876" s="1089"/>
      <c r="K876" s="1089"/>
      <c r="L876" s="1341"/>
      <c r="M876" s="1089"/>
      <c r="N876" s="1089"/>
      <c r="O876" s="1089"/>
      <c r="P876" s="1089"/>
      <c r="Q876" s="1089"/>
    </row>
    <row r="877" spans="1:17" ht="20.100000000000001" customHeight="1">
      <c r="A877" s="1089"/>
      <c r="B877" s="1089"/>
      <c r="C877" s="1089"/>
      <c r="D877" s="1341" t="s">
        <v>1826</v>
      </c>
      <c r="E877" s="1089"/>
      <c r="F877" s="1089"/>
      <c r="G877" s="1089"/>
      <c r="H877" s="1342" t="s">
        <v>1835</v>
      </c>
      <c r="I877" s="1341"/>
      <c r="J877" s="1089"/>
      <c r="K877" s="1089"/>
      <c r="L877" s="1089"/>
      <c r="M877" s="1089"/>
      <c r="N877" s="1089"/>
      <c r="O877" s="1089"/>
      <c r="P877" s="1089"/>
      <c r="Q877" s="1089"/>
    </row>
    <row r="878" spans="1:17" ht="20.100000000000001" customHeight="1">
      <c r="A878" s="1089"/>
      <c r="B878" s="1089"/>
      <c r="C878" s="1089"/>
      <c r="D878" s="1341"/>
      <c r="E878" s="1089"/>
      <c r="F878" s="1089"/>
      <c r="G878" s="1089"/>
      <c r="H878" s="1343"/>
      <c r="I878" s="1343" t="s">
        <v>1836</v>
      </c>
      <c r="J878" s="1089"/>
      <c r="K878" s="1089"/>
      <c r="L878" s="1341"/>
      <c r="M878" s="1089"/>
      <c r="N878" s="1089"/>
      <c r="O878" s="1089"/>
      <c r="P878" s="1089"/>
      <c r="Q878" s="1089"/>
    </row>
    <row r="879" spans="1:17" ht="20.100000000000001" customHeight="1">
      <c r="A879" s="1089"/>
      <c r="B879" s="1089"/>
      <c r="C879" s="1089"/>
      <c r="D879" s="1341" t="s">
        <v>1837</v>
      </c>
      <c r="E879" s="1089"/>
      <c r="F879" s="1089"/>
      <c r="G879" s="1089"/>
      <c r="H879" s="1343"/>
      <c r="I879" s="1343" t="s">
        <v>1838</v>
      </c>
      <c r="J879" s="1089"/>
      <c r="K879" s="1089"/>
      <c r="L879" s="1089"/>
      <c r="M879" s="1089"/>
      <c r="N879" s="1089"/>
      <c r="O879" s="1089"/>
      <c r="P879" s="1089"/>
      <c r="Q879" s="1089"/>
    </row>
    <row r="880" spans="1:17" ht="20.100000000000001" customHeight="1">
      <c r="A880" s="1089"/>
      <c r="B880" s="1089"/>
      <c r="C880" s="1089"/>
      <c r="D880" s="1341" t="s">
        <v>1821</v>
      </c>
      <c r="E880" s="1089"/>
      <c r="F880" s="1089"/>
      <c r="G880" s="1089"/>
      <c r="H880" s="1343"/>
      <c r="I880" s="1343" t="s">
        <v>1839</v>
      </c>
      <c r="J880" s="1089"/>
      <c r="K880" s="1089"/>
      <c r="L880" s="1089"/>
      <c r="M880" s="1089"/>
      <c r="N880" s="1089"/>
      <c r="O880" s="1089"/>
      <c r="P880" s="1089"/>
      <c r="Q880" s="1089"/>
    </row>
    <row r="881" spans="1:17" ht="20.100000000000001" customHeight="1">
      <c r="A881" s="1089"/>
      <c r="B881" s="1089"/>
      <c r="C881" s="1089"/>
      <c r="D881" s="1341" t="s">
        <v>1823</v>
      </c>
      <c r="E881" s="1089"/>
      <c r="F881" s="1089"/>
      <c r="G881" s="1089"/>
      <c r="H881" s="1343"/>
      <c r="I881" s="1343" t="s">
        <v>1840</v>
      </c>
      <c r="J881" s="1089"/>
      <c r="K881" s="1089"/>
      <c r="L881" s="1089"/>
      <c r="M881" s="1089"/>
      <c r="N881" s="1089"/>
      <c r="O881" s="1089"/>
      <c r="P881" s="1089"/>
      <c r="Q881" s="1089"/>
    </row>
    <row r="882" spans="1:17" ht="20.100000000000001" customHeight="1">
      <c r="A882" s="1089"/>
      <c r="B882" s="1089"/>
      <c r="C882" s="1089"/>
      <c r="D882" s="1341" t="s">
        <v>1822</v>
      </c>
      <c r="E882" s="1089"/>
      <c r="F882" s="1089"/>
      <c r="G882" s="1089"/>
      <c r="H882" s="1089"/>
      <c r="I882" s="1089"/>
      <c r="J882" s="1089"/>
      <c r="K882" s="1089"/>
      <c r="L882" s="1089"/>
      <c r="M882" s="1089"/>
      <c r="N882" s="1089"/>
      <c r="O882" s="1089"/>
      <c r="P882" s="1089"/>
      <c r="Q882" s="1089"/>
    </row>
    <row r="883" spans="1:17" ht="20.100000000000001" customHeight="1">
      <c r="A883" s="1089"/>
      <c r="B883" s="1089"/>
      <c r="C883" s="1089"/>
      <c r="D883" s="1344" t="s">
        <v>2369</v>
      </c>
      <c r="E883" s="1344"/>
      <c r="F883" s="1089"/>
      <c r="G883" s="1089"/>
      <c r="H883" s="1089"/>
      <c r="I883" s="1089"/>
      <c r="J883" s="1089"/>
      <c r="K883" s="1089"/>
      <c r="L883" s="1089"/>
      <c r="M883" s="1089"/>
      <c r="N883" s="1089"/>
      <c r="O883" s="1089"/>
      <c r="P883" s="1089"/>
      <c r="Q883" s="1089"/>
    </row>
    <row r="884" spans="1:17" ht="20.100000000000001" customHeight="1">
      <c r="A884" s="1089"/>
      <c r="B884" s="1089"/>
      <c r="C884" s="1089"/>
      <c r="D884" s="1341" t="s">
        <v>1824</v>
      </c>
      <c r="E884" s="1089"/>
      <c r="F884" s="1089"/>
      <c r="G884" s="1089"/>
      <c r="H884" s="1089"/>
      <c r="I884" s="1089"/>
      <c r="J884" s="1089"/>
      <c r="K884" s="1089"/>
      <c r="L884" s="1089"/>
      <c r="M884" s="1089"/>
      <c r="N884" s="1089"/>
      <c r="O884" s="1089"/>
      <c r="P884" s="1089"/>
      <c r="Q884" s="1089"/>
    </row>
    <row r="885" spans="1:17" ht="20.100000000000001" customHeight="1">
      <c r="A885" s="1089"/>
      <c r="B885" s="1089"/>
      <c r="C885" s="1089"/>
      <c r="D885" s="1341" t="s">
        <v>1826</v>
      </c>
      <c r="E885" s="1089"/>
      <c r="F885" s="1089"/>
      <c r="G885" s="1089"/>
      <c r="H885" s="1089"/>
      <c r="I885" s="1089"/>
      <c r="J885" s="1089"/>
      <c r="K885" s="1089"/>
      <c r="L885" s="1089"/>
      <c r="M885" s="1089"/>
      <c r="N885" s="1089"/>
      <c r="O885" s="1089"/>
      <c r="P885" s="1089"/>
      <c r="Q885" s="1089"/>
    </row>
    <row r="886" spans="1:17" ht="20.100000000000001" customHeight="1">
      <c r="A886" s="1089"/>
      <c r="B886" s="1089"/>
      <c r="C886" s="1089"/>
      <c r="D886" s="1341"/>
      <c r="E886" s="1089"/>
      <c r="F886" s="1089"/>
      <c r="G886" s="1089"/>
      <c r="H886" s="1089"/>
      <c r="I886" s="1089"/>
      <c r="J886" s="1089"/>
      <c r="K886" s="1089"/>
      <c r="L886" s="1089"/>
      <c r="M886" s="1089"/>
      <c r="N886" s="1089"/>
      <c r="O886" s="1089"/>
      <c r="P886" s="1089"/>
      <c r="Q886" s="1089"/>
    </row>
    <row r="887" spans="1:17" ht="20.100000000000001" customHeight="1">
      <c r="A887" s="1089"/>
      <c r="B887" s="1089"/>
      <c r="C887" s="1089"/>
      <c r="D887" s="1341" t="s">
        <v>1841</v>
      </c>
      <c r="E887" s="1089"/>
      <c r="F887" s="1089"/>
      <c r="G887" s="1089"/>
      <c r="H887" s="1089"/>
      <c r="I887" s="1089"/>
      <c r="J887" s="1089"/>
      <c r="K887" s="1089"/>
      <c r="L887" s="1089"/>
      <c r="M887" s="1089"/>
      <c r="N887" s="1089"/>
      <c r="O887" s="1089"/>
      <c r="P887" s="1089"/>
      <c r="Q887" s="1089"/>
    </row>
    <row r="888" spans="1:17" ht="20.100000000000001" customHeight="1">
      <c r="A888" s="1089"/>
      <c r="B888" s="1089"/>
      <c r="C888" s="1089"/>
      <c r="D888" s="1341" t="s">
        <v>1821</v>
      </c>
      <c r="E888" s="1089"/>
      <c r="F888" s="1089"/>
      <c r="G888" s="1089"/>
      <c r="H888" s="1089"/>
      <c r="I888" s="1089"/>
      <c r="J888" s="1089"/>
      <c r="K888" s="1089"/>
      <c r="L888" s="1089"/>
      <c r="M888" s="1089"/>
      <c r="N888" s="1089"/>
      <c r="O888" s="1089"/>
      <c r="P888" s="1089"/>
      <c r="Q888" s="1089"/>
    </row>
    <row r="889" spans="1:17" ht="20.100000000000001" customHeight="1">
      <c r="A889" s="1089"/>
      <c r="B889" s="1089"/>
      <c r="C889" s="1089"/>
      <c r="D889" s="1341" t="s">
        <v>1823</v>
      </c>
      <c r="E889" s="1089"/>
      <c r="F889" s="1089"/>
      <c r="G889" s="1089"/>
      <c r="H889" s="1089"/>
      <c r="I889" s="1089"/>
      <c r="J889" s="1089"/>
      <c r="K889" s="1089"/>
      <c r="L889" s="1089"/>
      <c r="M889" s="1089"/>
      <c r="N889" s="1089"/>
      <c r="O889" s="1089"/>
      <c r="P889" s="1089"/>
      <c r="Q889" s="1089"/>
    </row>
    <row r="890" spans="1:17" ht="20.100000000000001" customHeight="1">
      <c r="A890" s="1089"/>
      <c r="B890" s="1089"/>
      <c r="C890" s="1089"/>
      <c r="D890" s="1341" t="s">
        <v>1822</v>
      </c>
      <c r="E890" s="1089"/>
      <c r="F890" s="1089"/>
      <c r="G890" s="1089"/>
      <c r="H890" s="1089"/>
      <c r="I890" s="1089"/>
      <c r="J890" s="1089"/>
      <c r="K890" s="1089"/>
      <c r="L890" s="1089"/>
      <c r="M890" s="1089"/>
      <c r="N890" s="1089"/>
      <c r="O890" s="1089"/>
      <c r="P890" s="1089"/>
      <c r="Q890" s="1089"/>
    </row>
    <row r="891" spans="1:17" ht="20.100000000000001" customHeight="1">
      <c r="A891" s="1089"/>
      <c r="B891" s="1089"/>
      <c r="C891" s="1089"/>
      <c r="D891" s="1341" t="s">
        <v>1824</v>
      </c>
      <c r="E891" s="1089"/>
      <c r="F891" s="1089"/>
      <c r="G891" s="1089"/>
      <c r="H891" s="1089"/>
      <c r="I891" s="1089"/>
      <c r="J891" s="1089"/>
      <c r="K891" s="1089"/>
      <c r="L891" s="1089"/>
      <c r="M891" s="1089"/>
      <c r="N891" s="1089"/>
      <c r="O891" s="1089"/>
      <c r="P891" s="1089"/>
      <c r="Q891" s="1089"/>
    </row>
    <row r="892" spans="1:17" ht="20.100000000000001" customHeight="1">
      <c r="A892" s="1089"/>
      <c r="B892" s="1089"/>
      <c r="C892" s="1089"/>
      <c r="D892" s="1341" t="s">
        <v>1826</v>
      </c>
      <c r="E892" s="1089"/>
      <c r="F892" s="1089"/>
      <c r="G892" s="1089"/>
      <c r="H892" s="1089"/>
      <c r="I892" s="1089"/>
      <c r="J892" s="1089"/>
      <c r="K892" s="1089"/>
      <c r="L892" s="1089"/>
      <c r="M892" s="1089"/>
      <c r="N892" s="1089"/>
      <c r="O892" s="1089"/>
      <c r="P892" s="1089"/>
      <c r="Q892" s="1089"/>
    </row>
    <row r="893" spans="1:17" ht="20.100000000000001" customHeight="1">
      <c r="A893" s="1089"/>
      <c r="B893" s="1089"/>
      <c r="C893" s="1089"/>
      <c r="D893" s="1341"/>
      <c r="E893" s="1089"/>
      <c r="F893" s="1089"/>
      <c r="G893" s="1089"/>
      <c r="H893" s="1089"/>
      <c r="I893" s="1089"/>
      <c r="J893" s="1089"/>
      <c r="K893" s="1089"/>
      <c r="L893" s="1089"/>
      <c r="M893" s="1089"/>
      <c r="N893" s="1089"/>
      <c r="O893" s="1089"/>
      <c r="P893" s="1089"/>
      <c r="Q893" s="1089"/>
    </row>
    <row r="894" spans="1:17" s="1065" customFormat="1">
      <c r="A894" s="1348"/>
      <c r="B894" s="3279"/>
      <c r="C894" s="3279"/>
      <c r="D894" s="3279"/>
      <c r="E894" s="3279"/>
      <c r="F894" s="3279"/>
      <c r="G894" s="3279"/>
      <c r="H894" s="3279"/>
      <c r="I894" s="3279"/>
      <c r="J894" s="3279"/>
      <c r="K894" s="3279"/>
      <c r="L894" s="3279"/>
      <c r="M894" s="3279"/>
      <c r="N894" s="3279"/>
      <c r="O894" s="3279"/>
      <c r="P894" s="3279"/>
      <c r="Q894" s="3279"/>
    </row>
    <row r="895" spans="1:17" s="1065" customFormat="1" ht="18">
      <c r="A895" s="1089"/>
      <c r="B895" s="1088"/>
      <c r="C895" s="1345" t="s">
        <v>2370</v>
      </c>
      <c r="D895" s="1088"/>
      <c r="E895" s="1088"/>
      <c r="F895" s="1088"/>
      <c r="G895" s="1088"/>
      <c r="H895" s="1088"/>
      <c r="I895" s="1088"/>
      <c r="J895" s="1088"/>
      <c r="K895" s="1088"/>
      <c r="L895" s="1088"/>
      <c r="M895" s="1088"/>
      <c r="N895" s="1088"/>
      <c r="O895" s="1088"/>
      <c r="P895" s="1088"/>
      <c r="Q895" s="1088"/>
    </row>
    <row r="896" spans="1:17" s="1065" customFormat="1">
      <c r="A896" s="1089"/>
      <c r="B896" s="1088"/>
      <c r="C896" s="1088"/>
      <c r="D896" s="1088"/>
      <c r="E896" s="1088"/>
      <c r="F896" s="1088"/>
      <c r="G896" s="1088"/>
      <c r="H896" s="1088"/>
      <c r="I896" s="1088"/>
      <c r="J896" s="1088"/>
      <c r="K896" s="1088"/>
      <c r="L896" s="1088"/>
      <c r="M896" s="1089"/>
      <c r="N896" s="1089"/>
      <c r="O896" s="1089"/>
      <c r="P896" s="1089"/>
      <c r="Q896" s="1089"/>
    </row>
    <row r="897" spans="1:17" ht="18">
      <c r="A897" s="7"/>
      <c r="B897" s="7"/>
      <c r="C897" s="1345" t="s">
        <v>2371</v>
      </c>
      <c r="D897" s="7"/>
      <c r="E897" s="7"/>
      <c r="F897" s="7"/>
      <c r="G897" s="7"/>
      <c r="H897" s="7"/>
      <c r="I897" s="7"/>
      <c r="J897" s="7"/>
      <c r="K897" s="7"/>
      <c r="L897" s="7"/>
      <c r="M897" s="7"/>
      <c r="N897" s="7"/>
      <c r="O897" s="7"/>
      <c r="P897" s="7"/>
      <c r="Q897" s="7"/>
    </row>
    <row r="898" spans="1:17">
      <c r="A898" s="7"/>
      <c r="B898" s="7"/>
      <c r="C898" s="7"/>
      <c r="D898" s="7"/>
      <c r="E898" s="7"/>
      <c r="F898" s="7"/>
      <c r="G898" s="7"/>
      <c r="H898" s="7"/>
      <c r="I898" s="7"/>
      <c r="J898" s="7"/>
      <c r="K898" s="7"/>
      <c r="L898" s="7"/>
      <c r="M898" s="7"/>
      <c r="N898" s="7"/>
      <c r="O898" s="7"/>
      <c r="P898" s="7"/>
      <c r="Q898" s="7"/>
    </row>
    <row r="899" spans="1:17">
      <c r="A899" s="2286"/>
      <c r="B899" s="2287"/>
      <c r="C899" s="2288"/>
      <c r="D899" s="2288"/>
      <c r="E899" s="2288"/>
      <c r="F899" s="2288"/>
      <c r="G899" s="2288"/>
      <c r="H899" s="2288"/>
      <c r="I899" s="2288"/>
      <c r="J899" s="2287"/>
      <c r="K899" s="2287"/>
      <c r="L899" s="2287"/>
      <c r="M899" s="2286"/>
      <c r="N899" s="2286"/>
      <c r="O899" s="2286"/>
      <c r="P899" s="2286"/>
      <c r="Q899" s="2286"/>
    </row>
    <row r="901" spans="1:17" ht="20.100000000000001" customHeight="1">
      <c r="A901" s="1089"/>
      <c r="B901" s="1089"/>
      <c r="M901" s="1089"/>
      <c r="N901" s="1089"/>
      <c r="O901" s="1089"/>
      <c r="P901" s="1089"/>
      <c r="Q901" s="1089"/>
    </row>
  </sheetData>
  <mergeCells count="615">
    <mergeCell ref="A845:C845"/>
    <mergeCell ref="L845:M845"/>
    <mergeCell ref="A846:C846"/>
    <mergeCell ref="L846:M846"/>
    <mergeCell ref="A850:Q851"/>
    <mergeCell ref="A841:C841"/>
    <mergeCell ref="L841:M841"/>
    <mergeCell ref="A842:C842"/>
    <mergeCell ref="L842:M842"/>
    <mergeCell ref="A844:C844"/>
    <mergeCell ref="L844:M844"/>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C790:N790"/>
    <mergeCell ref="C791:N791"/>
    <mergeCell ref="B792:N792"/>
    <mergeCell ref="A794:A795"/>
    <mergeCell ref="B794:M795"/>
    <mergeCell ref="N794:N795"/>
    <mergeCell ref="L774:M774"/>
    <mergeCell ref="C786:D786"/>
    <mergeCell ref="F786:G786"/>
    <mergeCell ref="I786:J786"/>
    <mergeCell ref="L786:M786"/>
    <mergeCell ref="B788:N789"/>
    <mergeCell ref="B751:N751"/>
    <mergeCell ref="J755:L755"/>
    <mergeCell ref="A765:A766"/>
    <mergeCell ref="B765:M766"/>
    <mergeCell ref="N765:N766"/>
    <mergeCell ref="A767:A792"/>
    <mergeCell ref="B767:N767"/>
    <mergeCell ref="B768:N771"/>
    <mergeCell ref="B772:N772"/>
    <mergeCell ref="L773:M773"/>
    <mergeCell ref="C739:D739"/>
    <mergeCell ref="E739:F739"/>
    <mergeCell ref="C740:D740"/>
    <mergeCell ref="E740:F740"/>
    <mergeCell ref="C743:M745"/>
    <mergeCell ref="B749:N749"/>
    <mergeCell ref="C736:D736"/>
    <mergeCell ref="E736:F736"/>
    <mergeCell ref="C737:D737"/>
    <mergeCell ref="E737:F737"/>
    <mergeCell ref="C738:D738"/>
    <mergeCell ref="E738:F738"/>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I691:I692"/>
    <mergeCell ref="J691:J692"/>
    <mergeCell ref="C694:C695"/>
    <mergeCell ref="D694:D695"/>
    <mergeCell ref="E694:F695"/>
    <mergeCell ref="G694:G695"/>
    <mergeCell ref="H694:H695"/>
    <mergeCell ref="I694:J695"/>
    <mergeCell ref="C688:F689"/>
    <mergeCell ref="G688:H689"/>
    <mergeCell ref="I688:I689"/>
    <mergeCell ref="J688:K689"/>
    <mergeCell ref="L688:L689"/>
    <mergeCell ref="C691:D692"/>
    <mergeCell ref="E691:E692"/>
    <mergeCell ref="F691:F692"/>
    <mergeCell ref="G691:G692"/>
    <mergeCell ref="H691:H692"/>
    <mergeCell ref="D669:F669"/>
    <mergeCell ref="D671:F671"/>
    <mergeCell ref="D673:F673"/>
    <mergeCell ref="C678:L678"/>
    <mergeCell ref="C680:L683"/>
    <mergeCell ref="C684:L687"/>
    <mergeCell ref="C656:C658"/>
    <mergeCell ref="D657:F657"/>
    <mergeCell ref="D658:F658"/>
    <mergeCell ref="C660:C665"/>
    <mergeCell ref="D661:F661"/>
    <mergeCell ref="D662:F662"/>
    <mergeCell ref="D663:F663"/>
    <mergeCell ref="D664:F664"/>
    <mergeCell ref="D665:F665"/>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B615:F615"/>
    <mergeCell ref="B619:G619"/>
    <mergeCell ref="B620:G620"/>
    <mergeCell ref="B626:F626"/>
    <mergeCell ref="B630:E630"/>
    <mergeCell ref="C637:L637"/>
    <mergeCell ref="G583:H583"/>
    <mergeCell ref="G584:H584"/>
    <mergeCell ref="G588:H588"/>
    <mergeCell ref="G589:H589"/>
    <mergeCell ref="B606:G606"/>
    <mergeCell ref="B612:E612"/>
    <mergeCell ref="M571:N571"/>
    <mergeCell ref="G572:H573"/>
    <mergeCell ref="M572:N572"/>
    <mergeCell ref="M574:N574"/>
    <mergeCell ref="M579:N579"/>
    <mergeCell ref="G581:H582"/>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B471:E471"/>
    <mergeCell ref="B473:Q474"/>
    <mergeCell ref="B476:N476"/>
    <mergeCell ref="A477:A500"/>
    <mergeCell ref="B477:N478"/>
    <mergeCell ref="B479:N480"/>
    <mergeCell ref="C490:M490"/>
    <mergeCell ref="H491:M491"/>
    <mergeCell ref="D492:E492"/>
    <mergeCell ref="B499:N500"/>
    <mergeCell ref="K468:K469"/>
    <mergeCell ref="L468:L469"/>
    <mergeCell ref="M468:M469"/>
    <mergeCell ref="N468:N469"/>
    <mergeCell ref="B469:B470"/>
    <mergeCell ref="C469:C470"/>
    <mergeCell ref="D469:D470"/>
    <mergeCell ref="E469:E470"/>
    <mergeCell ref="H470:N470"/>
    <mergeCell ref="M465:M466"/>
    <mergeCell ref="N465:N466"/>
    <mergeCell ref="B467:B468"/>
    <mergeCell ref="C467:C468"/>
    <mergeCell ref="D467:D468"/>
    <mergeCell ref="E467:E468"/>
    <mergeCell ref="H467:N467"/>
    <mergeCell ref="H468:H469"/>
    <mergeCell ref="I468:I469"/>
    <mergeCell ref="J468:J469"/>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B447:G448"/>
    <mergeCell ref="I447:J447"/>
    <mergeCell ref="I448:J448"/>
    <mergeCell ref="C449:G449"/>
    <mergeCell ref="I449:J449"/>
    <mergeCell ref="C450:G450"/>
    <mergeCell ref="I450:J450"/>
    <mergeCell ref="F432:I432"/>
    <mergeCell ref="F433:I433"/>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B378:J379"/>
    <mergeCell ref="B382:J383"/>
    <mergeCell ref="B384:J385"/>
    <mergeCell ref="B386:C387"/>
    <mergeCell ref="D386:D387"/>
    <mergeCell ref="E386:E387"/>
    <mergeCell ref="F386:F387"/>
    <mergeCell ref="G386:G387"/>
    <mergeCell ref="H386:H387"/>
    <mergeCell ref="I386:I387"/>
    <mergeCell ref="D357:M357"/>
    <mergeCell ref="C358:M360"/>
    <mergeCell ref="C366:M367"/>
    <mergeCell ref="C373:M374"/>
    <mergeCell ref="B376:J376"/>
    <mergeCell ref="B377:J377"/>
    <mergeCell ref="I345:I346"/>
    <mergeCell ref="L345:L346"/>
    <mergeCell ref="M345:M346"/>
    <mergeCell ref="D347:I347"/>
    <mergeCell ref="J352:K353"/>
    <mergeCell ref="L352:M353"/>
    <mergeCell ref="L338:L339"/>
    <mergeCell ref="M338:M339"/>
    <mergeCell ref="D343:M343"/>
    <mergeCell ref="C344:L344"/>
    <mergeCell ref="C345:C346"/>
    <mergeCell ref="D345:D346"/>
    <mergeCell ref="E345:E346"/>
    <mergeCell ref="F345:F346"/>
    <mergeCell ref="G345:G346"/>
    <mergeCell ref="H345:H346"/>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B323:K324"/>
    <mergeCell ref="B326:N328"/>
    <mergeCell ref="C329:M329"/>
    <mergeCell ref="C330:M330"/>
    <mergeCell ref="C331:M332"/>
    <mergeCell ref="D333:M333"/>
    <mergeCell ref="B321:C321"/>
    <mergeCell ref="E321:F321"/>
    <mergeCell ref="H321:I321"/>
    <mergeCell ref="B322:C322"/>
    <mergeCell ref="E322:F322"/>
    <mergeCell ref="H322:I322"/>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M293:M294"/>
    <mergeCell ref="B295:B296"/>
    <mergeCell ref="C295:C296"/>
    <mergeCell ref="D295:D296"/>
    <mergeCell ref="E295:E296"/>
    <mergeCell ref="F295:G296"/>
    <mergeCell ref="I295:I296"/>
    <mergeCell ref="J295:J296"/>
    <mergeCell ref="K295:K296"/>
    <mergeCell ref="L295:L296"/>
    <mergeCell ref="I291:I292"/>
    <mergeCell ref="J291:J292"/>
    <mergeCell ref="K291:K292"/>
    <mergeCell ref="L291:L292"/>
    <mergeCell ref="M291:M292"/>
    <mergeCell ref="B293:G294"/>
    <mergeCell ref="I293:I294"/>
    <mergeCell ref="J293:J294"/>
    <mergeCell ref="K293:K294"/>
    <mergeCell ref="L293:L294"/>
    <mergeCell ref="M279:M280"/>
    <mergeCell ref="N279:N280"/>
    <mergeCell ref="I283:N284"/>
    <mergeCell ref="I286:M288"/>
    <mergeCell ref="B289:F291"/>
    <mergeCell ref="I289:I290"/>
    <mergeCell ref="J289:J290"/>
    <mergeCell ref="K289:K290"/>
    <mergeCell ref="L289:L290"/>
    <mergeCell ref="M289:M290"/>
    <mergeCell ref="M273:M274"/>
    <mergeCell ref="N273:N274"/>
    <mergeCell ref="B275:G277"/>
    <mergeCell ref="I275:N276"/>
    <mergeCell ref="I277:I278"/>
    <mergeCell ref="J277:J278"/>
    <mergeCell ref="K277:K278"/>
    <mergeCell ref="L277:L278"/>
    <mergeCell ref="M277:M278"/>
    <mergeCell ref="N277:N278"/>
    <mergeCell ref="A273:A291"/>
    <mergeCell ref="B273:G274"/>
    <mergeCell ref="I273:I274"/>
    <mergeCell ref="J273:J274"/>
    <mergeCell ref="K273:K274"/>
    <mergeCell ref="L273:L274"/>
    <mergeCell ref="I279:I280"/>
    <mergeCell ref="J279:J280"/>
    <mergeCell ref="K279:K280"/>
    <mergeCell ref="L279:L280"/>
    <mergeCell ref="B269:G270"/>
    <mergeCell ref="I269:N270"/>
    <mergeCell ref="I271:I272"/>
    <mergeCell ref="J271:J272"/>
    <mergeCell ref="K271:K272"/>
    <mergeCell ref="L271:L272"/>
    <mergeCell ref="M271:M272"/>
    <mergeCell ref="N271:N272"/>
    <mergeCell ref="B272:G272"/>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E262:E263"/>
    <mergeCell ref="F262:F263"/>
    <mergeCell ref="I263:O263"/>
    <mergeCell ref="A246:A270"/>
    <mergeCell ref="B253:G253"/>
    <mergeCell ref="I257:O257"/>
    <mergeCell ref="I258:I261"/>
    <mergeCell ref="J258:J261"/>
    <mergeCell ref="K258:L259"/>
    <mergeCell ref="M258:M259"/>
    <mergeCell ref="N258:N259"/>
    <mergeCell ref="O258:O259"/>
    <mergeCell ref="F259:G259"/>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C131:F131"/>
    <mergeCell ref="C134:I134"/>
    <mergeCell ref="C136:D136"/>
    <mergeCell ref="C139:F139"/>
    <mergeCell ref="C142:F142"/>
    <mergeCell ref="C145:D145"/>
    <mergeCell ref="B116:B118"/>
    <mergeCell ref="C116:K118"/>
    <mergeCell ref="B119:B123"/>
    <mergeCell ref="C119:K123"/>
    <mergeCell ref="C127:H127"/>
    <mergeCell ref="C129:F129"/>
    <mergeCell ref="C109:K109"/>
    <mergeCell ref="C110:K110"/>
    <mergeCell ref="C111:K111"/>
    <mergeCell ref="C112:K112"/>
    <mergeCell ref="B113:B115"/>
    <mergeCell ref="C113:K115"/>
    <mergeCell ref="M75:P77"/>
    <mergeCell ref="C76:E76"/>
    <mergeCell ref="C78:F78"/>
    <mergeCell ref="M78:P80"/>
    <mergeCell ref="B88:L88"/>
    <mergeCell ref="E90:L94"/>
    <mergeCell ref="C66:F66"/>
    <mergeCell ref="C68:E68"/>
    <mergeCell ref="C70:D70"/>
    <mergeCell ref="M70:P70"/>
    <mergeCell ref="M71:P74"/>
    <mergeCell ref="C72:E72"/>
    <mergeCell ref="C74:E74"/>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hyperlink ref="C440" r:id="rId2"/>
    <hyperlink ref="C59" r:id="rId3"/>
    <hyperlink ref="C61" r:id="rId4"/>
    <hyperlink ref="B606" r:id="rId5"/>
    <hyperlink ref="B612" r:id="rId6"/>
    <hyperlink ref="B620" r:id="rId7"/>
    <hyperlink ref="B619" r:id="rId8"/>
    <hyperlink ref="B626" r:id="rId9"/>
    <hyperlink ref="B630" r:id="rId10"/>
    <hyperlink ref="B615" r:id="rId11"/>
    <hyperlink ref="J613" r:id="rId12"/>
    <hyperlink ref="J614" r:id="rId13"/>
    <hyperlink ref="J607" r:id="rId14"/>
    <hyperlink ref="J620" r:id="rId15"/>
    <hyperlink ref="J626" r:id="rId16"/>
    <hyperlink ref="J617" r:id="rId17"/>
    <hyperlink ref="J631" r:id="rId18"/>
    <hyperlink ref="J627" r:id="rId19"/>
    <hyperlink ref="J628" r:id="rId20"/>
    <hyperlink ref="J623" r:id="rId21"/>
    <hyperlink ref="J554" r:id="rId22"/>
    <hyperlink ref="K556" r:id="rId23"/>
    <hyperlink ref="K558" r:id="rId24"/>
    <hyperlink ref="K559" r:id="rId25"/>
    <hyperlink ref="K555" r:id="rId26"/>
    <hyperlink ref="K560" r:id="rId27"/>
    <hyperlink ref="K561" r:id="rId28"/>
    <hyperlink ref="K557" r:id="rId29"/>
    <hyperlink ref="C154" r:id="rId30"/>
    <hyperlink ref="C156" r:id="rId31"/>
    <hyperlink ref="C158" r:id="rId32"/>
    <hyperlink ref="B558" r:id="rId33"/>
    <hyperlink ref="B559" r:id="rId34"/>
    <hyperlink ref="B562" r:id="rId35"/>
    <hyperlink ref="C181" r:id="rId36" display="http://www.mdf-xlpages.com/modules/publisher/item.php?itemid=167"/>
    <hyperlink ref="C182" r:id="rId37" display="http://www.mdf-xlpages.com/modules/publisher/item.php?itemid=149"/>
    <hyperlink ref="C183" r:id="rId38" display="http://www.mdf-xlpages.com/modules/publisher/item.php?itemid=152"/>
    <hyperlink ref="C184" r:id="rId39" display="http://www.mdf-xlpages.com/modules/publisher/item.php?itemid=153"/>
    <hyperlink ref="C186" r:id="rId40" display="http://www.mdf-xlpages.com/modules/publisher/item.php?itemid=134"/>
    <hyperlink ref="C187" r:id="rId41" display="http://www.mdf-xlpages.com/modules/publisher/item.php?itemid=105"/>
    <hyperlink ref="C188" r:id="rId42" display="http://www.mdf-xlpages.com/modules/publisher/item.php?itemid=91"/>
    <hyperlink ref="C189" r:id="rId43" display="http://www.mdf-xlpages.com/modules/publisher/item.php?itemid=99"/>
    <hyperlink ref="C190" r:id="rId44" display="http://www.mdf-xlpages.com/modules/publisher/item.php?itemid=98"/>
    <hyperlink ref="C191" r:id="rId45" display="http://www.mdf-xlpages.com/modules/publisher/item.php?itemid=86"/>
    <hyperlink ref="C192" r:id="rId46" display="http://www.mdf-xlpages.com/modules/publisher/item.php?itemid=97"/>
    <hyperlink ref="C193" r:id="rId47" display="http://www.mdf-xlpages.com/modules/publisher/item.php?itemid=93"/>
    <hyperlink ref="C194" r:id="rId48" display="http://www.mdf-xlpages.com/modules/publisher/item.php?itemid=84"/>
    <hyperlink ref="C195" r:id="rId49" display="http://www.mdf-xlpages.com/modules/publisher/item.php?itemid=94"/>
    <hyperlink ref="C196" r:id="rId50" display="http://www.mdf-xlpages.com/modules/publisher/item.php?itemid=83"/>
    <hyperlink ref="C197" r:id="rId51" display="http://www.mdf-xlpages.com/modules/publisher/item.php?itemid=87"/>
    <hyperlink ref="C198" r:id="rId52" display="http://www.mdf-xlpages.com/modules/publisher/item.php?itemid=85"/>
    <hyperlink ref="C199" r:id="rId53" display="http://www.mdf-xlpages.com/modules/publisher/item.php?itemid=81"/>
    <hyperlink ref="C200" r:id="rId54" display="http://www.mdf-xlpages.com/modules/publisher/item.php?itemid=82"/>
    <hyperlink ref="C201" r:id="rId55" display="http://www.mdf-xlpages.com/modules/publisher/item.php?itemid=90"/>
    <hyperlink ref="C202" r:id="rId56" display="http://www.mdf-xlpages.com/modules/publisher/item.php?itemid=76"/>
    <hyperlink ref="C203" r:id="rId57" display="http://www.mdf-xlpages.com/modules/publisher/item.php?itemid=64"/>
    <hyperlink ref="C204" r:id="rId58" display="http://www.mdf-xlpages.com/modules/publisher/item.php?itemid=63"/>
    <hyperlink ref="C205" r:id="rId59" display="http://www.mdf-xlpages.com/modules/publisher/item.php?itemid=62"/>
    <hyperlink ref="C206" r:id="rId60" display="http://www.mdf-xlpages.com/modules/publisher/item.php?itemid=25"/>
    <hyperlink ref="D178" r:id="rId61"/>
    <hyperlink ref="C160" r:id="rId62"/>
    <hyperlink ref="C64" r:id="rId63"/>
    <hyperlink ref="C66" r:id="rId64" display="http://www.uprt.fr/mesimages/fichiers-uprt/ff-fiches-fabrication/ff-fiches-fabrication-maj-02-2015/ff-documents-divers-maj-02-2015/ff-fiches-apprentis-Patissiers-07-03-2016.xlsx"/>
    <hyperlink ref="C70" r:id="rId65" display="http://www.uprt.fr/mesimages/fichiers-uprt/ff-fiches-fabrication/ff-fiches-fabrication-maj-02-2015/ff-documents-divers-maj-02-2015/ff-Croquis.xlsx"/>
    <hyperlink ref="C72" r:id="rId66" display="http://www.uprt.fr/mesimages/fichiers-uprt/ff-fiches-fabrication/ff-fiches-fabrication-maj-02-2015/ff-documents-divers-maj-02-2015/ff-qualiterecettes2007.xls"/>
    <hyperlink ref="C74" r:id="rId67" display="http://www.uprt.fr/mesimages/fichiers-uprt/ff-fiches-fabrication/ff-fiches-fabrication-maj-02-2015/ff-documents-divers-maj-02-2015/ff-tableau-cuisson.pdf"/>
    <hyperlink ref="C78" r:id="rId68"/>
    <hyperlink ref="K433" r:id="rId69"/>
    <hyperlink ref="F433" r:id="rId70"/>
    <hyperlink ref="C134" r:id="rId71"/>
    <hyperlink ref="C136" r:id="rId72"/>
    <hyperlink ref="C139" r:id="rId73"/>
    <hyperlink ref="C142" r:id="rId74" tooltip="Télécharger" display="http://joseph.larmarange.net/IMG/pdf/memo_caracteres_speciaux_windows.pdf"/>
    <hyperlink ref="C145" r:id="rId75"/>
    <hyperlink ref="C150" r:id="rId76"/>
    <hyperlink ref="C6" r:id="rId77"/>
    <hyperlink ref="C129" r:id="rId78"/>
    <hyperlink ref="C131:F131" r:id="rId79" display="visualiseur d'Emoji et de symboles"/>
    <hyperlink ref="C147" r:id="rId80"/>
    <hyperlink ref="C127:H127" r:id="rId81" display="caractères  Alphanumériques cerclés"/>
    <hyperlink ref="C76" r:id="rId82" display="http://www.uprt.fr/mesimages/fichiers-uprt/pt-procedures-techniques/PT-bonnes-pratiques.doc"/>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hyperlink ref="H493" r:id="rId84"/>
    <hyperlink ref="H494" r:id="rId85"/>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hyperlink ref="B225" r:id="rId88"/>
    <hyperlink ref="B230" r:id="rId89" location="6" display="http://matoumatheux.ac-rennes.fr/num/numeration/doigt.htm - 6"/>
    <hyperlink ref="B231" r:id="rId90" location="6" display="http://matoumatheux.ac-rennes.fr/num/probleme/classer.htm - 6"/>
    <hyperlink ref="B232" r:id="rId91" location="6" display="http://matoumatheux.ac-rennes.fr/num/probleme/seringue.htm - 6"/>
    <hyperlink ref="B233" r:id="rId92" location="6" display="http://matoumatheux.ac-rennes.fr/num/probleme/etiquettes.htm - 6"/>
    <hyperlink ref="G225" r:id="rId93" location="6" display="http://matoumatheux.ac-rennes.fr/num/fractions/6/menthe1.htm - 6"/>
    <hyperlink ref="G227" r:id="rId94" location="6" display="http://matoumatheux.ac-rennes.fr/num/fractions/6/cocktail2.htm - 6"/>
    <hyperlink ref="G226" r:id="rId95" location="6" display="http://matoumatheux.ac-rennes.fr/num/fractions/6/cocktail1.htm - 6"/>
    <hyperlink ref="G228" r:id="rId96" location="6" display="http://matoumatheux.ac-rennes.fr/num/fractions/6/cocktail3.htm - 6"/>
    <hyperlink ref="G229" r:id="rId97" location="6" display="http://matoumatheux.ac-rennes.fr/num/fractions/6/cocktail4.htm - 6"/>
    <hyperlink ref="G231" r:id="rId98" location="6" display="http://matoumatheux.ac-rennes.fr/num/fractions/6/fractionsM.htm - 6"/>
    <hyperlink ref="G232" r:id="rId99" location="6" display="http://matoumatheux.ac-rennes.fr/num/fractions/6/fractionsM2.htm - 6"/>
    <hyperlink ref="G230" r:id="rId100" location="6" display="http://matoumatheux.ac-rennes.fr/num/fractions/6/menthe.htm - 6"/>
    <hyperlink ref="G233" r:id="rId101" location="6" display="http://matoumatheux.ac-rennes.fr/num/fractions/6/poisson.htm - 6"/>
    <hyperlink ref="G234" r:id="rId102" location="6" display="http://matoumatheux.ac-rennes.fr/num/proportionnalite/6/creme.htm - 6"/>
    <hyperlink ref="K225" r:id="rId103" location="6" display="http://matoumatheux.ac-rennes.fr/num/proportionnalite/6/gateauriz.htm - 6"/>
    <hyperlink ref="K226" r:id="rId104" location="6" display="http://matoumatheux.ac-rennes.fr/num/proportionnalite/6/far.htm - 6"/>
    <hyperlink ref="K227" r:id="rId105" location="6" display="http://matoumatheux.ac-rennes.fr/num/proportionnalite/6/boulangerie.htm - 6"/>
    <hyperlink ref="B234" r:id="rId106" location="6" display="http://matoumatheux.ac-rennes.fr/geom/unite/mesureur.htm - 6"/>
    <hyperlink ref="K230" r:id="rId107" location="6" display="http://matoumatheux.ac-rennes.fr/cours/mesures/convlong.htm - 6"/>
    <hyperlink ref="K231" r:id="rId108" location="6" display="http://matoumatheux.ac-rennes.fr/cours/mesures/convmasse.htm - 6"/>
    <hyperlink ref="K232" r:id="rId109" location="6" display="http://matoumatheux.ac-rennes.fr/geom/cercle/Bebert11.htm - 6"/>
    <hyperlink ref="K233" r:id="rId110" location="6" display="http://matoumatheux.ac-rennes.fr/geom/cercle/Bebert21.htm - 6"/>
    <hyperlink ref="K234" r:id="rId111" location="6" display="http://matoumatheux.ac-rennes.fr/geom/cercle/chien.htm - 6"/>
    <hyperlink ref="O225" r:id="rId112" location="6" display="http://matoumatheux.ac-rennes.fr/geom/solides/6/ruban.htm - 6"/>
    <hyperlink ref="O226" r:id="rId113" location="5" display="http://matoumatheux.ac-rennes.fr/geom/cercle/5/aire.htm - 5"/>
    <hyperlink ref="O227" r:id="rId114" location="5" display="http://matoumatheux.ac-rennes.fr/geom/cercle/5/rayon.htm - 5"/>
    <hyperlink ref="O228" r:id="rId115" location="5" display="http://matoumatheux.ac-rennes.fr/geom/cercle/5/couronne.htm - 5"/>
    <hyperlink ref="O229" r:id="rId116" location="5" display="http://matoumatheux.ac-rennes.fr/geom/solides/5/airecylindre.htm - 5"/>
    <hyperlink ref="O230" r:id="rId117" location="5" display="http://matoumatheux.ac-rennes.fr/geom/solides/5/volcylindre.htm - 5"/>
    <hyperlink ref="O232" r:id="rId118" location="4" display="http://matoumatheux.ac-rennes.fr/num/puissances/gateau.htm - 4"/>
    <hyperlink ref="O231" r:id="rId119" location="4" display="http://matoumatheux.ac-rennes.fr/cours/volume/cylindre.htm - 4"/>
    <hyperlink ref="O233" r:id="rId120" location="4" display="http://matoumatheux.ac-rennes.fr/cours/aire/airerect.htm - 4"/>
    <hyperlink ref="O234" r:id="rId121" location="3" display="http://matoumatheux.ac-rennes.fr/num/diviseur/probleme1.htm - 3"/>
    <hyperlink ref="O235" r:id="rId122" location="3" display="http://matoumatheux.ac-rennes.fr/num/courbe/casserole.htm - 3"/>
    <hyperlink ref="B238" r:id="rId123"/>
    <hyperlink ref="G238" r:id="rId124"/>
    <hyperlink ref="K238" r:id="rId125"/>
    <hyperlink ref="O238" r:id="rId126" location="q=RECETTES+PATISSERIE"/>
    <hyperlink ref="E241" r:id="rId127"/>
    <hyperlink ref="G241" r:id="rId128"/>
    <hyperlink ref="J241" r:id="rId129"/>
    <hyperlink ref="M241" r:id="rId130"/>
    <hyperlink ref="J282" r:id="rId131"/>
    <hyperlink ref="B406" r:id="rId132"/>
    <hyperlink ref="D371" r:id="rId133"/>
    <hyperlink ref="C68" r:id="rId134" display="http://www.uprt.fr/mesimages/fichiers-uprt/ff-fiches-fabrication/ff-documents-divers-maj-02-2015/ff-conditionnement.xls"/>
  </hyperlinks>
  <pageMargins left="0.7" right="0.7" top="0.75" bottom="0.75" header="0.3" footer="0.3"/>
  <pageSetup paperSize="9" orientation="portrait" r:id="rId135"/>
  <drawing r:id="rId13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201"/>
  <sheetViews>
    <sheetView showZeros="0" topLeftCell="F1" zoomScaleNormal="100" workbookViewId="0">
      <selection activeCell="Q1" activeCellId="1" sqref="B1:N1048576 P1:AC1048576"/>
    </sheetView>
  </sheetViews>
  <sheetFormatPr baseColWidth="10" defaultRowHeight="15"/>
  <cols>
    <col min="1" max="1" width="3.7109375" customWidth="1"/>
    <col min="2" max="14" width="11.7109375" customWidth="1"/>
    <col min="15" max="15" width="9.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v>
      </c>
      <c r="C2" s="1403"/>
      <c r="D2" s="1403"/>
      <c r="E2" s="1403"/>
      <c r="F2" s="1403"/>
      <c r="G2" s="1403"/>
      <c r="H2" s="1403"/>
      <c r="I2" s="1403"/>
      <c r="J2" s="1403"/>
      <c r="K2" s="1403"/>
      <c r="L2" s="1403"/>
      <c r="M2" s="1403"/>
      <c r="N2" s="1404"/>
      <c r="O2" s="3"/>
      <c r="Q2" s="1402" t="s">
        <v>1</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WEB\uprt.fr\ff-mickael-rabeau\[ff-mr-patisserie-N°3-complet.xlsx]a finir</v>
      </c>
      <c r="B4" s="5"/>
      <c r="C4" s="5"/>
      <c r="D4" s="5"/>
      <c r="E4" s="5"/>
      <c r="F4" s="5"/>
      <c r="G4" s="5"/>
      <c r="H4" s="5"/>
      <c r="I4" s="5"/>
      <c r="J4" s="5"/>
      <c r="K4" s="5"/>
      <c r="L4" s="5"/>
      <c r="M4" s="5"/>
      <c r="N4" s="5"/>
      <c r="O4" s="3"/>
      <c r="P4" s="4" t="str">
        <f ca="1">CELL("nomfichier",P1)</f>
        <v>D:\1 UPRT SITE WEB\uprt.fr\ff-mickael-rabeau\[ff-mr-patisserie-N°3-complet.xlsx]a finir</v>
      </c>
      <c r="Q4" s="5"/>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34"/>
      <c r="R5" s="35" t="s">
        <v>25</v>
      </c>
      <c r="S5" s="33"/>
      <c r="T5" s="33"/>
      <c r="U5" s="33"/>
      <c r="V5" s="36"/>
      <c r="W5" s="35" t="s">
        <v>26</v>
      </c>
      <c r="AA5" s="33"/>
      <c r="AB5" s="33"/>
      <c r="AC5" s="33"/>
    </row>
    <row r="6" spans="1:1312" s="37" customFormat="1">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row>
    <row r="7" spans="1:1312">
      <c r="B7" s="1489" t="s">
        <v>0</v>
      </c>
      <c r="C7" s="1489"/>
      <c r="D7" s="1489"/>
      <c r="E7" s="1489"/>
      <c r="F7" s="1489"/>
      <c r="G7" s="1489"/>
      <c r="H7" s="1489"/>
      <c r="I7" s="1489"/>
      <c r="J7" s="1489"/>
      <c r="K7" s="1489"/>
      <c r="L7" s="1489"/>
      <c r="M7" s="1489"/>
      <c r="N7" s="1489"/>
      <c r="Q7" s="1489" t="s">
        <v>0</v>
      </c>
      <c r="R7" s="1489"/>
      <c r="S7" s="1489"/>
      <c r="T7" s="1489"/>
      <c r="U7" s="1489"/>
      <c r="V7" s="1489"/>
      <c r="W7" s="1489"/>
      <c r="X7" s="1489"/>
      <c r="Y7" s="1489"/>
      <c r="Z7" s="1489"/>
      <c r="AA7" s="1489"/>
      <c r="AB7" s="1489"/>
      <c r="AC7" s="1489"/>
    </row>
    <row r="8" spans="1:1312">
      <c r="B8" s="1489"/>
      <c r="C8" s="1489"/>
      <c r="D8" s="1489"/>
      <c r="E8" s="1489"/>
      <c r="F8" s="1489"/>
      <c r="G8" s="1489"/>
      <c r="H8" s="1489"/>
      <c r="I8" s="1489"/>
      <c r="J8" s="1489"/>
      <c r="K8" s="1489"/>
      <c r="L8" s="1489"/>
      <c r="M8" s="1489"/>
      <c r="N8" s="1489"/>
      <c r="Q8" s="1489"/>
      <c r="R8" s="1489"/>
      <c r="S8" s="1489"/>
      <c r="T8" s="1489"/>
      <c r="U8" s="1489"/>
      <c r="V8" s="1489"/>
      <c r="W8" s="1489"/>
      <c r="X8" s="1489"/>
      <c r="Y8" s="1489"/>
      <c r="Z8" s="1489"/>
      <c r="AA8" s="1489"/>
      <c r="AB8" s="1489"/>
      <c r="AC8" s="1489"/>
    </row>
    <row r="11" spans="1:1312" ht="15.75" thickBot="1">
      <c r="A11" s="8" t="s">
        <v>3</v>
      </c>
      <c r="B11" s="1431" t="str">
        <f>B12</f>
        <v>Le mille feuilles praliné</v>
      </c>
      <c r="C11" s="1431"/>
      <c r="D11" s="1431"/>
      <c r="E11" s="1431"/>
      <c r="F11" s="1431"/>
      <c r="G11" s="1431"/>
      <c r="H11" s="1431"/>
      <c r="I11" s="1431"/>
      <c r="J11" s="1431"/>
      <c r="K11" s="1431"/>
      <c r="L11" s="1431"/>
      <c r="M11" s="1431"/>
      <c r="N11" s="1431"/>
      <c r="O11" s="3"/>
    </row>
    <row r="12" spans="1:1312" ht="23.25" customHeight="1">
      <c r="A12" s="1432" t="str">
        <f>B12</f>
        <v>Le mille feuilles praliné</v>
      </c>
      <c r="B12" s="1399" t="s">
        <v>805</v>
      </c>
      <c r="C12" s="1400"/>
      <c r="D12" s="1400"/>
      <c r="E12" s="1400"/>
      <c r="F12" s="1400"/>
      <c r="G12" s="1400"/>
      <c r="H12" s="1400"/>
      <c r="I12" s="1400"/>
      <c r="J12" s="1400"/>
      <c r="K12" s="1400"/>
      <c r="L12" s="1400"/>
      <c r="M12" s="1400"/>
      <c r="N12" s="1401"/>
      <c r="O12" s="3"/>
    </row>
    <row r="13" spans="1:1312" ht="15.75" customHeight="1">
      <c r="A13" s="1432"/>
      <c r="B13" s="1387"/>
      <c r="C13" s="1388"/>
      <c r="D13" s="1388"/>
      <c r="E13" s="1388"/>
      <c r="F13" s="1388"/>
      <c r="G13" s="1388"/>
      <c r="H13" s="1388"/>
      <c r="I13" s="1388"/>
      <c r="J13" s="1388"/>
      <c r="K13" s="1388"/>
      <c r="L13" s="1388"/>
      <c r="M13" s="1388"/>
      <c r="N13" s="1389"/>
      <c r="O13" s="3"/>
    </row>
    <row r="14" spans="1:1312" s="109" customFormat="1" ht="15.75" customHeight="1">
      <c r="A14" s="1432"/>
      <c r="B14" s="1416" t="s">
        <v>19</v>
      </c>
      <c r="C14" s="1417"/>
      <c r="D14" s="1417"/>
      <c r="E14" s="1417"/>
      <c r="F14" s="1417"/>
      <c r="G14" s="1417"/>
      <c r="H14" s="1417"/>
      <c r="I14" s="1417"/>
      <c r="J14" s="1417"/>
      <c r="K14" s="1417"/>
      <c r="L14" s="1417"/>
      <c r="M14" s="1417"/>
      <c r="N14" s="1418"/>
      <c r="O14" s="135"/>
      <c r="R14"/>
      <c r="S14"/>
      <c r="T14"/>
      <c r="U14"/>
      <c r="V14"/>
      <c r="W14"/>
      <c r="X14"/>
      <c r="Y14"/>
      <c r="Z14"/>
      <c r="AA14"/>
    </row>
    <row r="15" spans="1:1312" s="109" customFormat="1" ht="15.75" customHeight="1">
      <c r="A15" s="1432"/>
      <c r="B15" s="1419"/>
      <c r="C15" s="1420"/>
      <c r="D15" s="1420"/>
      <c r="E15" s="1420"/>
      <c r="F15" s="1420"/>
      <c r="G15" s="1420"/>
      <c r="H15" s="1420"/>
      <c r="I15" s="1420"/>
      <c r="J15" s="1420"/>
      <c r="K15" s="1420"/>
      <c r="L15" s="1420"/>
      <c r="M15" s="1420"/>
      <c r="N15" s="1421"/>
      <c r="O15" s="135"/>
      <c r="R15"/>
      <c r="S15"/>
      <c r="T15"/>
      <c r="U15"/>
      <c r="V15"/>
      <c r="W15"/>
      <c r="X15"/>
      <c r="Y15"/>
      <c r="Z15"/>
      <c r="AA15"/>
    </row>
    <row r="16" spans="1:1312" s="109" customFormat="1" ht="15.75" customHeight="1">
      <c r="A16" s="1432"/>
      <c r="B16" s="695"/>
      <c r="C16" s="696"/>
      <c r="D16" s="696"/>
      <c r="E16" s="696"/>
      <c r="F16" s="696"/>
      <c r="G16" s="696"/>
      <c r="H16" s="696"/>
      <c r="I16" s="696"/>
      <c r="J16" s="696"/>
      <c r="K16" s="696"/>
      <c r="L16" s="696"/>
      <c r="M16" s="696"/>
      <c r="N16" s="697"/>
      <c r="O16" s="135"/>
      <c r="R16"/>
      <c r="S16"/>
      <c r="T16"/>
      <c r="U16"/>
      <c r="V16"/>
      <c r="W16"/>
      <c r="X16"/>
      <c r="Y16"/>
      <c r="Z16"/>
      <c r="AA16"/>
    </row>
    <row r="17" spans="1:23" ht="15" customHeight="1">
      <c r="A17" s="1432"/>
      <c r="B17" s="9"/>
      <c r="C17" s="650"/>
      <c r="D17" s="10"/>
      <c r="E17" s="10"/>
      <c r="F17" s="10"/>
      <c r="G17" s="10"/>
      <c r="H17" s="10"/>
      <c r="I17" s="10"/>
      <c r="J17" s="10"/>
      <c r="K17" s="10"/>
      <c r="L17" s="10"/>
      <c r="M17" s="10"/>
      <c r="N17" s="11"/>
      <c r="O17" s="3"/>
    </row>
    <row r="18" spans="1:23" ht="15" customHeight="1">
      <c r="A18" s="1432"/>
      <c r="B18" s="9"/>
      <c r="C18" s="10"/>
      <c r="D18" s="10"/>
      <c r="E18" s="10"/>
      <c r="F18" s="10"/>
      <c r="G18" s="2199" t="s">
        <v>5</v>
      </c>
      <c r="H18" s="2199"/>
      <c r="I18" s="733" t="s">
        <v>865</v>
      </c>
      <c r="J18" s="15"/>
      <c r="K18" s="10"/>
      <c r="L18" s="10"/>
      <c r="M18" s="10"/>
      <c r="N18" s="11"/>
      <c r="O18" s="3"/>
    </row>
    <row r="19" spans="1:23" ht="18.75" customHeight="1">
      <c r="A19" s="1432"/>
      <c r="B19" s="9"/>
      <c r="C19" s="10"/>
      <c r="D19" s="10"/>
      <c r="E19" s="655" t="s">
        <v>774</v>
      </c>
      <c r="F19" s="709" t="s">
        <v>4</v>
      </c>
      <c r="G19" s="1414">
        <v>1</v>
      </c>
      <c r="H19" s="1414"/>
      <c r="I19" s="732" t="s">
        <v>66</v>
      </c>
      <c r="J19" s="733" t="s">
        <v>871</v>
      </c>
      <c r="K19" s="15"/>
      <c r="L19" s="15"/>
      <c r="M19" s="10"/>
      <c r="N19" s="11"/>
      <c r="O19" s="3"/>
      <c r="P19" s="2211" t="s">
        <v>1532</v>
      </c>
      <c r="Q19" s="2211"/>
      <c r="R19" s="2211"/>
      <c r="S19" s="2211"/>
      <c r="T19" s="2211"/>
      <c r="U19" s="2211"/>
      <c r="V19" s="2212"/>
      <c r="W19" s="747"/>
    </row>
    <row r="20" spans="1:23" ht="18.75" customHeight="1">
      <c r="A20" s="1432"/>
      <c r="B20" s="653"/>
      <c r="C20" s="305"/>
      <c r="D20" s="305"/>
      <c r="E20" s="657"/>
      <c r="F20" s="658"/>
      <c r="G20" s="1557" t="s">
        <v>142</v>
      </c>
      <c r="H20" s="1557"/>
      <c r="I20" s="738">
        <v>2</v>
      </c>
      <c r="J20" s="729" t="s">
        <v>863</v>
      </c>
      <c r="K20" s="709"/>
      <c r="L20" s="598"/>
      <c r="M20" s="10"/>
      <c r="N20" s="11"/>
      <c r="O20" s="3"/>
      <c r="P20" s="2211"/>
      <c r="Q20" s="2211"/>
      <c r="R20" s="2211"/>
      <c r="S20" s="2211"/>
      <c r="T20" s="2211"/>
      <c r="U20" s="2211"/>
      <c r="V20" s="2212"/>
      <c r="W20" s="747"/>
    </row>
    <row r="21" spans="1:23" ht="18.75" customHeight="1">
      <c r="A21" s="1432"/>
      <c r="B21" s="743" t="s">
        <v>873</v>
      </c>
      <c r="C21" s="744"/>
      <c r="D21" s="744"/>
      <c r="E21" s="744"/>
      <c r="F21" s="662"/>
      <c r="G21" s="663" t="s">
        <v>777</v>
      </c>
      <c r="H21" s="662"/>
      <c r="I21" s="739" t="s">
        <v>142</v>
      </c>
      <c r="J21" s="725">
        <v>1</v>
      </c>
      <c r="K21" s="656" t="s">
        <v>773</v>
      </c>
      <c r="L21" s="741" t="s">
        <v>824</v>
      </c>
      <c r="M21" s="741"/>
      <c r="N21" s="742"/>
      <c r="O21" s="3"/>
      <c r="P21" s="2211"/>
      <c r="Q21" s="2211"/>
      <c r="R21" s="2211"/>
      <c r="S21" s="2211"/>
      <c r="T21" s="2211"/>
      <c r="U21" s="2211"/>
      <c r="V21" s="2212"/>
      <c r="W21" s="747"/>
    </row>
    <row r="22" spans="1:23" ht="18.75" customHeight="1">
      <c r="A22" s="1432"/>
      <c r="B22" s="745"/>
      <c r="C22" s="746"/>
      <c r="D22" s="746"/>
      <c r="E22" s="746"/>
      <c r="F22" s="660"/>
      <c r="G22" s="661"/>
      <c r="H22" s="660"/>
      <c r="I22" s="739"/>
      <c r="J22" s="725"/>
      <c r="K22" s="656"/>
      <c r="L22" s="741"/>
      <c r="M22" s="741"/>
      <c r="N22" s="742"/>
      <c r="O22" s="3"/>
      <c r="Q22" s="747"/>
      <c r="R22" s="747"/>
      <c r="S22" s="747"/>
      <c r="T22" s="747"/>
      <c r="U22" s="747"/>
      <c r="V22" s="747"/>
      <c r="W22" s="747"/>
    </row>
    <row r="23" spans="1:23" ht="18.75" customHeight="1">
      <c r="A23" s="1432"/>
      <c r="B23" s="745"/>
      <c r="C23" s="746"/>
      <c r="D23" s="746"/>
      <c r="E23" s="746"/>
      <c r="F23" s="660"/>
      <c r="G23" s="661"/>
      <c r="H23" s="660"/>
      <c r="I23" s="739"/>
      <c r="J23" s="725"/>
      <c r="K23" s="656"/>
      <c r="L23" s="741"/>
      <c r="M23" s="741"/>
      <c r="N23" s="742"/>
      <c r="O23" s="3"/>
    </row>
    <row r="24" spans="1:23" ht="18.75" customHeight="1">
      <c r="A24" s="1432"/>
      <c r="B24" s="745"/>
      <c r="C24" s="700" t="s">
        <v>6</v>
      </c>
      <c r="D24" s="99" t="s">
        <v>861</v>
      </c>
      <c r="E24" s="746"/>
      <c r="F24" s="660"/>
      <c r="G24" s="661"/>
      <c r="H24" s="660"/>
      <c r="I24" s="739"/>
      <c r="J24" s="725"/>
      <c r="K24" s="656"/>
      <c r="L24" s="741"/>
      <c r="M24" s="741"/>
      <c r="N24" s="742"/>
      <c r="O24" s="3"/>
    </row>
    <row r="25" spans="1:23" ht="18.75" customHeight="1">
      <c r="A25" s="1432"/>
      <c r="B25" s="745"/>
      <c r="C25" s="706">
        <v>0.2580645161290322</v>
      </c>
      <c r="D25" s="14" t="s">
        <v>69</v>
      </c>
      <c r="E25" s="2200" t="s">
        <v>872</v>
      </c>
      <c r="F25" s="2200"/>
      <c r="G25" s="661"/>
      <c r="H25" s="2197" t="s">
        <v>1406</v>
      </c>
      <c r="I25" s="2197"/>
      <c r="J25" s="2197"/>
      <c r="K25" s="2197"/>
      <c r="L25" s="2197"/>
      <c r="M25" s="2197"/>
      <c r="N25" s="2198"/>
      <c r="O25" s="3"/>
    </row>
    <row r="26" spans="1:23" ht="18.75" customHeight="1">
      <c r="A26" s="1432"/>
      <c r="B26" s="745"/>
      <c r="C26" s="706">
        <v>0.1290322580645161</v>
      </c>
      <c r="D26" s="14" t="s">
        <v>42</v>
      </c>
      <c r="E26" s="2201"/>
      <c r="F26" s="2201"/>
      <c r="G26" s="661"/>
      <c r="H26" s="2197"/>
      <c r="I26" s="2197"/>
      <c r="J26" s="2197"/>
      <c r="K26" s="2197"/>
      <c r="L26" s="2197"/>
      <c r="M26" s="2197"/>
      <c r="N26" s="2198"/>
      <c r="O26" s="3"/>
    </row>
    <row r="27" spans="1:23" ht="18.75" customHeight="1">
      <c r="A27" s="1432"/>
      <c r="B27" s="745"/>
      <c r="C27" s="706">
        <v>0.19354838709677416</v>
      </c>
      <c r="D27" s="14" t="s">
        <v>42</v>
      </c>
      <c r="E27" s="2202" t="s">
        <v>79</v>
      </c>
      <c r="F27" s="2202"/>
      <c r="G27" s="661"/>
      <c r="H27" s="2197"/>
      <c r="I27" s="2197"/>
      <c r="J27" s="2197"/>
      <c r="K27" s="2197"/>
      <c r="L27" s="2197"/>
      <c r="M27" s="2197"/>
      <c r="N27" s="2198"/>
      <c r="O27" s="3"/>
    </row>
    <row r="28" spans="1:23" ht="18.75" customHeight="1">
      <c r="A28" s="1432"/>
      <c r="B28" s="745"/>
      <c r="C28" s="706">
        <v>6.4516129032258047E-3</v>
      </c>
      <c r="D28" s="14" t="s">
        <v>43</v>
      </c>
      <c r="E28" s="2203"/>
      <c r="F28" s="2203"/>
      <c r="G28" s="661"/>
      <c r="H28" s="660"/>
      <c r="I28" s="739"/>
      <c r="J28" s="725"/>
      <c r="K28" s="656"/>
      <c r="L28" s="741"/>
      <c r="M28" s="741"/>
      <c r="N28" s="742"/>
      <c r="O28" s="3"/>
    </row>
    <row r="29" spans="1:23" ht="18.75" customHeight="1">
      <c r="A29" s="1432"/>
      <c r="B29" s="745"/>
      <c r="C29" s="706">
        <v>0.11290322580645158</v>
      </c>
      <c r="D29" s="14" t="s">
        <v>73</v>
      </c>
      <c r="E29" s="2204"/>
      <c r="F29" s="2204"/>
      <c r="G29" s="661"/>
      <c r="H29" s="660"/>
      <c r="I29" s="739"/>
      <c r="J29" s="725"/>
      <c r="K29" s="656"/>
      <c r="L29" s="741"/>
      <c r="M29" s="741"/>
      <c r="N29" s="742"/>
      <c r="O29" s="3"/>
    </row>
    <row r="30" spans="1:23" ht="18.75" customHeight="1">
      <c r="A30" s="1432"/>
      <c r="B30" s="745"/>
      <c r="C30" s="746"/>
      <c r="D30" s="746"/>
      <c r="E30" s="661"/>
      <c r="F30" s="660"/>
      <c r="G30" s="661"/>
      <c r="H30" s="660"/>
      <c r="I30" s="739"/>
      <c r="J30" s="725"/>
      <c r="K30" s="656"/>
      <c r="L30" s="741"/>
      <c r="M30" s="741"/>
      <c r="N30" s="742"/>
      <c r="O30" s="3"/>
    </row>
    <row r="31" spans="1:23" ht="18.75" customHeight="1">
      <c r="A31" s="1432"/>
      <c r="B31" s="745"/>
      <c r="C31" s="400">
        <f>SUM(C25:C30)</f>
        <v>0.69999999999999984</v>
      </c>
      <c r="D31" s="746"/>
      <c r="E31" s="661"/>
      <c r="F31" s="660"/>
      <c r="G31" s="661"/>
      <c r="H31" s="660"/>
      <c r="I31" s="739"/>
      <c r="J31" s="725"/>
      <c r="K31" s="656"/>
      <c r="L31" s="741"/>
      <c r="M31" s="741"/>
      <c r="N31" s="742"/>
      <c r="O31" s="3"/>
    </row>
    <row r="32" spans="1:23" ht="18.75" customHeight="1">
      <c r="A32" s="1432"/>
      <c r="B32" s="745"/>
      <c r="C32" s="746"/>
      <c r="D32" s="746"/>
      <c r="E32" s="746"/>
      <c r="F32" s="660"/>
      <c r="G32" s="661"/>
      <c r="H32" s="660"/>
      <c r="I32" s="739"/>
      <c r="J32" s="725"/>
      <c r="K32" s="656"/>
      <c r="L32" s="741"/>
      <c r="M32" s="741"/>
      <c r="N32" s="742"/>
      <c r="O32" s="3"/>
    </row>
    <row r="33" spans="1:23" ht="18.75" customHeight="1">
      <c r="A33" s="1432"/>
      <c r="B33" s="1791" t="s">
        <v>805</v>
      </c>
      <c r="C33" s="1792"/>
      <c r="D33" s="1792"/>
      <c r="E33" s="1792"/>
      <c r="F33" s="1792"/>
      <c r="G33" s="1795" t="s">
        <v>240</v>
      </c>
      <c r="H33" s="1795"/>
      <c r="I33" s="1795"/>
      <c r="J33" s="1795"/>
      <c r="K33" s="1795"/>
      <c r="L33" s="1795"/>
      <c r="M33" s="1795"/>
      <c r="N33" s="1796"/>
      <c r="O33" s="3"/>
    </row>
    <row r="34" spans="1:23" ht="18.75" customHeight="1">
      <c r="A34" s="1432"/>
      <c r="B34" s="1793"/>
      <c r="C34" s="1794"/>
      <c r="D34" s="1794"/>
      <c r="E34" s="1794"/>
      <c r="F34" s="1794"/>
      <c r="G34" s="1645"/>
      <c r="H34" s="1645"/>
      <c r="I34" s="1645"/>
      <c r="J34" s="1645"/>
      <c r="K34" s="1645"/>
      <c r="L34" s="1645"/>
      <c r="M34" s="1645"/>
      <c r="N34" s="1646"/>
      <c r="O34" s="3"/>
    </row>
    <row r="35" spans="1:23" ht="18.75" customHeight="1">
      <c r="A35" s="1432"/>
      <c r="B35" s="745"/>
      <c r="C35" s="746"/>
      <c r="D35" s="746"/>
      <c r="E35" s="746"/>
      <c r="F35" s="660"/>
      <c r="G35" s="661" t="s">
        <v>777</v>
      </c>
      <c r="H35" s="660"/>
      <c r="I35" s="739"/>
      <c r="J35" s="656"/>
      <c r="K35" s="656"/>
      <c r="L35" s="741"/>
      <c r="M35" s="741"/>
      <c r="N35" s="742"/>
      <c r="O35" s="3"/>
      <c r="Q35" s="2197" t="s">
        <v>1406</v>
      </c>
      <c r="R35" s="2197"/>
      <c r="S35" s="2197"/>
      <c r="T35" s="2197"/>
      <c r="U35" s="2197"/>
      <c r="V35" s="2197"/>
      <c r="W35" s="2198"/>
    </row>
    <row r="36" spans="1:23" ht="18.75" customHeight="1">
      <c r="A36" s="1432"/>
      <c r="B36" s="745"/>
      <c r="C36" s="746"/>
      <c r="D36" s="746"/>
      <c r="E36" s="746"/>
      <c r="F36" s="659">
        <f>G47/G80</f>
        <v>0.46183206106870228</v>
      </c>
      <c r="G36" s="1546">
        <f>SUM(G38:H45)</f>
        <v>0.46183206106870223</v>
      </c>
      <c r="H36" s="1546"/>
      <c r="I36" s="739" t="s">
        <v>142</v>
      </c>
      <c r="J36" s="740"/>
      <c r="K36" s="15"/>
      <c r="L36" s="741"/>
      <c r="M36" s="741"/>
      <c r="N36" s="742"/>
      <c r="O36" s="3"/>
      <c r="Q36" s="2197"/>
      <c r="R36" s="2197"/>
      <c r="S36" s="2197"/>
      <c r="T36" s="2197"/>
      <c r="U36" s="2197"/>
      <c r="V36" s="2197"/>
      <c r="W36" s="2198"/>
    </row>
    <row r="37" spans="1:23">
      <c r="A37" s="1432"/>
      <c r="B37" s="9"/>
      <c r="C37" s="700" t="s">
        <v>6</v>
      </c>
      <c r="D37" s="99" t="s">
        <v>861</v>
      </c>
      <c r="E37" s="10"/>
      <c r="F37" s="10"/>
      <c r="G37" s="15"/>
      <c r="H37" s="109"/>
      <c r="I37" s="739" t="s">
        <v>142</v>
      </c>
      <c r="J37" s="740" t="s">
        <v>142</v>
      </c>
      <c r="K37" s="1412" t="s">
        <v>7</v>
      </c>
      <c r="L37" s="1412"/>
      <c r="M37" s="1412"/>
      <c r="N37" s="1413"/>
      <c r="O37" s="3"/>
      <c r="Q37" s="2197"/>
      <c r="R37" s="2197"/>
      <c r="S37" s="2197"/>
      <c r="T37" s="2197"/>
      <c r="U37" s="2197"/>
      <c r="V37" s="2197"/>
      <c r="W37" s="2198"/>
    </row>
    <row r="38" spans="1:23" ht="16.5" customHeight="1">
      <c r="A38" s="1432"/>
      <c r="B38" s="9"/>
      <c r="C38" s="706">
        <v>1</v>
      </c>
      <c r="D38" s="14" t="s">
        <v>117</v>
      </c>
      <c r="E38" s="629"/>
      <c r="F38" s="629"/>
      <c r="G38" s="1409">
        <f>(C38/C80)*G19</f>
        <v>0.19083969465648853</v>
      </c>
      <c r="H38" s="1409"/>
      <c r="I38" s="693">
        <f>(C38/F83)*I20</f>
        <v>2</v>
      </c>
      <c r="J38" s="400">
        <f>(C38/C47)*J21</f>
        <v>0.41322314049586778</v>
      </c>
      <c r="K38" s="1497" t="s">
        <v>806</v>
      </c>
      <c r="L38" s="1497"/>
      <c r="M38" s="1497"/>
      <c r="N38" s="1498"/>
      <c r="O38" s="3"/>
    </row>
    <row r="39" spans="1:23" ht="15.75">
      <c r="A39" s="1432"/>
      <c r="B39" s="9"/>
      <c r="C39" s="706">
        <v>0.3</v>
      </c>
      <c r="D39" s="14" t="s">
        <v>44</v>
      </c>
      <c r="E39" s="15"/>
      <c r="F39" s="16"/>
      <c r="G39" s="1409">
        <f>(C39/C80)*G19</f>
        <v>5.7251908396946563E-2</v>
      </c>
      <c r="H39" s="1409"/>
      <c r="I39" s="693">
        <f>(C39/F83)*I20</f>
        <v>0.6</v>
      </c>
      <c r="J39" s="400">
        <f>(C39/C47)*J21</f>
        <v>0.12396694214876033</v>
      </c>
      <c r="K39" s="1499"/>
      <c r="L39" s="1499"/>
      <c r="M39" s="1499"/>
      <c r="N39" s="1500"/>
      <c r="O39" s="3"/>
    </row>
    <row r="40" spans="1:23" ht="15.75">
      <c r="A40" s="1432"/>
      <c r="B40" s="9"/>
      <c r="C40" s="706">
        <v>0.16</v>
      </c>
      <c r="D40" s="14" t="s">
        <v>808</v>
      </c>
      <c r="E40" s="15"/>
      <c r="F40" s="16"/>
      <c r="G40" s="1409">
        <f>(C40/C80)*G19</f>
        <v>3.0534351145038167E-2</v>
      </c>
      <c r="H40" s="1409"/>
      <c r="I40" s="693">
        <f>(C40/F83)*I20</f>
        <v>0.32</v>
      </c>
      <c r="J40" s="400">
        <f>(C40/C47)*J21</f>
        <v>6.6115702479338845E-2</v>
      </c>
      <c r="K40" s="1501"/>
      <c r="L40" s="1501"/>
      <c r="M40" s="1501"/>
      <c r="N40" s="1502"/>
      <c r="O40" s="3"/>
    </row>
    <row r="41" spans="1:23" ht="24.75" customHeight="1">
      <c r="A41" s="1432"/>
      <c r="B41" s="9"/>
      <c r="C41" s="706">
        <v>0.11</v>
      </c>
      <c r="D41" s="14" t="s">
        <v>206</v>
      </c>
      <c r="E41" s="15"/>
      <c r="F41" s="16"/>
      <c r="G41" s="1409">
        <f>(C41/C80)*G19</f>
        <v>2.0992366412213741E-2</v>
      </c>
      <c r="H41" s="1409"/>
      <c r="I41" s="693">
        <f>(C41/F83)*I20</f>
        <v>0.22</v>
      </c>
      <c r="J41" s="400">
        <f>(C41/C47)*J21</f>
        <v>4.5454545454545456E-2</v>
      </c>
      <c r="K41" s="2205" t="s">
        <v>207</v>
      </c>
      <c r="L41" s="2205"/>
      <c r="M41" s="2205"/>
      <c r="N41" s="2206"/>
      <c r="O41" s="3"/>
    </row>
    <row r="42" spans="1:23" ht="15.75">
      <c r="A42" s="1432"/>
      <c r="B42" s="9"/>
      <c r="C42" s="706">
        <v>0.25</v>
      </c>
      <c r="D42" s="14" t="s">
        <v>208</v>
      </c>
      <c r="E42" s="15"/>
      <c r="F42" s="16"/>
      <c r="G42" s="1409">
        <f>(C42/C80)*G19</f>
        <v>4.7709923664122134E-2</v>
      </c>
      <c r="H42" s="1409"/>
      <c r="I42" s="693">
        <f>(C42/F83)*I20</f>
        <v>0.5</v>
      </c>
      <c r="J42" s="400">
        <f>(C42/C47)*J21</f>
        <v>0.10330578512396695</v>
      </c>
      <c r="K42" s="177" t="s">
        <v>154</v>
      </c>
      <c r="L42" s="122"/>
      <c r="M42" s="122"/>
      <c r="N42" s="123"/>
      <c r="O42" s="3"/>
    </row>
    <row r="43" spans="1:23" ht="15.75">
      <c r="A43" s="1432"/>
      <c r="B43" s="9"/>
      <c r="C43" s="706">
        <v>0.25</v>
      </c>
      <c r="D43" s="14" t="s">
        <v>209</v>
      </c>
      <c r="E43" s="15"/>
      <c r="F43" s="16"/>
      <c r="G43" s="1409">
        <f>(C43/C80)*G19</f>
        <v>4.7709923664122134E-2</v>
      </c>
      <c r="H43" s="1409"/>
      <c r="I43" s="693">
        <f>(C43/F83)*I20</f>
        <v>0.5</v>
      </c>
      <c r="J43" s="400">
        <f>(C43/C47)*J21</f>
        <v>0.10330578512396695</v>
      </c>
      <c r="K43" s="1497" t="s">
        <v>807</v>
      </c>
      <c r="L43" s="1497"/>
      <c r="M43" s="1497"/>
      <c r="N43" s="1498"/>
      <c r="O43" s="3"/>
    </row>
    <row r="44" spans="1:23" ht="15.75">
      <c r="A44" s="1432"/>
      <c r="B44" s="9"/>
      <c r="C44" s="706">
        <v>0.3</v>
      </c>
      <c r="D44" s="14" t="s">
        <v>242</v>
      </c>
      <c r="E44" s="15"/>
      <c r="F44" s="16"/>
      <c r="G44" s="1409">
        <f>(C44/C80)*G19</f>
        <v>5.7251908396946563E-2</v>
      </c>
      <c r="H44" s="1409"/>
      <c r="I44" s="693">
        <f>(C44/F83)*I20</f>
        <v>0.6</v>
      </c>
      <c r="J44" s="400">
        <f>(C44/C47)*J21</f>
        <v>0.12396694214876033</v>
      </c>
      <c r="K44" s="1499"/>
      <c r="L44" s="1499"/>
      <c r="M44" s="1499"/>
      <c r="N44" s="1500"/>
      <c r="O44" s="3"/>
    </row>
    <row r="45" spans="1:23" ht="15.75" customHeight="1">
      <c r="A45" s="1432"/>
      <c r="B45" s="9"/>
      <c r="C45" s="706">
        <v>0.05</v>
      </c>
      <c r="D45" s="14" t="s">
        <v>243</v>
      </c>
      <c r="E45" s="15"/>
      <c r="F45" s="16"/>
      <c r="G45" s="1409">
        <f>(C45/C80)*G19</f>
        <v>9.5419847328244278E-3</v>
      </c>
      <c r="H45" s="1409"/>
      <c r="I45" s="693">
        <f>(C45/F83)*I20</f>
        <v>0.1</v>
      </c>
      <c r="J45" s="400">
        <f>(C45/C47)*J21</f>
        <v>2.0661157024793389E-2</v>
      </c>
      <c r="K45" s="1501"/>
      <c r="L45" s="1501"/>
      <c r="M45" s="1501"/>
      <c r="N45" s="1502"/>
    </row>
    <row r="46" spans="1:23" ht="16.5" customHeight="1">
      <c r="A46" s="1432"/>
      <c r="B46" s="9"/>
      <c r="C46" s="10"/>
      <c r="D46" s="10"/>
      <c r="E46" s="10"/>
      <c r="F46" s="10"/>
      <c r="G46" s="15"/>
      <c r="H46" s="15"/>
      <c r="I46" s="7"/>
      <c r="J46" s="10"/>
      <c r="K46" s="177"/>
      <c r="L46" s="177"/>
      <c r="M46" s="177"/>
      <c r="N46" s="178"/>
    </row>
    <row r="47" spans="1:23" ht="16.5" customHeight="1">
      <c r="A47" s="1432"/>
      <c r="B47" s="9"/>
      <c r="C47" s="699">
        <f>SUM(C38:C45)</f>
        <v>2.42</v>
      </c>
      <c r="D47" s="1453" t="s">
        <v>8</v>
      </c>
      <c r="E47" s="1453"/>
      <c r="F47" s="1453"/>
      <c r="G47" s="1454">
        <f>SUM(G38:G45)</f>
        <v>0.46183206106870223</v>
      </c>
      <c r="H47" s="1454"/>
      <c r="I47" s="20">
        <f>SUM(I38:I45)</f>
        <v>4.84</v>
      </c>
      <c r="J47" s="20">
        <f>SUM(J38:J45)</f>
        <v>1</v>
      </c>
      <c r="K47" s="177"/>
      <c r="L47" s="177"/>
      <c r="M47" s="177"/>
      <c r="N47" s="178"/>
    </row>
    <row r="48" spans="1:23" ht="16.5" customHeight="1">
      <c r="A48" s="1432"/>
      <c r="B48" s="9"/>
      <c r="C48" s="699"/>
      <c r="D48" s="705"/>
      <c r="E48" s="705"/>
      <c r="F48" s="705"/>
      <c r="G48" s="109"/>
      <c r="H48" s="708"/>
      <c r="J48" s="708"/>
      <c r="K48" s="20"/>
      <c r="L48" s="10"/>
      <c r="M48" s="10"/>
      <c r="N48" s="19"/>
    </row>
    <row r="49" spans="1:15" ht="16.5" customHeight="1">
      <c r="A49" s="1432"/>
      <c r="B49" s="1791" t="s">
        <v>805</v>
      </c>
      <c r="C49" s="1792"/>
      <c r="D49" s="1792"/>
      <c r="E49" s="1792"/>
      <c r="F49" s="1792"/>
      <c r="G49" s="1795" t="s">
        <v>809</v>
      </c>
      <c r="H49" s="1795"/>
      <c r="I49" s="1795"/>
      <c r="J49" s="1795"/>
      <c r="K49" s="1795"/>
      <c r="L49" s="1795"/>
      <c r="M49" s="1795"/>
      <c r="N49" s="1796"/>
    </row>
    <row r="50" spans="1:15" ht="16.5" customHeight="1">
      <c r="A50" s="1432"/>
      <c r="B50" s="1793"/>
      <c r="C50" s="1794"/>
      <c r="D50" s="1794"/>
      <c r="E50" s="1794"/>
      <c r="F50" s="1794"/>
      <c r="G50" s="1645"/>
      <c r="H50" s="1645"/>
      <c r="I50" s="1645"/>
      <c r="J50" s="1645"/>
      <c r="K50" s="1645"/>
      <c r="L50" s="1645"/>
      <c r="M50" s="1645"/>
      <c r="N50" s="1646"/>
    </row>
    <row r="51" spans="1:15" ht="16.5" customHeight="1">
      <c r="A51" s="1432"/>
      <c r="B51" s="9"/>
      <c r="C51" s="10"/>
      <c r="D51" s="10"/>
      <c r="E51" s="10"/>
      <c r="F51" s="10"/>
      <c r="G51" s="661"/>
      <c r="H51" s="109"/>
      <c r="I51" s="15"/>
      <c r="J51" s="729" t="s">
        <v>863</v>
      </c>
      <c r="K51" s="20"/>
      <c r="L51" s="1552" t="s">
        <v>823</v>
      </c>
      <c r="M51" s="1552"/>
      <c r="N51" s="1553"/>
    </row>
    <row r="52" spans="1:15" ht="16.5" customHeight="1">
      <c r="A52" s="1432"/>
      <c r="B52" s="826"/>
      <c r="C52" s="827"/>
      <c r="D52" s="827"/>
      <c r="E52" s="827"/>
      <c r="F52" s="660"/>
      <c r="G52" s="661" t="s">
        <v>775</v>
      </c>
      <c r="H52" s="660"/>
      <c r="I52" s="15"/>
      <c r="J52" s="725">
        <v>1</v>
      </c>
      <c r="K52" s="656" t="s">
        <v>773</v>
      </c>
      <c r="L52" s="1552"/>
      <c r="M52" s="1552"/>
      <c r="N52" s="1553"/>
    </row>
    <row r="53" spans="1:15" ht="18.75" customHeight="1">
      <c r="A53" s="1432"/>
      <c r="B53" s="826"/>
      <c r="C53" s="827"/>
      <c r="D53" s="827"/>
      <c r="E53" s="827"/>
      <c r="F53" s="659">
        <f>G53/G80</f>
        <v>0.26145038167938933</v>
      </c>
      <c r="G53" s="1546">
        <f>SUM(G55:H61)</f>
        <v>0.26145038167938928</v>
      </c>
      <c r="H53" s="1546"/>
      <c r="I53" s="737" t="s">
        <v>66</v>
      </c>
      <c r="J53" s="740"/>
      <c r="K53" s="10"/>
      <c r="L53" s="1552"/>
      <c r="M53" s="1552"/>
      <c r="N53" s="1553"/>
      <c r="O53" s="3"/>
    </row>
    <row r="54" spans="1:15">
      <c r="A54" s="1432"/>
      <c r="B54" s="664"/>
      <c r="C54" s="700" t="s">
        <v>6</v>
      </c>
      <c r="D54" s="99" t="s">
        <v>861</v>
      </c>
      <c r="E54" s="10"/>
      <c r="F54" s="10"/>
      <c r="G54" s="15"/>
      <c r="H54" s="109"/>
      <c r="I54" s="739" t="s">
        <v>142</v>
      </c>
      <c r="J54" s="740" t="s">
        <v>142</v>
      </c>
      <c r="K54" s="1412" t="s">
        <v>7</v>
      </c>
      <c r="L54" s="1412"/>
      <c r="M54" s="1412"/>
      <c r="N54" s="1413"/>
      <c r="O54" s="3"/>
    </row>
    <row r="55" spans="1:15" ht="16.5" customHeight="1">
      <c r="A55" s="1432"/>
      <c r="B55" s="297"/>
      <c r="C55" s="706">
        <v>0.18</v>
      </c>
      <c r="D55" s="14" t="s">
        <v>810</v>
      </c>
      <c r="E55" s="14"/>
      <c r="F55" s="14"/>
      <c r="G55" s="1409">
        <f>(C55/C80)*G19</f>
        <v>3.4351145038167934E-2</v>
      </c>
      <c r="H55" s="1409"/>
      <c r="I55" s="693">
        <f>(C55/F83)*I20</f>
        <v>0.36</v>
      </c>
      <c r="J55" s="400">
        <f>(C55/C63)*J52</f>
        <v>0.13138686131386862</v>
      </c>
      <c r="K55" s="1497" t="s">
        <v>813</v>
      </c>
      <c r="L55" s="1497"/>
      <c r="M55" s="1497"/>
      <c r="N55" s="1498"/>
      <c r="O55" s="3"/>
    </row>
    <row r="56" spans="1:15" ht="15.75">
      <c r="A56" s="1432"/>
      <c r="B56" s="297"/>
      <c r="C56" s="706">
        <v>7.0000000000000007E-2</v>
      </c>
      <c r="D56" s="14" t="s">
        <v>69</v>
      </c>
      <c r="E56" s="15"/>
      <c r="F56" s="16"/>
      <c r="G56" s="1409">
        <f>(C56/C80)*G19</f>
        <v>1.33587786259542E-2</v>
      </c>
      <c r="H56" s="1409"/>
      <c r="I56" s="693">
        <f>(C56/F83)*I20</f>
        <v>0.14000000000000001</v>
      </c>
      <c r="J56" s="400">
        <f>(C56/C63)*J52</f>
        <v>5.1094890510948912E-2</v>
      </c>
      <c r="K56" s="1501"/>
      <c r="L56" s="1501"/>
      <c r="M56" s="1501"/>
      <c r="N56" s="1502"/>
      <c r="O56" s="3"/>
    </row>
    <row r="57" spans="1:15" ht="15.75" customHeight="1">
      <c r="A57" s="1432"/>
      <c r="B57" s="297"/>
      <c r="C57" s="706">
        <v>0.35</v>
      </c>
      <c r="D57" s="14" t="s">
        <v>243</v>
      </c>
      <c r="E57" s="15"/>
      <c r="F57" s="16"/>
      <c r="G57" s="1409">
        <f>(C57/C80)*G19</f>
        <v>6.6793893129770979E-2</v>
      </c>
      <c r="H57" s="1409"/>
      <c r="I57" s="693">
        <f>(C57/F83)*I20</f>
        <v>0.7</v>
      </c>
      <c r="J57" s="400">
        <f>(C57/C63)*J52</f>
        <v>0.25547445255474455</v>
      </c>
      <c r="K57" s="1497" t="s">
        <v>815</v>
      </c>
      <c r="L57" s="1497"/>
      <c r="M57" s="1497"/>
      <c r="N57" s="1498"/>
      <c r="O57" s="3"/>
    </row>
    <row r="58" spans="1:15" ht="15.75">
      <c r="A58" s="1432"/>
      <c r="B58" s="297"/>
      <c r="C58" s="706">
        <v>0.35</v>
      </c>
      <c r="D58" s="14" t="s">
        <v>242</v>
      </c>
      <c r="E58" s="15"/>
      <c r="F58" s="16"/>
      <c r="G58" s="1409">
        <f>(C58/C80)*G19</f>
        <v>6.6793893129770979E-2</v>
      </c>
      <c r="H58" s="1409"/>
      <c r="I58" s="693">
        <f>(C58/F83)*I20</f>
        <v>0.7</v>
      </c>
      <c r="J58" s="400">
        <f>(C58/C63)*J52</f>
        <v>0.25547445255474455</v>
      </c>
      <c r="K58" s="1501"/>
      <c r="L58" s="1501"/>
      <c r="M58" s="1501"/>
      <c r="N58" s="1502"/>
      <c r="O58" s="3"/>
    </row>
    <row r="59" spans="1:15" ht="15.75">
      <c r="A59" s="1432"/>
      <c r="B59" s="297"/>
      <c r="C59" s="706">
        <v>0.35</v>
      </c>
      <c r="D59" s="14" t="s">
        <v>811</v>
      </c>
      <c r="E59" s="15"/>
      <c r="F59" s="16"/>
      <c r="G59" s="1409">
        <f>(C59/C80)*G19</f>
        <v>6.6793893129770979E-2</v>
      </c>
      <c r="H59" s="1409"/>
      <c r="I59" s="693">
        <f>(C59/F83)*I20</f>
        <v>0.7</v>
      </c>
      <c r="J59" s="400">
        <f>(C59/C63)*J52</f>
        <v>0.25547445255474455</v>
      </c>
      <c r="K59" s="1497" t="s">
        <v>814</v>
      </c>
      <c r="L59" s="1497"/>
      <c r="M59" s="1497"/>
      <c r="N59" s="1498"/>
      <c r="O59" s="3"/>
    </row>
    <row r="60" spans="1:15" ht="15.75">
      <c r="A60" s="1432"/>
      <c r="B60" s="297"/>
      <c r="C60" s="706">
        <v>7.0000000000000007E-2</v>
      </c>
      <c r="D60" s="14" t="s">
        <v>812</v>
      </c>
      <c r="E60" s="15"/>
      <c r="F60" s="16"/>
      <c r="G60" s="1409">
        <f>(C60/C80)*G19</f>
        <v>1.33587786259542E-2</v>
      </c>
      <c r="H60" s="1409"/>
      <c r="I60" s="693">
        <f>(C60/F83)*I20</f>
        <v>0.14000000000000001</v>
      </c>
      <c r="J60" s="400">
        <f>(C60/C63)*J52</f>
        <v>5.1094890510948912E-2</v>
      </c>
      <c r="K60" s="1499"/>
      <c r="L60" s="1499"/>
      <c r="M60" s="1499"/>
      <c r="N60" s="1500"/>
      <c r="O60" s="3"/>
    </row>
    <row r="61" spans="1:15" ht="15.75">
      <c r="A61" s="1432"/>
      <c r="B61" s="297"/>
      <c r="C61" s="706"/>
      <c r="D61" s="14"/>
      <c r="E61" s="15"/>
      <c r="F61" s="16"/>
      <c r="G61" s="693"/>
      <c r="H61" s="693"/>
      <c r="I61" s="7"/>
      <c r="J61" s="693"/>
      <c r="K61" s="1501"/>
      <c r="L61" s="1501"/>
      <c r="M61" s="1501"/>
      <c r="N61" s="1502"/>
      <c r="O61" s="3"/>
    </row>
    <row r="62" spans="1:15" ht="16.5" customHeight="1">
      <c r="A62" s="1432"/>
      <c r="B62" s="9"/>
      <c r="C62" s="10"/>
      <c r="D62" s="10"/>
      <c r="E62" s="10"/>
      <c r="F62" s="10"/>
      <c r="G62" s="15"/>
      <c r="H62" s="15"/>
      <c r="I62" s="7"/>
      <c r="J62" s="10"/>
      <c r="K62" s="20"/>
      <c r="L62" s="10"/>
      <c r="M62" s="10"/>
      <c r="N62" s="19"/>
    </row>
    <row r="63" spans="1:15" ht="16.5" customHeight="1">
      <c r="A63" s="1432"/>
      <c r="B63" s="9"/>
      <c r="C63" s="699">
        <f>SUM(C55:C61)</f>
        <v>1.3699999999999999</v>
      </c>
      <c r="D63" s="1453" t="s">
        <v>8</v>
      </c>
      <c r="E63" s="1453"/>
      <c r="F63" s="1453"/>
      <c r="G63" s="1454">
        <f>SUM(G55:G61)</f>
        <v>0.26145038167938928</v>
      </c>
      <c r="H63" s="1454"/>
      <c r="I63" s="20">
        <f>SUM(I55:I61)</f>
        <v>2.7399999999999998</v>
      </c>
      <c r="J63" s="78">
        <f>SUM(J55:J61)</f>
        <v>1</v>
      </c>
      <c r="K63" s="20"/>
      <c r="L63" s="10"/>
      <c r="M63" s="10"/>
      <c r="N63" s="19"/>
    </row>
    <row r="64" spans="1:15" ht="16.5" customHeight="1">
      <c r="A64" s="1432"/>
      <c r="B64" s="9"/>
      <c r="C64" s="699"/>
      <c r="D64" s="694"/>
      <c r="E64" s="694"/>
      <c r="F64" s="694"/>
      <c r="G64" s="665"/>
      <c r="H64" s="690"/>
      <c r="J64" s="690"/>
      <c r="K64" s="20"/>
      <c r="L64" s="10"/>
      <c r="M64" s="10"/>
      <c r="N64" s="19"/>
    </row>
    <row r="65" spans="1:14" ht="16.5" customHeight="1">
      <c r="A65" s="1432"/>
      <c r="B65" s="1791" t="s">
        <v>805</v>
      </c>
      <c r="C65" s="1792"/>
      <c r="D65" s="1792"/>
      <c r="E65" s="1792"/>
      <c r="F65" s="1792"/>
      <c r="G65" s="1795" t="s">
        <v>819</v>
      </c>
      <c r="H65" s="1795"/>
      <c r="I65" s="1795"/>
      <c r="J65" s="1795"/>
      <c r="K65" s="1795"/>
      <c r="L65" s="1795"/>
      <c r="M65" s="1795"/>
      <c r="N65" s="1796"/>
    </row>
    <row r="66" spans="1:14" ht="16.5" customHeight="1">
      <c r="A66" s="1432"/>
      <c r="B66" s="1793"/>
      <c r="C66" s="1794"/>
      <c r="D66" s="1794"/>
      <c r="E66" s="1794"/>
      <c r="F66" s="1794"/>
      <c r="G66" s="1645"/>
      <c r="H66" s="1645"/>
      <c r="I66" s="1645"/>
      <c r="J66" s="1645"/>
      <c r="K66" s="1645"/>
      <c r="L66" s="1645"/>
      <c r="M66" s="1645"/>
      <c r="N66" s="1646"/>
    </row>
    <row r="67" spans="1:14" ht="16.5" customHeight="1">
      <c r="A67" s="1432"/>
      <c r="B67" s="9"/>
      <c r="C67" s="10"/>
      <c r="D67" s="10"/>
      <c r="E67" s="10"/>
      <c r="F67" s="1548" t="s">
        <v>821</v>
      </c>
      <c r="G67" s="1548"/>
      <c r="H67" s="1548"/>
      <c r="I67" s="15"/>
      <c r="J67" s="729" t="s">
        <v>863</v>
      </c>
      <c r="K67" s="10"/>
      <c r="L67" s="1552" t="s">
        <v>822</v>
      </c>
      <c r="M67" s="1552"/>
      <c r="N67" s="1553"/>
    </row>
    <row r="68" spans="1:14" ht="16.5" customHeight="1">
      <c r="A68" s="1432"/>
      <c r="B68" s="826"/>
      <c r="C68" s="827"/>
      <c r="D68" s="827"/>
      <c r="E68" s="827"/>
      <c r="F68" s="1548"/>
      <c r="G68" s="1548"/>
      <c r="H68" s="1548"/>
      <c r="I68" s="15"/>
      <c r="J68" s="725">
        <v>10</v>
      </c>
      <c r="K68" s="656" t="s">
        <v>773</v>
      </c>
      <c r="L68" s="1552"/>
      <c r="M68" s="1552"/>
      <c r="N68" s="1553"/>
    </row>
    <row r="69" spans="1:14" ht="16.5" customHeight="1">
      <c r="A69" s="1432"/>
      <c r="B69" s="826"/>
      <c r="C69" s="827"/>
      <c r="D69" s="827"/>
      <c r="E69" s="827"/>
      <c r="F69" s="659">
        <f>G69/G80</f>
        <v>0.27671755725190844</v>
      </c>
      <c r="G69" s="1546">
        <f>SUM(G71:H74)</f>
        <v>0.27671755725190839</v>
      </c>
      <c r="H69" s="1546"/>
      <c r="I69" s="737" t="s">
        <v>66</v>
      </c>
      <c r="J69" s="740"/>
      <c r="K69" s="10"/>
      <c r="L69" s="1552"/>
      <c r="M69" s="1552"/>
      <c r="N69" s="1553"/>
    </row>
    <row r="70" spans="1:14" ht="16.5" customHeight="1">
      <c r="A70" s="1432"/>
      <c r="B70" s="664"/>
      <c r="C70" s="700" t="s">
        <v>6</v>
      </c>
      <c r="D70" s="99" t="s">
        <v>861</v>
      </c>
      <c r="E70" s="10"/>
      <c r="F70" s="15"/>
      <c r="G70" s="114"/>
      <c r="H70" s="109"/>
      <c r="I70" s="739" t="s">
        <v>142</v>
      </c>
      <c r="J70" s="740" t="s">
        <v>142</v>
      </c>
      <c r="K70" s="188" t="s">
        <v>7</v>
      </c>
      <c r="L70" s="188"/>
      <c r="M70" s="188"/>
      <c r="N70" s="189"/>
    </row>
    <row r="71" spans="1:14" ht="16.5" customHeight="1">
      <c r="A71" s="1432"/>
      <c r="B71" s="297"/>
      <c r="C71" s="706">
        <v>0.5</v>
      </c>
      <c r="D71" s="14" t="s">
        <v>44</v>
      </c>
      <c r="E71" s="14"/>
      <c r="F71" s="15"/>
      <c r="G71" s="1409">
        <f>(C71/C80)*G19</f>
        <v>9.5419847328244267E-2</v>
      </c>
      <c r="H71" s="1409"/>
      <c r="I71" s="693">
        <f>(C71/F83)*I20</f>
        <v>1</v>
      </c>
      <c r="J71" s="400">
        <f>(C71/C76)*J68</f>
        <v>3.4482758620689653</v>
      </c>
      <c r="K71" s="1493" t="s">
        <v>560</v>
      </c>
      <c r="L71" s="1493"/>
      <c r="M71" s="1493"/>
      <c r="N71" s="1494"/>
    </row>
    <row r="72" spans="1:14" ht="16.5" customHeight="1">
      <c r="A72" s="1432"/>
      <c r="B72" s="297"/>
      <c r="C72" s="706">
        <v>0.15</v>
      </c>
      <c r="D72" s="14" t="s">
        <v>73</v>
      </c>
      <c r="E72" s="15"/>
      <c r="F72" s="15"/>
      <c r="G72" s="1409">
        <f>(C72/C80)*G19</f>
        <v>2.8625954198473282E-2</v>
      </c>
      <c r="H72" s="1409"/>
      <c r="I72" s="693">
        <f>(C72/F83)*I20</f>
        <v>0.3</v>
      </c>
      <c r="J72" s="400">
        <f>(C72/C76)*J68</f>
        <v>1.0344827586206895</v>
      </c>
      <c r="K72" s="1495"/>
      <c r="L72" s="1495"/>
      <c r="M72" s="1495"/>
      <c r="N72" s="1496"/>
    </row>
    <row r="73" spans="1:14" ht="16.5" customHeight="1">
      <c r="A73" s="1432"/>
      <c r="B73" s="297"/>
      <c r="C73" s="706">
        <v>0.8</v>
      </c>
      <c r="D73" s="14" t="s">
        <v>820</v>
      </c>
      <c r="E73" s="15"/>
      <c r="F73" s="15"/>
      <c r="G73" s="1409">
        <f>(C73/C80)*G19</f>
        <v>0.15267175572519084</v>
      </c>
      <c r="H73" s="1409"/>
      <c r="I73" s="693">
        <f>(C73/F83)*I20</f>
        <v>1.6</v>
      </c>
      <c r="J73" s="400">
        <f>(C73/C76)*J68</f>
        <v>5.5172413793103452</v>
      </c>
      <c r="K73" s="1497" t="s">
        <v>561</v>
      </c>
      <c r="L73" s="1497"/>
      <c r="M73" s="1497"/>
      <c r="N73" s="1498"/>
    </row>
    <row r="74" spans="1:14" ht="16.5" customHeight="1">
      <c r="A74" s="1432"/>
      <c r="B74" s="297"/>
      <c r="C74" s="706"/>
      <c r="D74" s="14"/>
      <c r="E74" s="15"/>
      <c r="F74" s="15"/>
      <c r="G74" s="1409">
        <f>(C74/C80)*G19</f>
        <v>0</v>
      </c>
      <c r="H74" s="1409"/>
      <c r="I74" s="7"/>
      <c r="J74" s="400">
        <f>(C74/C76)*J68</f>
        <v>0</v>
      </c>
      <c r="K74" s="1499"/>
      <c r="L74" s="1499"/>
      <c r="M74" s="1499"/>
      <c r="N74" s="1500"/>
    </row>
    <row r="75" spans="1:14" ht="16.5" customHeight="1">
      <c r="A75" s="1432"/>
      <c r="B75" s="297"/>
      <c r="C75" s="10"/>
      <c r="D75" s="10"/>
      <c r="E75" s="10"/>
      <c r="F75" s="15"/>
      <c r="G75" s="18"/>
      <c r="H75" s="109"/>
      <c r="I75" s="7"/>
      <c r="J75" s="15"/>
      <c r="K75" s="1499"/>
      <c r="L75" s="1499"/>
      <c r="M75" s="1499"/>
      <c r="N75" s="1500"/>
    </row>
    <row r="76" spans="1:14" ht="16.5" customHeight="1">
      <c r="A76" s="1432"/>
      <c r="B76" s="297"/>
      <c r="C76" s="699">
        <f>SUM(C71:C74)</f>
        <v>1.4500000000000002</v>
      </c>
      <c r="D76" s="228" t="s">
        <v>8</v>
      </c>
      <c r="E76" s="228"/>
      <c r="F76" s="15"/>
      <c r="G76" s="1454">
        <f>SUM(G71:H74)</f>
        <v>0.27671755725190839</v>
      </c>
      <c r="H76" s="1454"/>
      <c r="I76" s="20">
        <f>SUM(I71:I74)</f>
        <v>2.9000000000000004</v>
      </c>
      <c r="J76" s="78">
        <f>SUM(J71:J74)</f>
        <v>10</v>
      </c>
      <c r="K76" s="10"/>
      <c r="L76" s="10"/>
      <c r="M76" s="10"/>
      <c r="N76" s="11"/>
    </row>
    <row r="77" spans="1:14" ht="16.5" customHeight="1">
      <c r="A77" s="1432"/>
      <c r="B77" s="297"/>
      <c r="C77" s="699"/>
      <c r="D77" s="228"/>
      <c r="E77" s="228"/>
      <c r="F77" s="15"/>
      <c r="G77" s="690"/>
      <c r="H77" s="690"/>
      <c r="I77" s="20"/>
      <c r="J77" s="78"/>
      <c r="K77" s="10"/>
      <c r="L77" s="10"/>
      <c r="M77" s="10"/>
      <c r="N77" s="11"/>
    </row>
    <row r="78" spans="1:14" ht="13.5" customHeight="1">
      <c r="A78" s="1432"/>
      <c r="B78" s="1484"/>
      <c r="C78" s="1485"/>
      <c r="D78" s="1485"/>
      <c r="E78" s="1485"/>
      <c r="F78" s="1485"/>
      <c r="G78" s="1485"/>
      <c r="H78" s="1485"/>
      <c r="I78" s="1485"/>
      <c r="J78" s="1485"/>
      <c r="K78" s="1485"/>
      <c r="L78" s="1485"/>
      <c r="M78" s="1485"/>
      <c r="N78" s="1486"/>
    </row>
    <row r="79" spans="1:14" ht="13.5" customHeight="1">
      <c r="A79" s="1432"/>
      <c r="B79" s="9"/>
      <c r="C79" s="699"/>
      <c r="D79" s="694"/>
      <c r="E79" s="694"/>
      <c r="F79" s="694"/>
      <c r="G79" s="665"/>
      <c r="H79" s="690"/>
      <c r="I79" s="690"/>
      <c r="J79" s="10"/>
      <c r="K79" s="20"/>
      <c r="L79" s="10"/>
      <c r="M79" s="10"/>
      <c r="N79" s="19"/>
    </row>
    <row r="80" spans="1:14" ht="13.5" customHeight="1">
      <c r="A80" s="1432"/>
      <c r="B80" s="9"/>
      <c r="C80" s="699">
        <f>C47+C63+C76</f>
        <v>5.24</v>
      </c>
      <c r="D80" s="228" t="s">
        <v>772</v>
      </c>
      <c r="E80" s="694"/>
      <c r="F80" s="694"/>
      <c r="G80" s="1454">
        <f>G76+G63+G47</f>
        <v>0.99999999999999989</v>
      </c>
      <c r="H80" s="1454"/>
      <c r="I80" s="690"/>
      <c r="J80" s="10"/>
      <c r="K80" s="20"/>
      <c r="L80" s="10"/>
      <c r="M80" s="10"/>
      <c r="N80" s="19"/>
    </row>
    <row r="81" spans="1:21" ht="13.5" customHeight="1">
      <c r="A81" s="1432"/>
      <c r="B81" s="9"/>
      <c r="C81" s="699">
        <f>C31</f>
        <v>0.69999999999999984</v>
      </c>
      <c r="D81" s="228" t="s">
        <v>874</v>
      </c>
      <c r="E81" s="694"/>
      <c r="F81" s="694"/>
      <c r="G81" s="690"/>
      <c r="H81" s="690"/>
      <c r="I81" s="690"/>
      <c r="J81" s="10"/>
      <c r="K81" s="20"/>
      <c r="L81" s="10"/>
      <c r="M81" s="10"/>
      <c r="N81" s="19"/>
    </row>
    <row r="82" spans="1:21" ht="13.5" customHeight="1">
      <c r="A82" s="1432"/>
      <c r="B82" s="9"/>
      <c r="C82" s="699"/>
      <c r="D82" s="228"/>
      <c r="E82" s="694"/>
      <c r="F82" s="694"/>
      <c r="G82" s="690"/>
      <c r="H82" s="690"/>
      <c r="I82" s="690"/>
      <c r="J82" s="10"/>
      <c r="K82" s="20"/>
      <c r="L82" s="10"/>
      <c r="M82" s="10"/>
      <c r="N82" s="19"/>
    </row>
    <row r="83" spans="1:21" ht="13.5" customHeight="1">
      <c r="A83" s="1432"/>
      <c r="B83" s="2207" t="s">
        <v>862</v>
      </c>
      <c r="C83" s="2208"/>
      <c r="D83" s="2208"/>
      <c r="E83" s="2208"/>
      <c r="F83" s="728">
        <v>1</v>
      </c>
      <c r="G83" s="20" t="s">
        <v>864</v>
      </c>
      <c r="H83" s="20"/>
      <c r="I83" s="20"/>
      <c r="J83" s="20"/>
      <c r="K83" s="703"/>
      <c r="L83" s="726"/>
      <c r="M83" s="726"/>
      <c r="N83" s="727"/>
    </row>
    <row r="84" spans="1:21" ht="13.5" customHeight="1" thickBot="1">
      <c r="A84" s="1432"/>
      <c r="B84" s="9"/>
      <c r="C84" s="699"/>
      <c r="D84" s="694"/>
      <c r="E84" s="694"/>
      <c r="F84" s="694"/>
      <c r="G84" s="690"/>
      <c r="H84" s="690"/>
      <c r="I84" s="10"/>
      <c r="J84" s="10"/>
      <c r="K84" s="20"/>
      <c r="L84" s="10"/>
      <c r="M84" s="10"/>
      <c r="N84" s="19"/>
    </row>
    <row r="85" spans="1:21" ht="13.5" customHeight="1">
      <c r="A85" s="1432"/>
      <c r="B85" s="730" t="s">
        <v>6</v>
      </c>
      <c r="C85" s="452" t="s">
        <v>10</v>
      </c>
      <c r="D85" s="25"/>
      <c r="E85" s="25"/>
      <c r="F85" s="25"/>
      <c r="G85" s="25"/>
      <c r="H85" s="25"/>
      <c r="I85" s="25"/>
      <c r="J85" s="25"/>
      <c r="K85" s="25"/>
      <c r="L85" s="25"/>
      <c r="M85" s="25"/>
      <c r="N85" s="26"/>
    </row>
    <row r="86" spans="1:21">
      <c r="A86" s="1432"/>
      <c r="B86" s="731" t="s">
        <v>5</v>
      </c>
      <c r="C86" s="451" t="s">
        <v>781</v>
      </c>
      <c r="D86" s="28"/>
      <c r="E86" s="28"/>
      <c r="F86" s="28"/>
      <c r="G86" s="28"/>
      <c r="H86" s="28"/>
      <c r="I86" s="28"/>
      <c r="J86" s="28"/>
      <c r="K86" s="28"/>
      <c r="L86" s="28"/>
      <c r="M86" s="10"/>
      <c r="N86" s="29"/>
    </row>
    <row r="87" spans="1:21">
      <c r="A87" s="1432"/>
      <c r="B87" s="735" t="s">
        <v>66</v>
      </c>
      <c r="C87" s="508" t="s">
        <v>866</v>
      </c>
      <c r="D87" s="28"/>
      <c r="E87" s="28"/>
      <c r="F87" s="28"/>
      <c r="G87" s="28"/>
      <c r="H87" s="28"/>
      <c r="I87" s="28"/>
      <c r="J87" s="28"/>
      <c r="K87" s="28"/>
      <c r="L87" s="28"/>
      <c r="M87" s="10"/>
      <c r="N87" s="29"/>
    </row>
    <row r="88" spans="1:21">
      <c r="A88" s="1432"/>
      <c r="B88" s="736" t="s">
        <v>863</v>
      </c>
      <c r="C88" s="666" t="s">
        <v>782</v>
      </c>
      <c r="D88" s="28"/>
      <c r="E88" s="28"/>
      <c r="F88" s="28"/>
      <c r="G88" s="28"/>
      <c r="H88" s="28"/>
      <c r="I88" s="28"/>
      <c r="J88" s="28"/>
      <c r="K88" s="28"/>
      <c r="L88" s="28"/>
      <c r="M88" s="10"/>
      <c r="N88" s="29"/>
    </row>
    <row r="89" spans="1:21">
      <c r="A89" s="1432"/>
      <c r="B89" s="1484" t="s">
        <v>464</v>
      </c>
      <c r="C89" s="1485"/>
      <c r="D89" s="1485"/>
      <c r="E89" s="1485"/>
      <c r="F89" s="1485"/>
      <c r="G89" s="1485"/>
      <c r="H89" s="1485"/>
      <c r="I89" s="1485"/>
      <c r="J89" s="1485"/>
      <c r="K89" s="1485"/>
      <c r="L89" s="1485"/>
      <c r="M89" s="1485"/>
      <c r="N89" s="1486"/>
    </row>
    <row r="90" spans="1:21">
      <c r="A90" s="1432"/>
      <c r="B90" s="111"/>
      <c r="C90" s="666"/>
      <c r="D90" s="28"/>
      <c r="E90" s="28"/>
      <c r="F90" s="28"/>
      <c r="G90" s="28"/>
      <c r="H90" s="28"/>
      <c r="I90" s="28"/>
      <c r="J90" s="28"/>
      <c r="K90" s="28"/>
      <c r="L90" s="28"/>
      <c r="M90" s="10"/>
      <c r="N90" s="29"/>
    </row>
    <row r="91" spans="1:21">
      <c r="A91" s="1432"/>
      <c r="B91" s="698"/>
      <c r="C91" s="666" t="s">
        <v>867</v>
      </c>
      <c r="D91" s="28"/>
      <c r="E91" s="28"/>
      <c r="F91" s="28"/>
      <c r="G91" s="28"/>
      <c r="H91" s="28"/>
      <c r="I91" s="28"/>
      <c r="J91" s="28"/>
      <c r="K91" s="28"/>
      <c r="L91" s="28"/>
      <c r="M91" s="10"/>
      <c r="N91" s="29"/>
    </row>
    <row r="92" spans="1:21">
      <c r="A92" s="1432"/>
      <c r="B92" s="698"/>
      <c r="C92" s="666" t="s">
        <v>868</v>
      </c>
      <c r="D92" s="28"/>
      <c r="E92" s="28"/>
      <c r="F92" s="28"/>
      <c r="G92" s="28"/>
      <c r="H92" s="28"/>
      <c r="I92" s="28"/>
      <c r="J92" s="28"/>
      <c r="K92" s="28"/>
      <c r="L92" s="28"/>
      <c r="M92" s="10"/>
      <c r="N92" s="29"/>
    </row>
    <row r="93" spans="1:21" ht="18.75">
      <c r="A93" s="1432"/>
      <c r="B93" s="698"/>
      <c r="C93" s="2209" t="s">
        <v>869</v>
      </c>
      <c r="D93" s="2209"/>
      <c r="E93" s="2209"/>
      <c r="F93" s="2209"/>
      <c r="G93" s="2209"/>
      <c r="H93" s="2209"/>
      <c r="I93" s="2209"/>
      <c r="J93" s="2209"/>
      <c r="K93" s="2209"/>
      <c r="L93" s="2209"/>
      <c r="M93" s="2209"/>
      <c r="N93" s="29"/>
    </row>
    <row r="94" spans="1:21" ht="18.75">
      <c r="A94" s="1432"/>
      <c r="B94" s="698"/>
      <c r="C94" s="2209" t="s">
        <v>870</v>
      </c>
      <c r="D94" s="2209"/>
      <c r="E94" s="2209"/>
      <c r="F94" s="2209"/>
      <c r="G94" s="2209"/>
      <c r="H94" s="2209"/>
      <c r="I94" s="2209"/>
      <c r="J94" s="2209"/>
      <c r="K94" s="2209"/>
      <c r="L94" s="2209"/>
      <c r="M94" s="2209"/>
      <c r="N94" s="29"/>
    </row>
    <row r="95" spans="1:21" ht="18.75">
      <c r="A95" s="1432"/>
      <c r="B95" s="698"/>
      <c r="C95" s="700" t="s">
        <v>6</v>
      </c>
      <c r="D95" s="99" t="s">
        <v>861</v>
      </c>
      <c r="E95" s="691"/>
      <c r="F95" s="691"/>
      <c r="G95" s="691"/>
      <c r="H95" s="7"/>
      <c r="I95" s="7"/>
      <c r="J95" s="7"/>
      <c r="K95" s="7"/>
      <c r="L95" s="7"/>
      <c r="M95" s="691"/>
      <c r="N95" s="29"/>
      <c r="U95" s="691"/>
    </row>
    <row r="96" spans="1:21" ht="18.75">
      <c r="A96" s="1432"/>
      <c r="B96" s="684" t="s">
        <v>321</v>
      </c>
      <c r="C96" s="180">
        <v>1</v>
      </c>
      <c r="D96" s="685" t="s">
        <v>827</v>
      </c>
      <c r="E96" s="7"/>
      <c r="F96" s="28"/>
      <c r="G96" s="721"/>
      <c r="H96" s="684" t="s">
        <v>860</v>
      </c>
      <c r="I96" s="687">
        <f>C96</f>
        <v>1</v>
      </c>
      <c r="J96" s="713" t="s">
        <v>836</v>
      </c>
      <c r="K96" s="683"/>
      <c r="L96" s="683"/>
      <c r="M96" s="683"/>
      <c r="N96" s="29"/>
      <c r="U96" s="28"/>
    </row>
    <row r="97" spans="1:21" ht="15.75">
      <c r="A97" s="1432"/>
      <c r="B97" s="684" t="s">
        <v>825</v>
      </c>
      <c r="C97" s="706">
        <v>0.7</v>
      </c>
      <c r="D97" s="685" t="s">
        <v>826</v>
      </c>
      <c r="E97" s="7"/>
      <c r="F97" s="28"/>
      <c r="G97" s="722" t="s">
        <v>829</v>
      </c>
      <c r="H97" s="180">
        <v>2</v>
      </c>
      <c r="I97" s="686" t="s">
        <v>475</v>
      </c>
      <c r="J97" s="706">
        <v>0.125</v>
      </c>
      <c r="K97" s="129">
        <f>J97*H97</f>
        <v>0.25</v>
      </c>
      <c r="L97" s="685" t="s">
        <v>833</v>
      </c>
      <c r="N97" s="29"/>
      <c r="U97" s="28"/>
    </row>
    <row r="98" spans="1:21" ht="15.75">
      <c r="A98" s="1432"/>
      <c r="B98" s="684" t="s">
        <v>831</v>
      </c>
      <c r="C98" s="706">
        <v>0.08</v>
      </c>
      <c r="D98" s="685" t="s">
        <v>828</v>
      </c>
      <c r="F98" s="7"/>
      <c r="G98" s="723"/>
      <c r="H98" s="678"/>
      <c r="I98" s="684" t="s">
        <v>834</v>
      </c>
      <c r="J98" s="706">
        <v>0.25</v>
      </c>
      <c r="K98" s="712" t="s">
        <v>830</v>
      </c>
      <c r="L98" s="666"/>
      <c r="M98" s="7"/>
      <c r="N98" s="29"/>
      <c r="U98" s="28"/>
    </row>
    <row r="99" spans="1:21" ht="18.75">
      <c r="A99" s="1432"/>
      <c r="B99" s="7"/>
      <c r="C99" s="7"/>
      <c r="D99" s="7"/>
      <c r="E99" s="7"/>
      <c r="F99" s="28"/>
      <c r="G99" s="698"/>
      <c r="H99" s="666"/>
      <c r="I99" s="7"/>
      <c r="J99" s="7"/>
      <c r="K99" s="7"/>
      <c r="L99" s="683"/>
      <c r="M99" s="683"/>
      <c r="N99" s="29"/>
      <c r="U99" s="28"/>
    </row>
    <row r="100" spans="1:21" ht="15.75">
      <c r="A100" s="1432"/>
      <c r="B100" s="679"/>
      <c r="C100" s="2210" t="s">
        <v>816</v>
      </c>
      <c r="D100" s="2210"/>
      <c r="E100" s="2210"/>
      <c r="F100" s="2210"/>
      <c r="G100" s="2210"/>
      <c r="H100" s="2210"/>
      <c r="I100" s="2210"/>
      <c r="J100" s="2210"/>
      <c r="K100" s="2210"/>
      <c r="L100" s="2210"/>
      <c r="M100" s="2210"/>
      <c r="N100" s="29"/>
    </row>
    <row r="101" spans="1:21" ht="15.75">
      <c r="A101" s="1432"/>
      <c r="B101" s="679"/>
      <c r="C101" s="2210" t="s">
        <v>817</v>
      </c>
      <c r="D101" s="2210"/>
      <c r="E101" s="2210"/>
      <c r="F101" s="2210"/>
      <c r="G101" s="2210"/>
      <c r="H101" s="2210"/>
      <c r="I101" s="2210"/>
      <c r="J101" s="2210"/>
      <c r="K101" s="2210"/>
      <c r="L101" s="2210"/>
      <c r="M101" s="2210"/>
      <c r="N101" s="29"/>
    </row>
    <row r="102" spans="1:21">
      <c r="A102" s="1432"/>
      <c r="B102" s="679"/>
      <c r="C102" s="10"/>
      <c r="D102" s="10"/>
      <c r="E102" s="10"/>
      <c r="F102" s="10"/>
      <c r="G102" s="10"/>
      <c r="H102" s="10"/>
      <c r="I102" s="10"/>
      <c r="J102" s="10"/>
      <c r="K102" s="10"/>
      <c r="L102" s="10"/>
      <c r="M102" s="10"/>
      <c r="N102" s="29"/>
    </row>
    <row r="103" spans="1:21" ht="18.75">
      <c r="A103" s="1432"/>
      <c r="B103" s="711"/>
      <c r="C103" s="692" t="s">
        <v>5</v>
      </c>
      <c r="D103" s="710" t="s">
        <v>859</v>
      </c>
      <c r="E103" s="7"/>
      <c r="F103" s="10"/>
      <c r="G103" s="10"/>
      <c r="H103" s="10"/>
      <c r="I103" s="10"/>
      <c r="J103" s="10"/>
      <c r="K103" s="10"/>
      <c r="L103" s="10"/>
      <c r="M103" s="10"/>
      <c r="N103" s="29"/>
    </row>
    <row r="104" spans="1:21" ht="15.75">
      <c r="A104" s="1432"/>
      <c r="B104" s="717" t="s">
        <v>321</v>
      </c>
      <c r="C104" s="681">
        <v>2</v>
      </c>
      <c r="D104" s="718" t="s">
        <v>835</v>
      </c>
      <c r="E104" s="719"/>
      <c r="F104" s="720"/>
      <c r="G104" s="724"/>
      <c r="H104" s="679" t="s">
        <v>860</v>
      </c>
      <c r="I104" s="704">
        <f>C104</f>
        <v>2</v>
      </c>
      <c r="J104" s="714" t="s">
        <v>836</v>
      </c>
      <c r="K104" s="714"/>
      <c r="L104" s="714"/>
      <c r="M104" s="10"/>
      <c r="N104" s="29"/>
    </row>
    <row r="105" spans="1:21" ht="15.75">
      <c r="A105" s="1432"/>
      <c r="B105" s="679" t="s">
        <v>825</v>
      </c>
      <c r="C105" s="707">
        <f>(C97/C96)*C104</f>
        <v>1.4</v>
      </c>
      <c r="D105" s="718" t="s">
        <v>826</v>
      </c>
      <c r="E105" s="719"/>
      <c r="F105" s="720"/>
      <c r="G105" s="664"/>
      <c r="H105" s="679" t="s">
        <v>829</v>
      </c>
      <c r="I105" s="716">
        <f>(H97/C96)*C104</f>
        <v>4</v>
      </c>
      <c r="J105" s="678" t="s">
        <v>475</v>
      </c>
      <c r="K105" s="707">
        <v>0.125</v>
      </c>
      <c r="L105" s="707">
        <f>I105*K105</f>
        <v>0.5</v>
      </c>
      <c r="M105" s="718" t="s">
        <v>833</v>
      </c>
      <c r="N105" s="29"/>
    </row>
    <row r="106" spans="1:21">
      <c r="A106" s="1432"/>
      <c r="B106" s="679" t="s">
        <v>831</v>
      </c>
      <c r="C106" s="707">
        <f>C98*C104</f>
        <v>0.16</v>
      </c>
      <c r="D106" s="718" t="s">
        <v>832</v>
      </c>
      <c r="E106" s="719"/>
      <c r="F106" s="720"/>
      <c r="G106" s="724"/>
      <c r="H106" s="720"/>
      <c r="I106" s="679" t="s">
        <v>834</v>
      </c>
      <c r="J106" s="707">
        <f>(J98/C96)*C104</f>
        <v>0.5</v>
      </c>
      <c r="K106" s="712" t="s">
        <v>830</v>
      </c>
      <c r="M106" s="720"/>
      <c r="N106" s="29"/>
    </row>
    <row r="107" spans="1:21" ht="15.75">
      <c r="A107" s="1432"/>
      <c r="B107" s="698"/>
      <c r="C107" s="666"/>
      <c r="D107" s="666"/>
      <c r="E107" s="129"/>
      <c r="F107" s="682"/>
      <c r="G107" s="682"/>
      <c r="H107" s="682"/>
      <c r="I107" s="682"/>
      <c r="J107" s="682"/>
      <c r="K107" s="682"/>
      <c r="L107" s="680"/>
      <c r="M107" s="680"/>
      <c r="N107" s="29"/>
    </row>
    <row r="108" spans="1:21" ht="15.75">
      <c r="A108" s="1432"/>
      <c r="B108" s="698"/>
      <c r="C108" s="2210" t="s">
        <v>837</v>
      </c>
      <c r="D108" s="2210"/>
      <c r="E108" s="2210"/>
      <c r="F108" s="2210"/>
      <c r="G108" s="2210"/>
      <c r="H108" s="2210"/>
      <c r="I108" s="2210"/>
      <c r="J108" s="2210"/>
      <c r="K108" s="2210"/>
      <c r="L108" s="2210"/>
      <c r="M108" s="2210"/>
      <c r="N108" s="29"/>
    </row>
    <row r="109" spans="1:21" ht="15.75">
      <c r="A109" s="1432"/>
      <c r="B109" s="698"/>
      <c r="C109" s="2210" t="s">
        <v>818</v>
      </c>
      <c r="D109" s="2210"/>
      <c r="E109" s="2210"/>
      <c r="F109" s="2210"/>
      <c r="G109" s="2210"/>
      <c r="H109" s="2210"/>
      <c r="I109" s="2210"/>
      <c r="J109" s="2210"/>
      <c r="K109" s="2210"/>
      <c r="L109" s="2210"/>
      <c r="M109" s="2210"/>
      <c r="N109" s="29"/>
    </row>
    <row r="110" spans="1:21" ht="19.5" thickBot="1">
      <c r="A110" s="1432"/>
      <c r="B110" s="698"/>
      <c r="C110" s="688"/>
      <c r="D110" s="28"/>
      <c r="E110" s="28"/>
      <c r="F110" s="28"/>
      <c r="G110" s="28"/>
      <c r="H110" s="28"/>
      <c r="I110" s="28"/>
      <c r="J110" s="28"/>
      <c r="K110" s="28"/>
      <c r="L110" s="28"/>
      <c r="M110" s="10"/>
      <c r="N110" s="29"/>
    </row>
    <row r="111" spans="1:21">
      <c r="A111" s="1432"/>
      <c r="B111" s="23" t="s">
        <v>6</v>
      </c>
      <c r="C111" s="452" t="s">
        <v>10</v>
      </c>
      <c r="D111" s="25"/>
      <c r="E111" s="25"/>
      <c r="F111" s="25"/>
      <c r="G111" s="25"/>
      <c r="H111" s="25"/>
      <c r="I111" s="25"/>
      <c r="J111" s="25"/>
      <c r="K111" s="25"/>
      <c r="L111" s="25"/>
      <c r="M111" s="25"/>
      <c r="N111" s="26"/>
    </row>
    <row r="112" spans="1:21">
      <c r="A112" s="1432"/>
      <c r="B112" s="86" t="s">
        <v>5</v>
      </c>
      <c r="C112" s="451" t="s">
        <v>838</v>
      </c>
      <c r="D112" s="28"/>
      <c r="E112" s="28"/>
      <c r="F112" s="28"/>
      <c r="G112" s="28"/>
      <c r="H112" s="28"/>
      <c r="I112" s="28"/>
      <c r="J112" s="28"/>
      <c r="K112" s="28"/>
      <c r="L112" s="28"/>
      <c r="M112" s="10"/>
      <c r="N112" s="29"/>
    </row>
    <row r="113" spans="1:29" ht="15" customHeight="1">
      <c r="A113" s="1432"/>
      <c r="B113" s="1689" t="s">
        <v>12</v>
      </c>
      <c r="C113" s="1434"/>
      <c r="D113" s="1434"/>
      <c r="E113" s="1434"/>
      <c r="F113" s="1434"/>
      <c r="G113" s="1434"/>
      <c r="H113" s="1434"/>
      <c r="I113" s="1434"/>
      <c r="J113" s="1434"/>
      <c r="K113" s="1434"/>
      <c r="L113" s="1434"/>
      <c r="M113" s="1434"/>
      <c r="N113" s="1690"/>
    </row>
    <row r="114" spans="1:29" ht="15.75" thickBot="1">
      <c r="A114" s="1432"/>
      <c r="B114" s="1436"/>
      <c r="C114" s="1437"/>
      <c r="D114" s="1437"/>
      <c r="E114" s="1437"/>
      <c r="F114" s="1437"/>
      <c r="G114" s="1437"/>
      <c r="H114" s="1437"/>
      <c r="I114" s="1437"/>
      <c r="J114" s="1437"/>
      <c r="K114" s="1437"/>
      <c r="L114" s="1437"/>
      <c r="M114" s="1437"/>
      <c r="N114" s="1438"/>
    </row>
    <row r="117" spans="1:29" ht="15.75" thickBot="1">
      <c r="A117" s="8" t="s">
        <v>3</v>
      </c>
      <c r="B117" s="1431" t="str">
        <f>B118</f>
        <v>Le mille feuilles praliné</v>
      </c>
      <c r="C117" s="1431"/>
      <c r="D117" s="1431"/>
      <c r="E117" s="1431"/>
      <c r="F117" s="1431"/>
      <c r="G117" s="1431"/>
      <c r="H117" s="1431"/>
      <c r="I117" s="1431"/>
      <c r="J117" s="1431"/>
      <c r="K117" s="1431"/>
      <c r="L117" s="1431"/>
      <c r="M117" s="1431"/>
      <c r="N117" s="1431"/>
      <c r="O117" s="3"/>
      <c r="P117" s="8" t="s">
        <v>3</v>
      </c>
      <c r="Q117" s="1431" t="str">
        <f>Q118</f>
        <v>Le mille feuilles praliné</v>
      </c>
      <c r="R117" s="1431"/>
      <c r="S117" s="1431"/>
      <c r="T117" s="1431"/>
      <c r="U117" s="1431"/>
      <c r="V117" s="1431"/>
      <c r="W117" s="1431"/>
      <c r="X117" s="1431"/>
      <c r="Y117" s="1431"/>
      <c r="Z117" s="1431"/>
      <c r="AA117" s="1431"/>
      <c r="AB117" s="1431"/>
      <c r="AC117" s="1431"/>
    </row>
    <row r="118" spans="1:29" ht="23.25" customHeight="1">
      <c r="A118" s="1432" t="str">
        <f>B118</f>
        <v>Le mille feuilles praliné</v>
      </c>
      <c r="B118" s="1399" t="s">
        <v>805</v>
      </c>
      <c r="C118" s="1400"/>
      <c r="D118" s="1400"/>
      <c r="E118" s="1400"/>
      <c r="F118" s="1400"/>
      <c r="G118" s="1400"/>
      <c r="H118" s="1400"/>
      <c r="I118" s="1400"/>
      <c r="J118" s="1400"/>
      <c r="K118" s="1400"/>
      <c r="L118" s="1400"/>
      <c r="M118" s="1400"/>
      <c r="N118" s="1401"/>
      <c r="O118" s="3"/>
      <c r="P118" s="1432" t="str">
        <f>Q118</f>
        <v>Le mille feuilles praliné</v>
      </c>
      <c r="Q118" s="1399" t="s">
        <v>805</v>
      </c>
      <c r="R118" s="1400"/>
      <c r="S118" s="1400"/>
      <c r="T118" s="1400"/>
      <c r="U118" s="1400"/>
      <c r="V118" s="1400"/>
      <c r="W118" s="1400"/>
      <c r="X118" s="1400"/>
      <c r="Y118" s="1400"/>
      <c r="Z118" s="1400"/>
      <c r="AA118" s="1400"/>
      <c r="AB118" s="1400"/>
      <c r="AC118" s="1401"/>
    </row>
    <row r="119" spans="1:29" ht="15.75" customHeight="1">
      <c r="A119" s="1432"/>
      <c r="B119" s="1387"/>
      <c r="C119" s="1388"/>
      <c r="D119" s="1388"/>
      <c r="E119" s="1388"/>
      <c r="F119" s="1388"/>
      <c r="G119" s="1388"/>
      <c r="H119" s="1388"/>
      <c r="I119" s="1388"/>
      <c r="J119" s="1388"/>
      <c r="K119" s="1388"/>
      <c r="L119" s="1388"/>
      <c r="M119" s="1388"/>
      <c r="N119" s="1389"/>
      <c r="O119" s="3"/>
      <c r="P119" s="1432"/>
      <c r="Q119" s="1387"/>
      <c r="R119" s="1388"/>
      <c r="S119" s="1388"/>
      <c r="T119" s="1388"/>
      <c r="U119" s="1388"/>
      <c r="V119" s="1388"/>
      <c r="W119" s="1388"/>
      <c r="X119" s="1388"/>
      <c r="Y119" s="1388"/>
      <c r="Z119" s="1388"/>
      <c r="AA119" s="1388"/>
      <c r="AB119" s="1388"/>
      <c r="AC119" s="1389"/>
    </row>
    <row r="120" spans="1:29" s="109" customFormat="1" ht="15.75" customHeight="1">
      <c r="A120" s="1432"/>
      <c r="B120" s="1416" t="s">
        <v>19</v>
      </c>
      <c r="C120" s="1417"/>
      <c r="D120" s="1417"/>
      <c r="E120" s="1417"/>
      <c r="F120" s="1417"/>
      <c r="G120" s="1417"/>
      <c r="H120" s="1417"/>
      <c r="I120" s="1417"/>
      <c r="J120" s="1417"/>
      <c r="K120" s="1417"/>
      <c r="L120" s="1417"/>
      <c r="M120" s="1417"/>
      <c r="N120" s="1418"/>
      <c r="O120" s="135"/>
      <c r="P120" s="1432"/>
      <c r="Q120" s="1416" t="s">
        <v>19</v>
      </c>
      <c r="R120" s="1417"/>
      <c r="S120" s="1417"/>
      <c r="T120" s="1417"/>
      <c r="U120" s="1417"/>
      <c r="V120" s="1417"/>
      <c r="W120" s="1417"/>
      <c r="X120" s="1417"/>
      <c r="Y120" s="1417"/>
      <c r="Z120" s="1417"/>
      <c r="AA120" s="1417"/>
      <c r="AB120" s="1417"/>
      <c r="AC120" s="1418"/>
    </row>
    <row r="121" spans="1:29" s="109" customFormat="1" ht="15.75" customHeight="1" thickBot="1">
      <c r="A121" s="1432"/>
      <c r="B121" s="1419"/>
      <c r="C121" s="1420"/>
      <c r="D121" s="1420"/>
      <c r="E121" s="1420"/>
      <c r="F121" s="1420"/>
      <c r="G121" s="1420"/>
      <c r="H121" s="1420"/>
      <c r="I121" s="1420"/>
      <c r="J121" s="1420"/>
      <c r="K121" s="1420"/>
      <c r="L121" s="1420"/>
      <c r="M121" s="1420"/>
      <c r="N121" s="1421"/>
      <c r="O121" s="135"/>
      <c r="P121" s="1432"/>
      <c r="Q121" s="1419"/>
      <c r="R121" s="1420"/>
      <c r="S121" s="1420"/>
      <c r="T121" s="1420"/>
      <c r="U121" s="1420"/>
      <c r="V121" s="1420"/>
      <c r="W121" s="1420"/>
      <c r="X121" s="1420"/>
      <c r="Y121" s="1420"/>
      <c r="Z121" s="1420"/>
      <c r="AA121" s="1420"/>
      <c r="AB121" s="1420"/>
      <c r="AC121" s="1421"/>
    </row>
    <row r="122" spans="1:29" s="109" customFormat="1" ht="15.75" customHeight="1">
      <c r="A122" s="1432"/>
      <c r="B122" s="866"/>
      <c r="C122" s="867"/>
      <c r="D122" s="867"/>
      <c r="E122" s="867"/>
      <c r="F122" s="867"/>
      <c r="G122" s="867"/>
      <c r="H122" s="867"/>
      <c r="I122" s="867"/>
      <c r="J122" s="867"/>
      <c r="K122" s="867"/>
      <c r="L122" s="867"/>
      <c r="M122" s="867"/>
      <c r="N122" s="868"/>
      <c r="O122" s="135"/>
      <c r="P122" s="1432"/>
      <c r="Q122" s="1424" t="s">
        <v>144</v>
      </c>
      <c r="R122" s="1403"/>
      <c r="S122" s="1403"/>
      <c r="T122" s="1403"/>
      <c r="U122" s="1403"/>
      <c r="V122" s="1403"/>
      <c r="W122" s="1403"/>
      <c r="X122" s="1403"/>
      <c r="Y122" s="1403"/>
      <c r="Z122" s="1403"/>
      <c r="AA122" s="1403"/>
      <c r="AB122" s="1403"/>
      <c r="AC122" s="1425"/>
    </row>
    <row r="123" spans="1:29" ht="15" customHeight="1" thickBot="1">
      <c r="A123" s="1432"/>
      <c r="B123" s="9"/>
      <c r="C123" s="10"/>
      <c r="D123" s="10"/>
      <c r="E123" s="10"/>
      <c r="F123" s="10"/>
      <c r="G123" s="2199" t="s">
        <v>5</v>
      </c>
      <c r="H123" s="2199"/>
      <c r="I123" s="733" t="s">
        <v>865</v>
      </c>
      <c r="J123" s="15"/>
      <c r="K123" s="10"/>
      <c r="L123" s="10"/>
      <c r="M123" s="10"/>
      <c r="N123" s="11"/>
      <c r="O123" s="3"/>
      <c r="P123" s="1432"/>
      <c r="Q123" s="1426"/>
      <c r="R123" s="1406"/>
      <c r="S123" s="1406"/>
      <c r="T123" s="1406"/>
      <c r="U123" s="1406"/>
      <c r="V123" s="1406"/>
      <c r="W123" s="1406"/>
      <c r="X123" s="1406"/>
      <c r="Y123" s="1406"/>
      <c r="Z123" s="1406"/>
      <c r="AA123" s="1406"/>
      <c r="AB123" s="1406"/>
      <c r="AC123" s="1427"/>
    </row>
    <row r="124" spans="1:29" ht="18.75" customHeight="1">
      <c r="A124" s="1432"/>
      <c r="B124" s="9"/>
      <c r="C124" s="10"/>
      <c r="D124" s="10"/>
      <c r="E124" s="655" t="s">
        <v>774</v>
      </c>
      <c r="F124" s="891" t="s">
        <v>4</v>
      </c>
      <c r="G124" s="1414">
        <v>1</v>
      </c>
      <c r="H124" s="1414"/>
      <c r="I124" s="732" t="s">
        <v>66</v>
      </c>
      <c r="J124" s="733" t="s">
        <v>871</v>
      </c>
      <c r="K124" s="15"/>
      <c r="L124" s="15"/>
      <c r="M124" s="10"/>
      <c r="N124" s="11"/>
      <c r="O124" s="3"/>
      <c r="P124" s="1432"/>
      <c r="Q124" s="9"/>
      <c r="R124" s="1428" t="s">
        <v>1394</v>
      </c>
      <c r="S124" s="1428"/>
      <c r="T124" s="1428"/>
      <c r="U124" s="1428"/>
      <c r="V124" s="1428"/>
      <c r="W124" s="1428"/>
      <c r="X124" s="1428"/>
      <c r="Y124" s="1428"/>
      <c r="Z124" s="1428"/>
      <c r="AA124" s="1428"/>
      <c r="AB124" s="1428"/>
      <c r="AC124" s="11"/>
    </row>
    <row r="125" spans="1:29" ht="18.75" customHeight="1">
      <c r="A125" s="1432"/>
      <c r="B125" s="653"/>
      <c r="C125" s="305"/>
      <c r="D125" s="305"/>
      <c r="E125" s="657"/>
      <c r="F125" s="658"/>
      <c r="G125" s="1557" t="s">
        <v>142</v>
      </c>
      <c r="H125" s="1557"/>
      <c r="I125" s="738">
        <v>2</v>
      </c>
      <c r="J125" s="729" t="s">
        <v>863</v>
      </c>
      <c r="K125" s="891"/>
      <c r="L125" s="598"/>
      <c r="M125" s="10"/>
      <c r="N125" s="11"/>
      <c r="O125" s="3"/>
      <c r="P125" s="1432"/>
      <c r="Q125" s="9"/>
      <c r="R125" s="1428"/>
      <c r="S125" s="1428"/>
      <c r="T125" s="1428"/>
      <c r="U125" s="1428"/>
      <c r="V125" s="1428"/>
      <c r="W125" s="1428"/>
      <c r="X125" s="1428"/>
      <c r="Y125" s="1428"/>
      <c r="Z125" s="1428"/>
      <c r="AA125" s="1428"/>
      <c r="AB125" s="1428"/>
      <c r="AC125" s="11"/>
    </row>
    <row r="126" spans="1:29" ht="18.75" customHeight="1">
      <c r="A126" s="1432"/>
      <c r="B126" s="1559" t="s">
        <v>240</v>
      </c>
      <c r="C126" s="1560"/>
      <c r="D126" s="1560"/>
      <c r="E126" s="1560"/>
      <c r="F126" s="662"/>
      <c r="G126" s="663" t="s">
        <v>777</v>
      </c>
      <c r="H126" s="662"/>
      <c r="I126" s="739" t="s">
        <v>142</v>
      </c>
      <c r="J126" s="725">
        <v>1</v>
      </c>
      <c r="K126" s="656" t="s">
        <v>773</v>
      </c>
      <c r="L126" s="1552" t="s">
        <v>824</v>
      </c>
      <c r="M126" s="1552"/>
      <c r="N126" s="1553"/>
      <c r="O126" s="3"/>
      <c r="P126" s="1432"/>
      <c r="Q126" s="9"/>
      <c r="R126" s="1428"/>
      <c r="S126" s="1428"/>
      <c r="T126" s="1428"/>
      <c r="U126" s="1428"/>
      <c r="V126" s="1428"/>
      <c r="W126" s="1428"/>
      <c r="X126" s="1428"/>
      <c r="Y126" s="1428"/>
      <c r="Z126" s="1428"/>
      <c r="AA126" s="1428"/>
      <c r="AB126" s="1428"/>
      <c r="AC126" s="11"/>
    </row>
    <row r="127" spans="1:29" ht="18.75" customHeight="1">
      <c r="A127" s="1432"/>
      <c r="B127" s="1554"/>
      <c r="C127" s="1555"/>
      <c r="D127" s="1555"/>
      <c r="E127" s="1555"/>
      <c r="F127" s="659">
        <f>G138/G168</f>
        <v>0.46183206106870228</v>
      </c>
      <c r="G127" s="1546">
        <f>SUM(G129:H136)</f>
        <v>0.46183206106870223</v>
      </c>
      <c r="H127" s="1546"/>
      <c r="I127" s="739" t="s">
        <v>142</v>
      </c>
      <c r="J127" s="740"/>
      <c r="K127" s="15"/>
      <c r="L127" s="1552"/>
      <c r="M127" s="1552"/>
      <c r="N127" s="1553"/>
      <c r="O127" s="3"/>
      <c r="P127" s="1432"/>
      <c r="Q127" s="9"/>
      <c r="R127" s="10"/>
      <c r="S127" s="10"/>
      <c r="T127" s="10"/>
      <c r="U127" s="10"/>
      <c r="V127" s="10"/>
      <c r="W127" s="10"/>
      <c r="X127" s="10"/>
      <c r="Y127" s="10"/>
      <c r="Z127" s="10"/>
      <c r="AA127" s="10"/>
      <c r="AB127" s="10"/>
      <c r="AC127" s="11"/>
    </row>
    <row r="128" spans="1:29">
      <c r="A128" s="1432"/>
      <c r="B128" s="9"/>
      <c r="C128" s="876" t="s">
        <v>6</v>
      </c>
      <c r="D128" s="99" t="s">
        <v>861</v>
      </c>
      <c r="E128" s="10"/>
      <c r="F128" s="10"/>
      <c r="G128" s="15"/>
      <c r="H128" s="109"/>
      <c r="I128" s="739" t="s">
        <v>142</v>
      </c>
      <c r="J128" s="740" t="s">
        <v>142</v>
      </c>
      <c r="K128" s="1412" t="s">
        <v>7</v>
      </c>
      <c r="L128" s="1412"/>
      <c r="M128" s="1412"/>
      <c r="N128" s="1413"/>
      <c r="O128" s="3"/>
      <c r="P128" s="1432"/>
      <c r="Q128" s="9"/>
      <c r="R128" s="10"/>
      <c r="S128" s="10"/>
      <c r="T128" s="10"/>
      <c r="U128" s="10"/>
      <c r="V128" s="10"/>
      <c r="W128" s="10"/>
      <c r="X128" s="10"/>
      <c r="Y128" s="10"/>
      <c r="Z128" s="10"/>
      <c r="AA128" s="10"/>
      <c r="AB128" s="10"/>
      <c r="AC128" s="11"/>
    </row>
    <row r="129" spans="1:29" ht="16.5" customHeight="1">
      <c r="A129" s="1432"/>
      <c r="B129" s="9"/>
      <c r="C129" s="885">
        <v>1</v>
      </c>
      <c r="D129" s="14" t="s">
        <v>117</v>
      </c>
      <c r="E129" s="629"/>
      <c r="F129" s="629"/>
      <c r="G129" s="1409">
        <f>(C129/C168)*G124</f>
        <v>0.19083969465648853</v>
      </c>
      <c r="H129" s="1409"/>
      <c r="I129" s="870">
        <f>(C129/F170)*I125</f>
        <v>2</v>
      </c>
      <c r="J129" s="400">
        <f>(C129/C138)*J126</f>
        <v>0.41322314049586778</v>
      </c>
      <c r="K129" s="1497" t="s">
        <v>806</v>
      </c>
      <c r="L129" s="1497"/>
      <c r="M129" s="1497"/>
      <c r="N129" s="1498"/>
      <c r="O129" s="3"/>
      <c r="P129" s="1432"/>
      <c r="Q129" s="9"/>
      <c r="R129" s="10"/>
      <c r="S129" s="10"/>
      <c r="T129" s="10"/>
      <c r="U129" s="10"/>
      <c r="V129" s="10"/>
      <c r="W129" s="10"/>
      <c r="X129" s="10"/>
      <c r="Y129" s="10"/>
      <c r="Z129" s="10"/>
      <c r="AA129" s="10"/>
      <c r="AB129" s="10"/>
      <c r="AC129" s="11"/>
    </row>
    <row r="130" spans="1:29" ht="15.75">
      <c r="A130" s="1432"/>
      <c r="B130" s="9"/>
      <c r="C130" s="885">
        <v>0.3</v>
      </c>
      <c r="D130" s="14" t="s">
        <v>44</v>
      </c>
      <c r="E130" s="15"/>
      <c r="F130" s="16"/>
      <c r="G130" s="1409">
        <f>(C130/C168)*G124</f>
        <v>5.7251908396946563E-2</v>
      </c>
      <c r="H130" s="1409"/>
      <c r="I130" s="870">
        <f>(C130/F170)*I125</f>
        <v>0.6</v>
      </c>
      <c r="J130" s="400">
        <f>(C130/C138)*J126</f>
        <v>0.12396694214876033</v>
      </c>
      <c r="K130" s="1499"/>
      <c r="L130" s="1499"/>
      <c r="M130" s="1499"/>
      <c r="N130" s="1500"/>
      <c r="O130" s="3"/>
      <c r="P130" s="1432"/>
      <c r="Q130" s="9"/>
      <c r="R130" s="10"/>
      <c r="S130" s="10"/>
      <c r="T130" s="10"/>
      <c r="U130" s="10"/>
      <c r="V130" s="10"/>
      <c r="W130" s="10"/>
      <c r="X130" s="10"/>
      <c r="Y130" s="10"/>
      <c r="Z130" s="10"/>
      <c r="AA130" s="10"/>
      <c r="AB130" s="10"/>
      <c r="AC130" s="11"/>
    </row>
    <row r="131" spans="1:29" ht="15.75">
      <c r="A131" s="1432"/>
      <c r="B131" s="9"/>
      <c r="C131" s="885">
        <v>0.16</v>
      </c>
      <c r="D131" s="14" t="s">
        <v>808</v>
      </c>
      <c r="E131" s="15"/>
      <c r="F131" s="16"/>
      <c r="G131" s="1409">
        <f>(C131/C168)*G124</f>
        <v>3.0534351145038167E-2</v>
      </c>
      <c r="H131" s="1409"/>
      <c r="I131" s="870">
        <f>(C131/F170)*I125</f>
        <v>0.32</v>
      </c>
      <c r="J131" s="400">
        <f>(C131/C138)*J126</f>
        <v>6.6115702479338845E-2</v>
      </c>
      <c r="K131" s="1501"/>
      <c r="L131" s="1501"/>
      <c r="M131" s="1501"/>
      <c r="N131" s="1502"/>
      <c r="O131" s="3"/>
      <c r="P131" s="1432"/>
      <c r="Q131" s="9"/>
      <c r="R131" s="10"/>
      <c r="S131" s="10"/>
      <c r="T131" s="10"/>
      <c r="U131" s="10"/>
      <c r="V131" s="10"/>
      <c r="W131" s="10"/>
      <c r="X131" s="10"/>
      <c r="Y131" s="10"/>
      <c r="Z131" s="10"/>
      <c r="AA131" s="10"/>
      <c r="AB131" s="10"/>
      <c r="AC131" s="11"/>
    </row>
    <row r="132" spans="1:29" ht="24.75" customHeight="1">
      <c r="A132" s="1432"/>
      <c r="B132" s="9"/>
      <c r="C132" s="885">
        <v>0.11</v>
      </c>
      <c r="D132" s="14" t="s">
        <v>206</v>
      </c>
      <c r="E132" s="15"/>
      <c r="F132" s="16"/>
      <c r="G132" s="1409">
        <f>(C132/C168)*G124</f>
        <v>2.0992366412213741E-2</v>
      </c>
      <c r="H132" s="1409"/>
      <c r="I132" s="870">
        <f>(C132/F170)*I125</f>
        <v>0.22</v>
      </c>
      <c r="J132" s="400">
        <f>(C132/C138)*J126</f>
        <v>4.5454545454545456E-2</v>
      </c>
      <c r="K132" s="2205" t="s">
        <v>207</v>
      </c>
      <c r="L132" s="2205"/>
      <c r="M132" s="2205"/>
      <c r="N132" s="2206"/>
      <c r="O132" s="3"/>
      <c r="P132" s="1432"/>
      <c r="Q132" s="9"/>
      <c r="R132" s="10"/>
      <c r="S132" s="10"/>
      <c r="T132" s="10"/>
      <c r="U132" s="10"/>
      <c r="V132" s="10"/>
      <c r="W132" s="10"/>
      <c r="X132" s="10"/>
      <c r="Y132" s="10"/>
      <c r="Z132" s="10"/>
      <c r="AA132" s="10"/>
      <c r="AB132" s="10"/>
      <c r="AC132" s="11"/>
    </row>
    <row r="133" spans="1:29" ht="15.75">
      <c r="A133" s="1432"/>
      <c r="B133" s="9"/>
      <c r="C133" s="885">
        <v>0.25</v>
      </c>
      <c r="D133" s="14" t="s">
        <v>208</v>
      </c>
      <c r="E133" s="15"/>
      <c r="F133" s="16"/>
      <c r="G133" s="1409">
        <f>(C133/C168)*G124</f>
        <v>4.7709923664122134E-2</v>
      </c>
      <c r="H133" s="1409"/>
      <c r="I133" s="870">
        <f>(C133/F170)*I125</f>
        <v>0.5</v>
      </c>
      <c r="J133" s="400">
        <f>(C133/C138)*J126</f>
        <v>0.10330578512396695</v>
      </c>
      <c r="K133" s="177" t="s">
        <v>154</v>
      </c>
      <c r="L133" s="122"/>
      <c r="M133" s="122"/>
      <c r="N133" s="123"/>
      <c r="O133" s="3"/>
      <c r="P133" s="1432"/>
      <c r="Q133" s="9"/>
      <c r="R133" s="10"/>
      <c r="S133" s="10"/>
      <c r="T133" s="10"/>
      <c r="U133" s="10"/>
      <c r="V133" s="10"/>
      <c r="W133" s="10"/>
      <c r="X133" s="10"/>
      <c r="Y133" s="10"/>
      <c r="Z133" s="10"/>
      <c r="AA133" s="10"/>
      <c r="AB133" s="10"/>
      <c r="AC133" s="11"/>
    </row>
    <row r="134" spans="1:29" ht="15.75" customHeight="1">
      <c r="A134" s="1432"/>
      <c r="B134" s="9"/>
      <c r="C134" s="885">
        <v>0.25</v>
      </c>
      <c r="D134" s="14" t="s">
        <v>209</v>
      </c>
      <c r="E134" s="15"/>
      <c r="F134" s="16"/>
      <c r="G134" s="1409">
        <f>(C134/C168)*G124</f>
        <v>4.7709923664122134E-2</v>
      </c>
      <c r="H134" s="1409"/>
      <c r="I134" s="870">
        <f>(C134/F170)*I125</f>
        <v>0.5</v>
      </c>
      <c r="J134" s="400">
        <f>(C134/C138)*J126</f>
        <v>0.10330578512396695</v>
      </c>
      <c r="K134" s="1497" t="s">
        <v>807</v>
      </c>
      <c r="L134" s="1497"/>
      <c r="M134" s="1497"/>
      <c r="N134" s="1498"/>
      <c r="O134" s="3"/>
      <c r="P134" s="1432"/>
      <c r="Q134" s="9"/>
      <c r="R134" s="10"/>
      <c r="S134" s="10"/>
      <c r="T134" s="10"/>
      <c r="U134" s="10"/>
      <c r="V134" s="10"/>
      <c r="W134" s="10"/>
      <c r="X134" s="10"/>
      <c r="Y134" s="10"/>
      <c r="Z134" s="10"/>
      <c r="AA134" s="10"/>
      <c r="AB134" s="10"/>
      <c r="AC134" s="11"/>
    </row>
    <row r="135" spans="1:29" ht="15.75">
      <c r="A135" s="1432"/>
      <c r="B135" s="9"/>
      <c r="C135" s="885">
        <v>0.3</v>
      </c>
      <c r="D135" s="14" t="s">
        <v>242</v>
      </c>
      <c r="E135" s="15"/>
      <c r="F135" s="16"/>
      <c r="G135" s="1409">
        <f>(C135/C168)*G124</f>
        <v>5.7251908396946563E-2</v>
      </c>
      <c r="H135" s="1409"/>
      <c r="I135" s="870">
        <f>(C135/F170)*I125</f>
        <v>0.6</v>
      </c>
      <c r="J135" s="400">
        <f>(C135/C138)*J126</f>
        <v>0.12396694214876033</v>
      </c>
      <c r="K135" s="1499"/>
      <c r="L135" s="1499"/>
      <c r="M135" s="1499"/>
      <c r="N135" s="1500"/>
      <c r="O135" s="3"/>
      <c r="P135" s="1432"/>
      <c r="Q135" s="9"/>
      <c r="R135" s="10"/>
      <c r="S135" s="10"/>
      <c r="T135" s="10"/>
      <c r="U135" s="10"/>
      <c r="V135" s="10"/>
      <c r="W135" s="10"/>
      <c r="X135" s="10"/>
      <c r="Y135" s="10"/>
      <c r="Z135" s="10"/>
      <c r="AA135" s="10"/>
      <c r="AB135" s="10"/>
      <c r="AC135" s="11"/>
    </row>
    <row r="136" spans="1:29" ht="15.75" customHeight="1">
      <c r="A136" s="1432"/>
      <c r="B136" s="9"/>
      <c r="C136" s="885">
        <v>0.05</v>
      </c>
      <c r="D136" s="14" t="s">
        <v>243</v>
      </c>
      <c r="E136" s="15"/>
      <c r="F136" s="16"/>
      <c r="G136" s="1409">
        <f>(C136/C168)*G124</f>
        <v>9.5419847328244278E-3</v>
      </c>
      <c r="H136" s="1409"/>
      <c r="I136" s="870">
        <f>(C136/F170)*I125</f>
        <v>0.1</v>
      </c>
      <c r="J136" s="400">
        <f>(C136/C138)*J126</f>
        <v>2.0661157024793389E-2</v>
      </c>
      <c r="K136" s="1501"/>
      <c r="L136" s="1501"/>
      <c r="M136" s="1501"/>
      <c r="N136" s="1502"/>
      <c r="P136" s="1432"/>
      <c r="Q136" s="9"/>
      <c r="R136" s="2211" t="s">
        <v>1407</v>
      </c>
      <c r="S136" s="2211"/>
      <c r="T136" s="2211"/>
      <c r="U136" s="2211"/>
      <c r="V136" s="2211"/>
      <c r="W136" s="2211"/>
      <c r="X136" s="2212"/>
      <c r="Y136" s="10"/>
      <c r="Z136" s="10"/>
      <c r="AA136" s="10"/>
      <c r="AB136" s="10"/>
      <c r="AC136" s="11"/>
    </row>
    <row r="137" spans="1:29" ht="16.5" customHeight="1">
      <c r="A137" s="1432"/>
      <c r="B137" s="9"/>
      <c r="C137" s="10"/>
      <c r="D137" s="10"/>
      <c r="E137" s="10"/>
      <c r="F137" s="10"/>
      <c r="G137" s="15"/>
      <c r="H137" s="15"/>
      <c r="I137" s="7"/>
      <c r="J137" s="10"/>
      <c r="K137" s="177"/>
      <c r="L137" s="177"/>
      <c r="M137" s="177"/>
      <c r="N137" s="178"/>
      <c r="P137" s="1432"/>
      <c r="Q137" s="9"/>
      <c r="R137" s="2211"/>
      <c r="S137" s="2211"/>
      <c r="T137" s="2211"/>
      <c r="U137" s="2211"/>
      <c r="V137" s="2211"/>
      <c r="W137" s="2211"/>
      <c r="X137" s="2212"/>
      <c r="Y137" s="10"/>
      <c r="Z137" s="10"/>
      <c r="AA137" s="10"/>
      <c r="AB137" s="10"/>
      <c r="AC137" s="11"/>
    </row>
    <row r="138" spans="1:29" ht="16.5" customHeight="1">
      <c r="A138" s="1432"/>
      <c r="B138" s="9"/>
      <c r="C138" s="875">
        <f>SUM(C129:C136)</f>
        <v>2.42</v>
      </c>
      <c r="D138" s="1453" t="s">
        <v>8</v>
      </c>
      <c r="E138" s="1453"/>
      <c r="F138" s="1453"/>
      <c r="G138" s="1454">
        <f>SUM(G129:G136)</f>
        <v>0.46183206106870223</v>
      </c>
      <c r="H138" s="1454"/>
      <c r="I138" s="20">
        <f>SUM(I129:I136)</f>
        <v>4.84</v>
      </c>
      <c r="J138" s="20">
        <f>SUM(J129:J136)</f>
        <v>1</v>
      </c>
      <c r="K138" s="177"/>
      <c r="L138" s="177"/>
      <c r="M138" s="177"/>
      <c r="N138" s="178"/>
      <c r="P138" s="1432"/>
      <c r="Q138" s="9"/>
      <c r="R138" s="2211"/>
      <c r="S138" s="2211"/>
      <c r="T138" s="2211"/>
      <c r="U138" s="2211"/>
      <c r="V138" s="2211"/>
      <c r="W138" s="2211"/>
      <c r="X138" s="2212"/>
      <c r="Y138" s="10"/>
      <c r="Z138" s="10"/>
      <c r="AA138" s="10"/>
      <c r="AB138" s="10"/>
      <c r="AC138" s="11"/>
    </row>
    <row r="139" spans="1:29" ht="16.5" customHeight="1">
      <c r="A139" s="1432"/>
      <c r="B139" s="9"/>
      <c r="C139" s="875"/>
      <c r="D139" s="884"/>
      <c r="E139" s="884"/>
      <c r="F139" s="884"/>
      <c r="G139" s="109"/>
      <c r="H139" s="889"/>
      <c r="J139" s="889"/>
      <c r="K139" s="20"/>
      <c r="L139" s="10"/>
      <c r="M139" s="10"/>
      <c r="N139" s="19"/>
      <c r="P139" s="1432"/>
      <c r="Q139" s="9"/>
      <c r="R139" s="10"/>
      <c r="S139" s="10"/>
      <c r="T139" s="10"/>
      <c r="U139" s="10"/>
      <c r="V139" s="10"/>
      <c r="W139" s="10"/>
      <c r="X139" s="10"/>
      <c r="Y139" s="10"/>
      <c r="Z139" s="10"/>
      <c r="AA139" s="10"/>
      <c r="AB139" s="10"/>
      <c r="AC139" s="11"/>
    </row>
    <row r="140" spans="1:29" ht="16.5" customHeight="1">
      <c r="A140" s="1432"/>
      <c r="B140" s="1484"/>
      <c r="C140" s="1485"/>
      <c r="D140" s="1485"/>
      <c r="E140" s="1485"/>
      <c r="F140" s="1485"/>
      <c r="G140" s="1485"/>
      <c r="H140" s="1485"/>
      <c r="I140" s="1485"/>
      <c r="J140" s="1485"/>
      <c r="K140" s="1485"/>
      <c r="L140" s="1485"/>
      <c r="M140" s="1485"/>
      <c r="N140" s="1486"/>
      <c r="P140" s="1432"/>
      <c r="Q140" s="9"/>
      <c r="R140" s="10"/>
      <c r="S140" s="10"/>
      <c r="T140" s="10"/>
      <c r="U140" s="10"/>
      <c r="V140" s="10"/>
      <c r="W140" s="10"/>
      <c r="X140" s="10"/>
      <c r="Y140" s="10"/>
      <c r="Z140" s="10"/>
      <c r="AA140" s="10"/>
      <c r="AB140" s="10"/>
      <c r="AC140" s="11"/>
    </row>
    <row r="141" spans="1:29" ht="16.5" customHeight="1">
      <c r="A141" s="1432"/>
      <c r="B141" s="651"/>
      <c r="C141" s="231"/>
      <c r="D141" s="231"/>
      <c r="E141" s="231"/>
      <c r="F141" s="231"/>
      <c r="G141" s="663"/>
      <c r="H141" s="627"/>
      <c r="I141" s="314"/>
      <c r="J141" s="734" t="s">
        <v>863</v>
      </c>
      <c r="K141" s="635"/>
      <c r="L141" s="1550" t="s">
        <v>823</v>
      </c>
      <c r="M141" s="1550"/>
      <c r="N141" s="1551"/>
      <c r="P141" s="1432"/>
      <c r="Q141" s="9"/>
      <c r="R141" s="10"/>
      <c r="S141" s="10"/>
      <c r="T141" s="10"/>
      <c r="U141" s="10"/>
      <c r="V141" s="10"/>
      <c r="W141" s="10"/>
      <c r="X141" s="10"/>
      <c r="Y141" s="10"/>
      <c r="Z141" s="10"/>
      <c r="AA141" s="10"/>
      <c r="AB141" s="10"/>
      <c r="AC141" s="11"/>
    </row>
    <row r="142" spans="1:29" ht="16.5" customHeight="1">
      <c r="A142" s="1432"/>
      <c r="B142" s="1554" t="s">
        <v>809</v>
      </c>
      <c r="C142" s="1555"/>
      <c r="D142" s="1555"/>
      <c r="E142" s="1555"/>
      <c r="F142" s="660"/>
      <c r="G142" s="661" t="s">
        <v>775</v>
      </c>
      <c r="H142" s="660"/>
      <c r="I142" s="15"/>
      <c r="J142" s="725">
        <v>1</v>
      </c>
      <c r="K142" s="656" t="s">
        <v>773</v>
      </c>
      <c r="L142" s="1552"/>
      <c r="M142" s="1552"/>
      <c r="N142" s="1553"/>
      <c r="P142" s="1432"/>
      <c r="Q142" s="9"/>
      <c r="R142" s="10"/>
      <c r="S142" s="10"/>
      <c r="T142" s="10"/>
      <c r="U142" s="10"/>
      <c r="V142" s="10"/>
      <c r="W142" s="10"/>
      <c r="X142" s="10"/>
      <c r="Y142" s="10"/>
      <c r="Z142" s="10"/>
      <c r="AA142" s="10"/>
      <c r="AB142" s="10"/>
      <c r="AC142" s="11"/>
    </row>
    <row r="143" spans="1:29" ht="18.75" customHeight="1">
      <c r="A143" s="1432"/>
      <c r="B143" s="1554"/>
      <c r="C143" s="1555"/>
      <c r="D143" s="1555"/>
      <c r="E143" s="1555"/>
      <c r="F143" s="659">
        <f>G143/G168</f>
        <v>0.26145038167938933</v>
      </c>
      <c r="G143" s="1546">
        <f>SUM(G145:H151)</f>
        <v>0.26145038167938928</v>
      </c>
      <c r="H143" s="1546"/>
      <c r="I143" s="737" t="s">
        <v>66</v>
      </c>
      <c r="J143" s="740"/>
      <c r="K143" s="10"/>
      <c r="L143" s="1552"/>
      <c r="M143" s="1552"/>
      <c r="N143" s="1553"/>
      <c r="O143" s="3"/>
      <c r="P143" s="1432"/>
      <c r="Q143" s="9"/>
      <c r="R143" s="10"/>
      <c r="S143" s="10"/>
      <c r="T143" s="10"/>
      <c r="U143" s="10"/>
      <c r="V143" s="10"/>
      <c r="W143" s="10"/>
      <c r="X143" s="10"/>
      <c r="Y143" s="10"/>
      <c r="Z143" s="10"/>
      <c r="AA143" s="10"/>
      <c r="AB143" s="10"/>
      <c r="AC143" s="11"/>
    </row>
    <row r="144" spans="1:29">
      <c r="A144" s="1432"/>
      <c r="B144" s="664"/>
      <c r="C144" s="876" t="s">
        <v>6</v>
      </c>
      <c r="D144" s="99" t="s">
        <v>861</v>
      </c>
      <c r="E144" s="10"/>
      <c r="F144" s="10"/>
      <c r="G144" s="15"/>
      <c r="H144" s="109"/>
      <c r="I144" s="739" t="s">
        <v>142</v>
      </c>
      <c r="J144" s="740" t="s">
        <v>142</v>
      </c>
      <c r="K144" s="1412" t="s">
        <v>7</v>
      </c>
      <c r="L144" s="1412"/>
      <c r="M144" s="1412"/>
      <c r="N144" s="1413"/>
      <c r="O144" s="3"/>
      <c r="P144" s="1432"/>
      <c r="Q144" s="9"/>
      <c r="R144" s="10"/>
      <c r="S144" s="10"/>
      <c r="T144" s="10"/>
      <c r="U144" s="10"/>
      <c r="V144" s="10"/>
      <c r="W144" s="10"/>
      <c r="X144" s="10"/>
      <c r="Y144" s="10"/>
      <c r="Z144" s="10"/>
      <c r="AA144" s="10"/>
      <c r="AB144" s="10"/>
      <c r="AC144" s="11"/>
    </row>
    <row r="145" spans="1:29" ht="16.5" customHeight="1">
      <c r="A145" s="1432"/>
      <c r="B145" s="297"/>
      <c r="C145" s="885">
        <v>0.18</v>
      </c>
      <c r="D145" s="14" t="s">
        <v>810</v>
      </c>
      <c r="E145" s="14"/>
      <c r="F145" s="14"/>
      <c r="G145" s="1409">
        <f>(C145/C168)*G124</f>
        <v>3.4351145038167934E-2</v>
      </c>
      <c r="H145" s="1409"/>
      <c r="I145" s="870">
        <f>(C145/F170)*I125</f>
        <v>0.36</v>
      </c>
      <c r="J145" s="400">
        <f>(C145/C153)*J142</f>
        <v>0.13138686131386862</v>
      </c>
      <c r="K145" s="1497" t="s">
        <v>813</v>
      </c>
      <c r="L145" s="1497"/>
      <c r="M145" s="1497"/>
      <c r="N145" s="1498"/>
      <c r="O145" s="3"/>
      <c r="P145" s="1432"/>
      <c r="Q145" s="9"/>
      <c r="R145" s="10"/>
      <c r="S145" s="10"/>
      <c r="T145" s="10"/>
      <c r="U145" s="10"/>
      <c r="V145" s="10"/>
      <c r="W145" s="10"/>
      <c r="X145" s="10"/>
      <c r="Y145" s="10"/>
      <c r="Z145" s="10"/>
      <c r="AA145" s="10"/>
      <c r="AB145" s="10"/>
      <c r="AC145" s="11"/>
    </row>
    <row r="146" spans="1:29" ht="15.75">
      <c r="A146" s="1432"/>
      <c r="B146" s="297"/>
      <c r="C146" s="885">
        <v>7.0000000000000007E-2</v>
      </c>
      <c r="D146" s="14" t="s">
        <v>69</v>
      </c>
      <c r="E146" s="15"/>
      <c r="F146" s="16"/>
      <c r="G146" s="1409">
        <f>(C146/C168)*G124</f>
        <v>1.33587786259542E-2</v>
      </c>
      <c r="H146" s="1409"/>
      <c r="I146" s="870">
        <f>(C146/F170)*I125</f>
        <v>0.14000000000000001</v>
      </c>
      <c r="J146" s="400">
        <f>(C146/C153)*J142</f>
        <v>5.1094890510948912E-2</v>
      </c>
      <c r="K146" s="1501"/>
      <c r="L146" s="1501"/>
      <c r="M146" s="1501"/>
      <c r="N146" s="1502"/>
      <c r="O146" s="3"/>
      <c r="P146" s="1432"/>
      <c r="Q146" s="9"/>
      <c r="R146" s="10"/>
      <c r="S146" s="10"/>
      <c r="T146" s="10"/>
      <c r="U146" s="10"/>
      <c r="V146" s="10"/>
      <c r="W146" s="10"/>
      <c r="X146" s="10"/>
      <c r="Y146" s="10"/>
      <c r="Z146" s="10"/>
      <c r="AA146" s="10"/>
      <c r="AB146" s="10"/>
      <c r="AC146" s="11"/>
    </row>
    <row r="147" spans="1:29" ht="15.75" customHeight="1">
      <c r="A147" s="1432"/>
      <c r="B147" s="297"/>
      <c r="C147" s="885">
        <v>0.35</v>
      </c>
      <c r="D147" s="14" t="s">
        <v>243</v>
      </c>
      <c r="E147" s="15"/>
      <c r="F147" s="16"/>
      <c r="G147" s="1409">
        <f>(C147/C168)*G124</f>
        <v>6.6793893129770979E-2</v>
      </c>
      <c r="H147" s="1409"/>
      <c r="I147" s="870">
        <f>(C147/F170)*I125</f>
        <v>0.7</v>
      </c>
      <c r="J147" s="400">
        <f>(C147/C153)*J142</f>
        <v>0.25547445255474455</v>
      </c>
      <c r="K147" s="1497" t="s">
        <v>815</v>
      </c>
      <c r="L147" s="1497"/>
      <c r="M147" s="1497"/>
      <c r="N147" s="1498"/>
      <c r="O147" s="3"/>
      <c r="P147" s="1432"/>
      <c r="Q147" s="9"/>
      <c r="R147" s="10"/>
      <c r="S147" s="10"/>
      <c r="T147" s="10"/>
      <c r="U147" s="10"/>
      <c r="V147" s="10"/>
      <c r="W147" s="10"/>
      <c r="X147" s="10"/>
      <c r="Y147" s="10"/>
      <c r="Z147" s="10"/>
      <c r="AA147" s="10"/>
      <c r="AB147" s="10"/>
      <c r="AC147" s="11"/>
    </row>
    <row r="148" spans="1:29" ht="15.75">
      <c r="A148" s="1432"/>
      <c r="B148" s="297"/>
      <c r="C148" s="885">
        <v>0.35</v>
      </c>
      <c r="D148" s="14" t="s">
        <v>242</v>
      </c>
      <c r="E148" s="15"/>
      <c r="F148" s="16"/>
      <c r="G148" s="1409">
        <f>(C148/C168)*G124</f>
        <v>6.6793893129770979E-2</v>
      </c>
      <c r="H148" s="1409"/>
      <c r="I148" s="870">
        <f>(C148/F170)*I125</f>
        <v>0.7</v>
      </c>
      <c r="J148" s="400">
        <f>(C148/C153)*J142</f>
        <v>0.25547445255474455</v>
      </c>
      <c r="K148" s="1501"/>
      <c r="L148" s="1501"/>
      <c r="M148" s="1501"/>
      <c r="N148" s="1502"/>
      <c r="O148" s="3"/>
      <c r="P148" s="1432"/>
      <c r="Q148" s="9"/>
      <c r="R148" s="10"/>
      <c r="S148" s="10"/>
      <c r="T148" s="10"/>
      <c r="U148" s="10"/>
      <c r="V148" s="10"/>
      <c r="W148" s="10"/>
      <c r="X148" s="10"/>
      <c r="Y148" s="10"/>
      <c r="Z148" s="10"/>
      <c r="AA148" s="10"/>
      <c r="AB148" s="10"/>
      <c r="AC148" s="11"/>
    </row>
    <row r="149" spans="1:29" ht="15.75" customHeight="1">
      <c r="A149" s="1432"/>
      <c r="B149" s="297"/>
      <c r="C149" s="885">
        <v>0.35</v>
      </c>
      <c r="D149" s="14" t="s">
        <v>811</v>
      </c>
      <c r="E149" s="15"/>
      <c r="F149" s="16"/>
      <c r="G149" s="1409">
        <f>(C149/C168)*G124</f>
        <v>6.6793893129770979E-2</v>
      </c>
      <c r="H149" s="1409"/>
      <c r="I149" s="870">
        <f>(C149/F170)*I125</f>
        <v>0.7</v>
      </c>
      <c r="J149" s="400">
        <f>(C149/C153)*J142</f>
        <v>0.25547445255474455</v>
      </c>
      <c r="K149" s="1497" t="s">
        <v>814</v>
      </c>
      <c r="L149" s="1497"/>
      <c r="M149" s="1497"/>
      <c r="N149" s="1498"/>
      <c r="O149" s="3"/>
      <c r="P149" s="1432"/>
      <c r="Q149" s="9"/>
      <c r="R149" s="10"/>
      <c r="S149" s="10"/>
      <c r="T149" s="10"/>
      <c r="U149" s="10"/>
      <c r="V149" s="10"/>
      <c r="W149" s="10"/>
      <c r="X149" s="10"/>
      <c r="Y149" s="10"/>
      <c r="Z149" s="10"/>
      <c r="AA149" s="10"/>
      <c r="AB149" s="10"/>
      <c r="AC149" s="11"/>
    </row>
    <row r="150" spans="1:29" ht="15.75">
      <c r="A150" s="1432"/>
      <c r="B150" s="297"/>
      <c r="C150" s="885">
        <v>7.0000000000000007E-2</v>
      </c>
      <c r="D150" s="14" t="s">
        <v>812</v>
      </c>
      <c r="E150" s="15"/>
      <c r="F150" s="16"/>
      <c r="G150" s="1409">
        <f>(C150/C168)*G124</f>
        <v>1.33587786259542E-2</v>
      </c>
      <c r="H150" s="1409"/>
      <c r="I150" s="870">
        <f>(C150/F170)*I125</f>
        <v>0.14000000000000001</v>
      </c>
      <c r="J150" s="400">
        <f>(C150/C153)*J142</f>
        <v>5.1094890510948912E-2</v>
      </c>
      <c r="K150" s="1499"/>
      <c r="L150" s="1499"/>
      <c r="M150" s="1499"/>
      <c r="N150" s="1500"/>
      <c r="O150" s="3"/>
      <c r="P150" s="1432"/>
      <c r="Q150" s="9"/>
      <c r="R150" s="10"/>
      <c r="S150" s="10"/>
      <c r="T150" s="10"/>
      <c r="U150" s="10"/>
      <c r="V150" s="10"/>
      <c r="W150" s="10"/>
      <c r="X150" s="10"/>
      <c r="Y150" s="10"/>
      <c r="Z150" s="10"/>
      <c r="AA150" s="10"/>
      <c r="AB150" s="10"/>
      <c r="AC150" s="11"/>
    </row>
    <row r="151" spans="1:29" ht="15.75">
      <c r="A151" s="1432"/>
      <c r="B151" s="297"/>
      <c r="C151" s="885"/>
      <c r="D151" s="14"/>
      <c r="E151" s="15"/>
      <c r="F151" s="16"/>
      <c r="G151" s="870"/>
      <c r="H151" s="870"/>
      <c r="I151" s="7"/>
      <c r="J151" s="870"/>
      <c r="K151" s="1501"/>
      <c r="L151" s="1501"/>
      <c r="M151" s="1501"/>
      <c r="N151" s="1502"/>
      <c r="O151" s="3"/>
      <c r="P151" s="1432"/>
      <c r="Q151" s="9"/>
      <c r="R151" s="10"/>
      <c r="S151" s="10"/>
      <c r="T151" s="10"/>
      <c r="U151" s="10"/>
      <c r="V151" s="10"/>
      <c r="W151" s="10"/>
      <c r="X151" s="10"/>
      <c r="Y151" s="10"/>
      <c r="Z151" s="10"/>
      <c r="AA151" s="10"/>
      <c r="AB151" s="10"/>
      <c r="AC151" s="11"/>
    </row>
    <row r="152" spans="1:29" ht="16.5" customHeight="1">
      <c r="A152" s="1432"/>
      <c r="B152" s="9"/>
      <c r="C152" s="10"/>
      <c r="D152" s="10"/>
      <c r="E152" s="10"/>
      <c r="F152" s="10"/>
      <c r="G152" s="15"/>
      <c r="H152" s="15"/>
      <c r="I152" s="7"/>
      <c r="J152" s="10"/>
      <c r="K152" s="20"/>
      <c r="L152" s="10"/>
      <c r="M152" s="10"/>
      <c r="N152" s="19"/>
      <c r="P152" s="1432"/>
      <c r="Q152" s="9"/>
      <c r="R152" s="10"/>
      <c r="S152" s="10"/>
      <c r="T152" s="10"/>
      <c r="U152" s="10"/>
      <c r="V152" s="10"/>
      <c r="W152" s="10"/>
      <c r="X152" s="10"/>
      <c r="Y152" s="10"/>
      <c r="Z152" s="10"/>
      <c r="AA152" s="10"/>
      <c r="AB152" s="10"/>
      <c r="AC152" s="11"/>
    </row>
    <row r="153" spans="1:29" ht="16.5" customHeight="1">
      <c r="A153" s="1432"/>
      <c r="B153" s="9"/>
      <c r="C153" s="875">
        <f>SUM(C145:C151)</f>
        <v>1.3699999999999999</v>
      </c>
      <c r="D153" s="1453" t="s">
        <v>8</v>
      </c>
      <c r="E153" s="1453"/>
      <c r="F153" s="1453"/>
      <c r="G153" s="1454">
        <f>SUM(G145:G151)</f>
        <v>0.26145038167938928</v>
      </c>
      <c r="H153" s="1454"/>
      <c r="I153" s="20">
        <f>SUM(I145:I151)</f>
        <v>2.7399999999999998</v>
      </c>
      <c r="J153" s="78">
        <f>SUM(J145:J151)</f>
        <v>1</v>
      </c>
      <c r="K153" s="20"/>
      <c r="L153" s="10"/>
      <c r="M153" s="10"/>
      <c r="N153" s="19"/>
      <c r="P153" s="1432"/>
      <c r="Q153" s="9"/>
      <c r="R153" s="10"/>
      <c r="S153" s="10"/>
      <c r="T153" s="10"/>
      <c r="U153" s="10"/>
      <c r="V153" s="10"/>
      <c r="W153" s="10"/>
      <c r="X153" s="10"/>
      <c r="Y153" s="10"/>
      <c r="Z153" s="10"/>
      <c r="AA153" s="10"/>
      <c r="AB153" s="10"/>
      <c r="AC153" s="11"/>
    </row>
    <row r="154" spans="1:29" ht="16.5" customHeight="1">
      <c r="A154" s="1432"/>
      <c r="B154" s="9"/>
      <c r="C154" s="875"/>
      <c r="D154" s="865"/>
      <c r="E154" s="865"/>
      <c r="F154" s="865"/>
      <c r="G154" s="665"/>
      <c r="H154" s="871"/>
      <c r="J154" s="871"/>
      <c r="K154" s="20"/>
      <c r="L154" s="10"/>
      <c r="M154" s="10"/>
      <c r="N154" s="19"/>
      <c r="P154" s="1432"/>
      <c r="Q154" s="9"/>
      <c r="R154" s="10"/>
      <c r="S154" s="10"/>
      <c r="T154" s="10"/>
      <c r="U154" s="10"/>
      <c r="V154" s="10"/>
      <c r="W154" s="10"/>
      <c r="X154" s="10"/>
      <c r="Y154" s="10"/>
      <c r="Z154" s="10"/>
      <c r="AA154" s="10"/>
      <c r="AB154" s="10"/>
      <c r="AC154" s="11"/>
    </row>
    <row r="155" spans="1:29" ht="16.5" customHeight="1">
      <c r="A155" s="1432"/>
      <c r="B155" s="1484"/>
      <c r="C155" s="1485"/>
      <c r="D155" s="1485"/>
      <c r="E155" s="1485"/>
      <c r="F155" s="1485"/>
      <c r="G155" s="1485"/>
      <c r="H155" s="1485"/>
      <c r="I155" s="1485"/>
      <c r="J155" s="1485"/>
      <c r="K155" s="1485"/>
      <c r="L155" s="1485"/>
      <c r="M155" s="1485"/>
      <c r="N155" s="1486"/>
      <c r="P155" s="1432"/>
      <c r="Q155" s="9"/>
      <c r="R155" s="10"/>
      <c r="S155" s="10"/>
      <c r="T155" s="10"/>
      <c r="U155" s="10"/>
      <c r="V155" s="10"/>
      <c r="W155" s="10"/>
      <c r="X155" s="10"/>
      <c r="Y155" s="10"/>
      <c r="Z155" s="10"/>
      <c r="AA155" s="10"/>
      <c r="AB155" s="10"/>
      <c r="AC155" s="11"/>
    </row>
    <row r="156" spans="1:29" ht="16.5" customHeight="1">
      <c r="A156" s="1432"/>
      <c r="B156" s="651"/>
      <c r="C156" s="231"/>
      <c r="D156" s="231"/>
      <c r="E156" s="231"/>
      <c r="F156" s="1547" t="s">
        <v>821</v>
      </c>
      <c r="G156" s="1547"/>
      <c r="H156" s="1547"/>
      <c r="I156" s="314"/>
      <c r="J156" s="734" t="s">
        <v>863</v>
      </c>
      <c r="K156" s="231"/>
      <c r="L156" s="1550" t="s">
        <v>822</v>
      </c>
      <c r="M156" s="1550"/>
      <c r="N156" s="1551"/>
      <c r="P156" s="1432"/>
      <c r="Q156" s="9"/>
      <c r="R156" s="10"/>
      <c r="S156" s="10"/>
      <c r="T156" s="10"/>
      <c r="U156" s="10"/>
      <c r="V156" s="10"/>
      <c r="W156" s="10"/>
      <c r="X156" s="10"/>
      <c r="Y156" s="10"/>
      <c r="Z156" s="10"/>
      <c r="AA156" s="10"/>
      <c r="AB156" s="10"/>
      <c r="AC156" s="11"/>
    </row>
    <row r="157" spans="1:29" ht="16.5" customHeight="1">
      <c r="A157" s="1432"/>
      <c r="B157" s="1543" t="s">
        <v>819</v>
      </c>
      <c r="C157" s="1544"/>
      <c r="D157" s="1544"/>
      <c r="E157" s="1544"/>
      <c r="F157" s="1548"/>
      <c r="G157" s="1548"/>
      <c r="H157" s="1548"/>
      <c r="I157" s="15"/>
      <c r="J157" s="725">
        <v>10</v>
      </c>
      <c r="K157" s="656" t="s">
        <v>773</v>
      </c>
      <c r="L157" s="1552"/>
      <c r="M157" s="1552"/>
      <c r="N157" s="1553"/>
      <c r="P157" s="1432"/>
      <c r="Q157" s="9"/>
      <c r="R157" s="10"/>
      <c r="S157" s="10"/>
      <c r="T157" s="10"/>
      <c r="U157" s="10"/>
      <c r="V157" s="10"/>
      <c r="W157" s="10"/>
      <c r="X157" s="10"/>
      <c r="Y157" s="10"/>
      <c r="Z157" s="10"/>
      <c r="AA157" s="10"/>
      <c r="AB157" s="10"/>
      <c r="AC157" s="11"/>
    </row>
    <row r="158" spans="1:29" ht="16.5" customHeight="1">
      <c r="A158" s="1432"/>
      <c r="B158" s="1543"/>
      <c r="C158" s="1544"/>
      <c r="D158" s="1544"/>
      <c r="E158" s="1544"/>
      <c r="F158" s="659">
        <f>G158/G168</f>
        <v>0.27671755725190844</v>
      </c>
      <c r="G158" s="1546">
        <f>SUM(G160:H163)</f>
        <v>0.27671755725190839</v>
      </c>
      <c r="H158" s="1546"/>
      <c r="I158" s="737" t="s">
        <v>66</v>
      </c>
      <c r="J158" s="740"/>
      <c r="K158" s="10"/>
      <c r="L158" s="1552"/>
      <c r="M158" s="1552"/>
      <c r="N158" s="1553"/>
      <c r="P158" s="1432"/>
      <c r="Q158" s="9"/>
      <c r="R158" s="10"/>
      <c r="S158" s="10"/>
      <c r="T158" s="10"/>
      <c r="U158" s="10"/>
      <c r="V158" s="10"/>
      <c r="W158" s="10"/>
      <c r="X158" s="10"/>
      <c r="Y158" s="10"/>
      <c r="Z158" s="10"/>
      <c r="AA158" s="10"/>
      <c r="AB158" s="10"/>
      <c r="AC158" s="11"/>
    </row>
    <row r="159" spans="1:29" ht="16.5" customHeight="1">
      <c r="A159" s="1432"/>
      <c r="B159" s="664"/>
      <c r="C159" s="876" t="s">
        <v>6</v>
      </c>
      <c r="D159" s="99" t="s">
        <v>861</v>
      </c>
      <c r="E159" s="10"/>
      <c r="F159" s="15"/>
      <c r="G159" s="114"/>
      <c r="H159" s="109"/>
      <c r="I159" s="739" t="s">
        <v>142</v>
      </c>
      <c r="J159" s="740" t="s">
        <v>142</v>
      </c>
      <c r="K159" s="188" t="s">
        <v>7</v>
      </c>
      <c r="L159" s="188"/>
      <c r="M159" s="188"/>
      <c r="N159" s="189"/>
      <c r="P159" s="1432"/>
      <c r="Q159" s="9"/>
      <c r="R159" s="10"/>
      <c r="S159" s="10"/>
      <c r="T159" s="10"/>
      <c r="U159" s="10"/>
      <c r="V159" s="10"/>
      <c r="W159" s="10"/>
      <c r="X159" s="10"/>
      <c r="Y159" s="10"/>
      <c r="Z159" s="10"/>
      <c r="AA159" s="10"/>
      <c r="AB159" s="10"/>
      <c r="AC159" s="11"/>
    </row>
    <row r="160" spans="1:29" ht="16.5" customHeight="1">
      <c r="A160" s="1432"/>
      <c r="B160" s="297"/>
      <c r="C160" s="885">
        <v>0.5</v>
      </c>
      <c r="D160" s="14" t="s">
        <v>44</v>
      </c>
      <c r="E160" s="14"/>
      <c r="F160" s="15"/>
      <c r="G160" s="1409">
        <f>(C160/C168)*G124</f>
        <v>9.5419847328244267E-2</v>
      </c>
      <c r="H160" s="1409"/>
      <c r="I160" s="870">
        <f>(C160/F170)*I125</f>
        <v>1</v>
      </c>
      <c r="J160" s="400">
        <f>(C160/C165)*J157</f>
        <v>3.4482758620689653</v>
      </c>
      <c r="K160" s="1493" t="s">
        <v>560</v>
      </c>
      <c r="L160" s="1493"/>
      <c r="M160" s="1493"/>
      <c r="N160" s="1494"/>
      <c r="P160" s="1432"/>
      <c r="Q160" s="9"/>
      <c r="R160" s="10"/>
      <c r="S160" s="10"/>
      <c r="T160" s="10"/>
      <c r="U160" s="10"/>
      <c r="V160" s="10"/>
      <c r="W160" s="10"/>
      <c r="X160" s="10"/>
      <c r="Y160" s="10"/>
      <c r="Z160" s="10"/>
      <c r="AA160" s="10"/>
      <c r="AB160" s="10"/>
      <c r="AC160" s="11"/>
    </row>
    <row r="161" spans="1:29" ht="16.5" customHeight="1">
      <c r="A161" s="1432"/>
      <c r="B161" s="297"/>
      <c r="C161" s="885">
        <v>0.15</v>
      </c>
      <c r="D161" s="14" t="s">
        <v>73</v>
      </c>
      <c r="E161" s="15"/>
      <c r="F161" s="15"/>
      <c r="G161" s="1409">
        <f>(C161/C168)*G124</f>
        <v>2.8625954198473282E-2</v>
      </c>
      <c r="H161" s="1409"/>
      <c r="I161" s="870">
        <f>(C161/F170)*I125</f>
        <v>0.3</v>
      </c>
      <c r="J161" s="400">
        <f>(C161/C165)*J157</f>
        <v>1.0344827586206895</v>
      </c>
      <c r="K161" s="1495"/>
      <c r="L161" s="1495"/>
      <c r="M161" s="1495"/>
      <c r="N161" s="1496"/>
      <c r="P161" s="1432"/>
      <c r="Q161" s="9"/>
      <c r="R161" s="10"/>
      <c r="S161" s="10"/>
      <c r="T161" s="10"/>
      <c r="U161" s="10"/>
      <c r="V161" s="10"/>
      <c r="W161" s="10"/>
      <c r="X161" s="10"/>
      <c r="Y161" s="10"/>
      <c r="Z161" s="10"/>
      <c r="AA161" s="10"/>
      <c r="AB161" s="10"/>
      <c r="AC161" s="11"/>
    </row>
    <row r="162" spans="1:29" ht="16.5" customHeight="1">
      <c r="A162" s="1432"/>
      <c r="B162" s="297"/>
      <c r="C162" s="885">
        <v>0.8</v>
      </c>
      <c r="D162" s="14" t="s">
        <v>820</v>
      </c>
      <c r="E162" s="15"/>
      <c r="F162" s="15"/>
      <c r="G162" s="1409">
        <f>(C162/C168)*G124</f>
        <v>0.15267175572519084</v>
      </c>
      <c r="H162" s="1409"/>
      <c r="I162" s="870">
        <f>(C162/F170)*I125</f>
        <v>1.6</v>
      </c>
      <c r="J162" s="400">
        <f>(C162/C165)*J157</f>
        <v>5.5172413793103452</v>
      </c>
      <c r="K162" s="1497" t="s">
        <v>561</v>
      </c>
      <c r="L162" s="1497"/>
      <c r="M162" s="1497"/>
      <c r="N162" s="1498"/>
      <c r="P162" s="1432"/>
      <c r="Q162" s="9"/>
      <c r="R162" s="10"/>
      <c r="S162" s="10"/>
      <c r="T162" s="10"/>
      <c r="U162" s="10"/>
      <c r="V162" s="10"/>
      <c r="W162" s="10"/>
      <c r="X162" s="10"/>
      <c r="Y162" s="10"/>
      <c r="Z162" s="10"/>
      <c r="AA162" s="10"/>
      <c r="AB162" s="10"/>
      <c r="AC162" s="11"/>
    </row>
    <row r="163" spans="1:29" ht="16.5" customHeight="1">
      <c r="A163" s="1432"/>
      <c r="B163" s="297"/>
      <c r="C163" s="885"/>
      <c r="D163" s="14"/>
      <c r="E163" s="15"/>
      <c r="F163" s="15"/>
      <c r="G163" s="1409">
        <f>(C163/C168)*G124</f>
        <v>0</v>
      </c>
      <c r="H163" s="1409"/>
      <c r="I163" s="7"/>
      <c r="J163" s="400">
        <f>(C163/C165)*J157</f>
        <v>0</v>
      </c>
      <c r="K163" s="1499"/>
      <c r="L163" s="1499"/>
      <c r="M163" s="1499"/>
      <c r="N163" s="1500"/>
      <c r="P163" s="1432"/>
      <c r="Q163" s="9"/>
      <c r="R163" s="10"/>
      <c r="S163" s="10"/>
      <c r="T163" s="10"/>
      <c r="U163" s="10"/>
      <c r="V163" s="10"/>
      <c r="W163" s="10"/>
      <c r="X163" s="10"/>
      <c r="Y163" s="10"/>
      <c r="Z163" s="10"/>
      <c r="AA163" s="10"/>
      <c r="AB163" s="10"/>
      <c r="AC163" s="11"/>
    </row>
    <row r="164" spans="1:29" ht="16.5" customHeight="1">
      <c r="A164" s="1432"/>
      <c r="B164" s="297"/>
      <c r="C164" s="10"/>
      <c r="D164" s="10"/>
      <c r="E164" s="10"/>
      <c r="F164" s="15"/>
      <c r="G164" s="18"/>
      <c r="H164" s="109"/>
      <c r="I164" s="7"/>
      <c r="J164" s="15"/>
      <c r="K164" s="1499"/>
      <c r="L164" s="1499"/>
      <c r="M164" s="1499"/>
      <c r="N164" s="1500"/>
      <c r="P164" s="1432"/>
      <c r="Q164" s="9"/>
      <c r="R164" s="10"/>
      <c r="S164" s="10"/>
      <c r="T164" s="10"/>
      <c r="U164" s="10"/>
      <c r="V164" s="10"/>
      <c r="W164" s="10"/>
      <c r="X164" s="10"/>
      <c r="Y164" s="10"/>
      <c r="Z164" s="10"/>
      <c r="AA164" s="10"/>
      <c r="AB164" s="10"/>
      <c r="AC164" s="11"/>
    </row>
    <row r="165" spans="1:29" ht="16.5" customHeight="1">
      <c r="A165" s="1432"/>
      <c r="B165" s="297"/>
      <c r="C165" s="875">
        <f>SUM(C160:C163)</f>
        <v>1.4500000000000002</v>
      </c>
      <c r="D165" s="228" t="s">
        <v>8</v>
      </c>
      <c r="E165" s="228"/>
      <c r="F165" s="15"/>
      <c r="G165" s="1454">
        <f>SUM(G160:H163)</f>
        <v>0.27671755725190839</v>
      </c>
      <c r="H165" s="1454"/>
      <c r="I165" s="20">
        <f>SUM(I160:I163)</f>
        <v>2.9000000000000004</v>
      </c>
      <c r="J165" s="78">
        <f>SUM(J160:J163)</f>
        <v>10</v>
      </c>
      <c r="K165" s="10"/>
      <c r="L165" s="10"/>
      <c r="M165" s="10"/>
      <c r="N165" s="11"/>
      <c r="P165" s="1432"/>
      <c r="Q165" s="9"/>
      <c r="R165" s="10"/>
      <c r="S165" s="10"/>
      <c r="T165" s="10"/>
      <c r="U165" s="10"/>
      <c r="V165" s="10"/>
      <c r="W165" s="10"/>
      <c r="X165" s="10"/>
      <c r="Y165" s="10"/>
      <c r="Z165" s="10"/>
      <c r="AA165" s="10"/>
      <c r="AB165" s="10"/>
      <c r="AC165" s="11"/>
    </row>
    <row r="166" spans="1:29" ht="13.5" customHeight="1">
      <c r="A166" s="1432"/>
      <c r="B166" s="1484"/>
      <c r="C166" s="1485"/>
      <c r="D166" s="1485"/>
      <c r="E166" s="1485"/>
      <c r="F166" s="1485"/>
      <c r="G166" s="1485"/>
      <c r="H166" s="1485"/>
      <c r="I166" s="1485"/>
      <c r="J166" s="1485"/>
      <c r="K166" s="1485"/>
      <c r="L166" s="1485"/>
      <c r="M166" s="1485"/>
      <c r="N166" s="1486"/>
      <c r="P166" s="1432"/>
      <c r="Q166" s="9"/>
      <c r="R166" s="10"/>
      <c r="S166" s="10"/>
      <c r="T166" s="10"/>
      <c r="U166" s="10"/>
      <c r="V166" s="10"/>
      <c r="W166" s="10"/>
      <c r="X166" s="10"/>
      <c r="Y166" s="10"/>
      <c r="Z166" s="10"/>
      <c r="AA166" s="10"/>
      <c r="AB166" s="10"/>
      <c r="AC166" s="11"/>
    </row>
    <row r="167" spans="1:29" ht="13.5" customHeight="1">
      <c r="A167" s="1432"/>
      <c r="B167" s="9"/>
      <c r="C167" s="875"/>
      <c r="D167" s="865"/>
      <c r="E167" s="865"/>
      <c r="F167" s="865"/>
      <c r="G167" s="665"/>
      <c r="H167" s="871"/>
      <c r="I167" s="871"/>
      <c r="J167" s="10"/>
      <c r="K167" s="20"/>
      <c r="L167" s="10"/>
      <c r="M167" s="10"/>
      <c r="N167" s="19"/>
      <c r="P167" s="1432"/>
      <c r="Q167" s="9"/>
      <c r="R167" s="10"/>
      <c r="S167" s="10"/>
      <c r="T167" s="10"/>
      <c r="U167" s="10"/>
      <c r="V167" s="10"/>
      <c r="W167" s="10"/>
      <c r="X167" s="10"/>
      <c r="Y167" s="10"/>
      <c r="Z167" s="10"/>
      <c r="AA167" s="10"/>
      <c r="AB167" s="10"/>
      <c r="AC167" s="11"/>
    </row>
    <row r="168" spans="1:29" ht="13.5" customHeight="1">
      <c r="A168" s="1432"/>
      <c r="B168" s="9"/>
      <c r="C168" s="875">
        <f>C138+C153+C165</f>
        <v>5.24</v>
      </c>
      <c r="D168" s="228" t="s">
        <v>772</v>
      </c>
      <c r="E168" s="865"/>
      <c r="F168" s="865"/>
      <c r="G168" s="1454">
        <f>G165+G153+G138</f>
        <v>0.99999999999999989</v>
      </c>
      <c r="H168" s="1454"/>
      <c r="I168" s="871"/>
      <c r="J168" s="10"/>
      <c r="K168" s="20"/>
      <c r="L168" s="10"/>
      <c r="M168" s="10"/>
      <c r="N168" s="19"/>
      <c r="P168" s="1432"/>
      <c r="Q168" s="9"/>
      <c r="R168" s="10"/>
      <c r="S168" s="10"/>
      <c r="T168" s="10"/>
      <c r="U168" s="10"/>
      <c r="V168" s="10"/>
      <c r="W168" s="10"/>
      <c r="X168" s="10"/>
      <c r="Y168" s="10"/>
      <c r="Z168" s="10"/>
      <c r="AA168" s="10"/>
      <c r="AB168" s="10"/>
      <c r="AC168" s="11"/>
    </row>
    <row r="169" spans="1:29" ht="13.5" customHeight="1">
      <c r="A169" s="1432"/>
      <c r="B169" s="9"/>
      <c r="C169" s="875"/>
      <c r="D169" s="228"/>
      <c r="E169" s="865"/>
      <c r="F169" s="865"/>
      <c r="G169" s="871"/>
      <c r="H169" s="871"/>
      <c r="I169" s="871"/>
      <c r="J169" s="10"/>
      <c r="K169" s="20"/>
      <c r="L169" s="10"/>
      <c r="M169" s="10"/>
      <c r="N169" s="19"/>
      <c r="P169" s="1432"/>
      <c r="Q169" s="9"/>
      <c r="R169" s="10"/>
      <c r="S169" s="10"/>
      <c r="T169" s="10"/>
      <c r="U169" s="10"/>
      <c r="V169" s="10"/>
      <c r="W169" s="10"/>
      <c r="X169" s="10"/>
      <c r="Y169" s="10"/>
      <c r="Z169" s="10"/>
      <c r="AA169" s="10"/>
      <c r="AB169" s="10"/>
      <c r="AC169" s="11"/>
    </row>
    <row r="170" spans="1:29" ht="13.5" customHeight="1">
      <c r="A170" s="1432"/>
      <c r="B170" s="2207" t="s">
        <v>862</v>
      </c>
      <c r="C170" s="2208"/>
      <c r="D170" s="2208"/>
      <c r="E170" s="2208"/>
      <c r="F170" s="728">
        <v>1</v>
      </c>
      <c r="G170" s="20" t="s">
        <v>864</v>
      </c>
      <c r="H170" s="20"/>
      <c r="I170" s="20"/>
      <c r="J170" s="20"/>
      <c r="K170" s="882"/>
      <c r="L170" s="726"/>
      <c r="M170" s="726"/>
      <c r="N170" s="727"/>
      <c r="P170" s="1432"/>
      <c r="Q170" s="9"/>
      <c r="R170" s="10"/>
      <c r="S170" s="10"/>
      <c r="T170" s="10"/>
      <c r="U170" s="10"/>
      <c r="V170" s="10"/>
      <c r="W170" s="10"/>
      <c r="X170" s="10"/>
      <c r="Y170" s="10"/>
      <c r="Z170" s="10"/>
      <c r="AA170" s="10"/>
      <c r="AB170" s="10"/>
      <c r="AC170" s="11"/>
    </row>
    <row r="171" spans="1:29" ht="13.5" customHeight="1" thickBot="1">
      <c r="A171" s="1432"/>
      <c r="B171" s="9"/>
      <c r="C171" s="875"/>
      <c r="D171" s="865"/>
      <c r="E171" s="865"/>
      <c r="F171" s="865"/>
      <c r="G171" s="871"/>
      <c r="H171" s="871"/>
      <c r="I171" s="10"/>
      <c r="J171" s="10"/>
      <c r="K171" s="20"/>
      <c r="L171" s="10"/>
      <c r="M171" s="10"/>
      <c r="N171" s="19"/>
      <c r="P171" s="1432"/>
      <c r="Q171" s="9"/>
      <c r="R171" s="10"/>
      <c r="S171" s="10"/>
      <c r="T171" s="10"/>
      <c r="U171" s="10"/>
      <c r="V171" s="10"/>
      <c r="W171" s="10"/>
      <c r="X171" s="10"/>
      <c r="Y171" s="10"/>
      <c r="Z171" s="10"/>
      <c r="AA171" s="10"/>
      <c r="AB171" s="10"/>
      <c r="AC171" s="11"/>
    </row>
    <row r="172" spans="1:29" ht="13.5" customHeight="1">
      <c r="A172" s="1432"/>
      <c r="B172" s="730" t="s">
        <v>6</v>
      </c>
      <c r="C172" s="452" t="s">
        <v>10</v>
      </c>
      <c r="D172" s="25"/>
      <c r="E172" s="25"/>
      <c r="F172" s="25"/>
      <c r="G172" s="25"/>
      <c r="H172" s="25"/>
      <c r="I172" s="25"/>
      <c r="J172" s="25"/>
      <c r="K172" s="25"/>
      <c r="L172" s="25"/>
      <c r="M172" s="25"/>
      <c r="N172" s="26"/>
      <c r="P172" s="1432"/>
      <c r="Q172" s="9"/>
      <c r="R172" s="10"/>
      <c r="S172" s="10"/>
      <c r="T172" s="10"/>
      <c r="U172" s="10"/>
      <c r="V172" s="10"/>
      <c r="W172" s="10"/>
      <c r="X172" s="10"/>
      <c r="Y172" s="10"/>
      <c r="Z172" s="10"/>
      <c r="AA172" s="10"/>
      <c r="AB172" s="10"/>
      <c r="AC172" s="11"/>
    </row>
    <row r="173" spans="1:29">
      <c r="A173" s="1432"/>
      <c r="B173" s="731" t="s">
        <v>5</v>
      </c>
      <c r="C173" s="451" t="s">
        <v>781</v>
      </c>
      <c r="D173" s="28"/>
      <c r="E173" s="28"/>
      <c r="F173" s="28"/>
      <c r="G173" s="28"/>
      <c r="H173" s="28"/>
      <c r="I173" s="28"/>
      <c r="J173" s="28"/>
      <c r="K173" s="28"/>
      <c r="L173" s="28"/>
      <c r="M173" s="10"/>
      <c r="N173" s="29"/>
      <c r="P173" s="1432"/>
      <c r="Q173" s="9"/>
      <c r="R173" s="10"/>
      <c r="S173" s="10"/>
      <c r="T173" s="10"/>
      <c r="U173" s="10"/>
      <c r="V173" s="10"/>
      <c r="W173" s="10"/>
      <c r="X173" s="10"/>
      <c r="Y173" s="10"/>
      <c r="Z173" s="10"/>
      <c r="AA173" s="10"/>
      <c r="AB173" s="10"/>
      <c r="AC173" s="11"/>
    </row>
    <row r="174" spans="1:29">
      <c r="A174" s="1432"/>
      <c r="B174" s="735" t="s">
        <v>66</v>
      </c>
      <c r="C174" s="508" t="s">
        <v>866</v>
      </c>
      <c r="D174" s="28"/>
      <c r="E174" s="28"/>
      <c r="F174" s="28"/>
      <c r="G174" s="28"/>
      <c r="H174" s="28"/>
      <c r="I174" s="28"/>
      <c r="J174" s="28"/>
      <c r="K174" s="28"/>
      <c r="L174" s="28"/>
      <c r="M174" s="10"/>
      <c r="N174" s="29"/>
      <c r="P174" s="1432"/>
      <c r="Q174" s="9"/>
      <c r="R174" s="10"/>
      <c r="S174" s="10"/>
      <c r="T174" s="10"/>
      <c r="U174" s="10"/>
      <c r="V174" s="10"/>
      <c r="W174" s="10"/>
      <c r="X174" s="10"/>
      <c r="Y174" s="10"/>
      <c r="Z174" s="10"/>
      <c r="AA174" s="10"/>
      <c r="AB174" s="10"/>
      <c r="AC174" s="11"/>
    </row>
    <row r="175" spans="1:29">
      <c r="A175" s="1432"/>
      <c r="B175" s="736" t="s">
        <v>863</v>
      </c>
      <c r="C175" s="666" t="s">
        <v>782</v>
      </c>
      <c r="D175" s="28"/>
      <c r="E175" s="28"/>
      <c r="F175" s="28"/>
      <c r="G175" s="28"/>
      <c r="H175" s="28"/>
      <c r="I175" s="28"/>
      <c r="J175" s="28"/>
      <c r="K175" s="28"/>
      <c r="L175" s="28"/>
      <c r="M175" s="10"/>
      <c r="N175" s="29"/>
      <c r="P175" s="1432"/>
      <c r="Q175" s="9"/>
      <c r="R175" s="10"/>
      <c r="S175" s="10"/>
      <c r="T175" s="10"/>
      <c r="U175" s="10"/>
      <c r="V175" s="10"/>
      <c r="W175" s="10"/>
      <c r="X175" s="10"/>
      <c r="Y175" s="10"/>
      <c r="Z175" s="10"/>
      <c r="AA175" s="10"/>
      <c r="AB175" s="10"/>
      <c r="AC175" s="11"/>
    </row>
    <row r="176" spans="1:29">
      <c r="A176" s="1432"/>
      <c r="B176" s="1484" t="s">
        <v>464</v>
      </c>
      <c r="C176" s="1485"/>
      <c r="D176" s="1485"/>
      <c r="E176" s="1485"/>
      <c r="F176" s="1485"/>
      <c r="G176" s="1485"/>
      <c r="H176" s="1485"/>
      <c r="I176" s="1485"/>
      <c r="J176" s="1485"/>
      <c r="K176" s="1485"/>
      <c r="L176" s="1485"/>
      <c r="M176" s="1485"/>
      <c r="N176" s="1486"/>
      <c r="P176" s="1432"/>
      <c r="Q176" s="9"/>
      <c r="R176" s="10"/>
      <c r="S176" s="10"/>
      <c r="T176" s="10"/>
      <c r="U176" s="10"/>
      <c r="V176" s="10"/>
      <c r="W176" s="10"/>
      <c r="X176" s="10"/>
      <c r="Y176" s="10"/>
      <c r="Z176" s="10"/>
      <c r="AA176" s="10"/>
      <c r="AB176" s="10"/>
      <c r="AC176" s="11"/>
    </row>
    <row r="177" spans="1:29">
      <c r="A177" s="1432"/>
      <c r="B177" s="111"/>
      <c r="C177" s="666"/>
      <c r="D177" s="28"/>
      <c r="E177" s="28"/>
      <c r="F177" s="28"/>
      <c r="G177" s="28"/>
      <c r="H177" s="28"/>
      <c r="I177" s="28"/>
      <c r="J177" s="28"/>
      <c r="K177" s="28"/>
      <c r="L177" s="28"/>
      <c r="M177" s="10"/>
      <c r="N177" s="29"/>
      <c r="P177" s="1432"/>
      <c r="Q177" s="9"/>
      <c r="R177" s="10"/>
      <c r="S177" s="10"/>
      <c r="T177" s="10"/>
      <c r="U177" s="10"/>
      <c r="V177" s="10"/>
      <c r="W177" s="10"/>
      <c r="X177" s="10"/>
      <c r="Y177" s="10"/>
      <c r="Z177" s="10"/>
      <c r="AA177" s="10"/>
      <c r="AB177" s="10"/>
      <c r="AC177" s="11"/>
    </row>
    <row r="178" spans="1:29">
      <c r="A178" s="1432"/>
      <c r="B178" s="873"/>
      <c r="C178" s="666" t="s">
        <v>867</v>
      </c>
      <c r="D178" s="28"/>
      <c r="E178" s="28"/>
      <c r="F178" s="28"/>
      <c r="G178" s="28"/>
      <c r="H178" s="28"/>
      <c r="I178" s="28"/>
      <c r="J178" s="28"/>
      <c r="K178" s="28"/>
      <c r="L178" s="28"/>
      <c r="M178" s="10"/>
      <c r="N178" s="29"/>
      <c r="P178" s="1432"/>
      <c r="Q178" s="9"/>
      <c r="R178" s="10"/>
      <c r="S178" s="10"/>
      <c r="T178" s="10"/>
      <c r="U178" s="10"/>
      <c r="V178" s="10"/>
      <c r="W178" s="10"/>
      <c r="X178" s="10"/>
      <c r="Y178" s="10"/>
      <c r="Z178" s="10"/>
      <c r="AA178" s="10"/>
      <c r="AB178" s="10"/>
      <c r="AC178" s="11"/>
    </row>
    <row r="179" spans="1:29">
      <c r="A179" s="1432"/>
      <c r="B179" s="873"/>
      <c r="C179" s="666" t="s">
        <v>868</v>
      </c>
      <c r="D179" s="28"/>
      <c r="E179" s="28"/>
      <c r="F179" s="28"/>
      <c r="G179" s="28"/>
      <c r="H179" s="28"/>
      <c r="I179" s="28"/>
      <c r="J179" s="28"/>
      <c r="K179" s="28"/>
      <c r="L179" s="28"/>
      <c r="M179" s="10"/>
      <c r="N179" s="29"/>
      <c r="P179" s="1432"/>
      <c r="Q179" s="9"/>
      <c r="R179" s="10"/>
      <c r="S179" s="10"/>
      <c r="T179" s="10"/>
      <c r="U179" s="10"/>
      <c r="V179" s="10"/>
      <c r="W179" s="10"/>
      <c r="X179" s="10"/>
      <c r="Y179" s="10"/>
      <c r="Z179" s="10"/>
      <c r="AA179" s="10"/>
      <c r="AB179" s="10"/>
      <c r="AC179" s="11"/>
    </row>
    <row r="180" spans="1:29" ht="18.75">
      <c r="A180" s="1432"/>
      <c r="B180" s="873"/>
      <c r="C180" s="2209" t="s">
        <v>869</v>
      </c>
      <c r="D180" s="2209"/>
      <c r="E180" s="2209"/>
      <c r="F180" s="2209"/>
      <c r="G180" s="2209"/>
      <c r="H180" s="2209"/>
      <c r="I180" s="2209"/>
      <c r="J180" s="2209"/>
      <c r="K180" s="2209"/>
      <c r="L180" s="2209"/>
      <c r="M180" s="2209"/>
      <c r="N180" s="29"/>
      <c r="P180" s="1432"/>
      <c r="Q180" s="9"/>
      <c r="R180" s="10"/>
      <c r="S180" s="10"/>
      <c r="T180" s="10"/>
      <c r="U180" s="10"/>
      <c r="V180" s="10"/>
      <c r="W180" s="10"/>
      <c r="X180" s="10"/>
      <c r="Y180" s="10"/>
      <c r="Z180" s="10"/>
      <c r="AA180" s="10"/>
      <c r="AB180" s="10"/>
      <c r="AC180" s="11"/>
    </row>
    <row r="181" spans="1:29" ht="18.75">
      <c r="A181" s="1432"/>
      <c r="B181" s="873"/>
      <c r="C181" s="2209" t="s">
        <v>870</v>
      </c>
      <c r="D181" s="2209"/>
      <c r="E181" s="2209"/>
      <c r="F181" s="2209"/>
      <c r="G181" s="2209"/>
      <c r="H181" s="2209"/>
      <c r="I181" s="2209"/>
      <c r="J181" s="2209"/>
      <c r="K181" s="2209"/>
      <c r="L181" s="2209"/>
      <c r="M181" s="2209"/>
      <c r="N181" s="29"/>
      <c r="P181" s="1432"/>
      <c r="Q181" s="9"/>
      <c r="R181" s="10"/>
      <c r="S181" s="10"/>
      <c r="T181" s="10"/>
      <c r="U181" s="10"/>
      <c r="V181" s="10"/>
      <c r="W181" s="10"/>
      <c r="X181" s="10"/>
      <c r="Y181" s="10"/>
      <c r="Z181" s="10"/>
      <c r="AA181" s="10"/>
      <c r="AB181" s="10"/>
      <c r="AC181" s="11"/>
    </row>
    <row r="182" spans="1:29" ht="18.75">
      <c r="A182" s="1432"/>
      <c r="B182" s="873"/>
      <c r="C182" s="876" t="s">
        <v>6</v>
      </c>
      <c r="D182" s="99" t="s">
        <v>861</v>
      </c>
      <c r="E182" s="879"/>
      <c r="F182" s="879"/>
      <c r="G182" s="879"/>
      <c r="H182" s="7"/>
      <c r="I182" s="7"/>
      <c r="J182" s="7"/>
      <c r="K182" s="7"/>
      <c r="L182" s="7"/>
      <c r="M182" s="879"/>
      <c r="N182" s="29"/>
      <c r="P182" s="1432"/>
      <c r="Q182" s="9"/>
      <c r="R182" s="10"/>
      <c r="S182" s="10"/>
      <c r="T182" s="10"/>
      <c r="U182" s="10"/>
      <c r="V182" s="10"/>
      <c r="W182" s="10"/>
      <c r="X182" s="10"/>
      <c r="Y182" s="10"/>
      <c r="Z182" s="10"/>
      <c r="AA182" s="10"/>
      <c r="AB182" s="10"/>
      <c r="AC182" s="11"/>
    </row>
    <row r="183" spans="1:29" ht="18.75">
      <c r="A183" s="1432"/>
      <c r="B183" s="684" t="s">
        <v>321</v>
      </c>
      <c r="C183" s="180">
        <v>1</v>
      </c>
      <c r="D183" s="685" t="s">
        <v>827</v>
      </c>
      <c r="E183" s="7"/>
      <c r="F183" s="28"/>
      <c r="G183" s="721"/>
      <c r="H183" s="684" t="s">
        <v>860</v>
      </c>
      <c r="I183" s="687">
        <f>C183</f>
        <v>1</v>
      </c>
      <c r="J183" s="713" t="s">
        <v>836</v>
      </c>
      <c r="K183" s="683"/>
      <c r="L183" s="683"/>
      <c r="M183" s="683"/>
      <c r="N183" s="29"/>
      <c r="P183" s="1432"/>
      <c r="Q183" s="9"/>
      <c r="R183" s="10"/>
      <c r="S183" s="10"/>
      <c r="T183" s="10"/>
      <c r="U183" s="10"/>
      <c r="V183" s="10"/>
      <c r="W183" s="10"/>
      <c r="X183" s="10"/>
      <c r="Y183" s="10"/>
      <c r="Z183" s="10"/>
      <c r="AA183" s="10"/>
      <c r="AB183" s="10"/>
      <c r="AC183" s="11"/>
    </row>
    <row r="184" spans="1:29" ht="15.75">
      <c r="A184" s="1432"/>
      <c r="B184" s="684" t="s">
        <v>825</v>
      </c>
      <c r="C184" s="885">
        <v>0.7</v>
      </c>
      <c r="D184" s="685" t="s">
        <v>826</v>
      </c>
      <c r="E184" s="7"/>
      <c r="F184" s="28"/>
      <c r="G184" s="722" t="s">
        <v>829</v>
      </c>
      <c r="H184" s="180">
        <v>2</v>
      </c>
      <c r="I184" s="686" t="s">
        <v>475</v>
      </c>
      <c r="J184" s="885">
        <v>0.125</v>
      </c>
      <c r="K184" s="129">
        <f>J184*H184</f>
        <v>0.25</v>
      </c>
      <c r="L184" s="685" t="s">
        <v>833</v>
      </c>
      <c r="N184" s="29"/>
      <c r="P184" s="1432"/>
      <c r="Q184" s="9"/>
      <c r="R184" s="10"/>
      <c r="S184" s="10"/>
      <c r="T184" s="10"/>
      <c r="U184" s="10"/>
      <c r="V184" s="10"/>
      <c r="W184" s="10"/>
      <c r="X184" s="10"/>
      <c r="Y184" s="10"/>
      <c r="Z184" s="10"/>
      <c r="AA184" s="10"/>
      <c r="AB184" s="10"/>
      <c r="AC184" s="11"/>
    </row>
    <row r="185" spans="1:29" ht="15.75">
      <c r="A185" s="1432"/>
      <c r="B185" s="684" t="s">
        <v>831</v>
      </c>
      <c r="C185" s="885">
        <v>0.08</v>
      </c>
      <c r="D185" s="685" t="s">
        <v>828</v>
      </c>
      <c r="F185" s="7"/>
      <c r="G185" s="723"/>
      <c r="H185" s="678"/>
      <c r="I185" s="684" t="s">
        <v>834</v>
      </c>
      <c r="J185" s="885">
        <v>0.25</v>
      </c>
      <c r="K185" s="712" t="s">
        <v>830</v>
      </c>
      <c r="L185" s="666"/>
      <c r="M185" s="7"/>
      <c r="N185" s="29"/>
      <c r="P185" s="1432"/>
      <c r="Q185" s="9"/>
      <c r="R185" s="10"/>
      <c r="S185" s="10"/>
      <c r="T185" s="10"/>
      <c r="U185" s="10"/>
      <c r="V185" s="10"/>
      <c r="W185" s="10"/>
      <c r="X185" s="10"/>
      <c r="Y185" s="10"/>
      <c r="Z185" s="10"/>
      <c r="AA185" s="10"/>
      <c r="AB185" s="10"/>
      <c r="AC185" s="11"/>
    </row>
    <row r="186" spans="1:29" ht="18.75">
      <c r="A186" s="1432"/>
      <c r="B186" s="7"/>
      <c r="C186" s="7"/>
      <c r="D186" s="7"/>
      <c r="E186" s="7"/>
      <c r="F186" s="28"/>
      <c r="G186" s="873"/>
      <c r="H186" s="666"/>
      <c r="I186" s="7"/>
      <c r="J186" s="7"/>
      <c r="K186" s="7"/>
      <c r="L186" s="683"/>
      <c r="M186" s="683"/>
      <c r="N186" s="29"/>
      <c r="P186" s="1432"/>
      <c r="Q186" s="9"/>
      <c r="R186" s="10"/>
      <c r="S186" s="10"/>
      <c r="T186" s="10"/>
      <c r="U186" s="10"/>
      <c r="V186" s="10"/>
      <c r="W186" s="10"/>
      <c r="X186" s="10"/>
      <c r="Y186" s="10"/>
      <c r="Z186" s="10"/>
      <c r="AA186" s="10"/>
      <c r="AB186" s="10"/>
      <c r="AC186" s="11"/>
    </row>
    <row r="187" spans="1:29" ht="15.75">
      <c r="A187" s="1432"/>
      <c r="B187" s="679"/>
      <c r="C187" s="2210" t="s">
        <v>816</v>
      </c>
      <c r="D187" s="2210"/>
      <c r="E187" s="2210"/>
      <c r="F187" s="2210"/>
      <c r="G187" s="2210"/>
      <c r="H187" s="2210"/>
      <c r="I187" s="2210"/>
      <c r="J187" s="2210"/>
      <c r="K187" s="2210"/>
      <c r="L187" s="2210"/>
      <c r="M187" s="2210"/>
      <c r="N187" s="29"/>
      <c r="P187" s="1432"/>
      <c r="Q187" s="9"/>
      <c r="R187" s="10"/>
      <c r="S187" s="10"/>
      <c r="T187" s="10"/>
      <c r="U187" s="10"/>
      <c r="V187" s="10"/>
      <c r="W187" s="10"/>
      <c r="X187" s="10"/>
      <c r="Y187" s="10"/>
      <c r="Z187" s="10"/>
      <c r="AA187" s="10"/>
      <c r="AB187" s="10"/>
      <c r="AC187" s="11"/>
    </row>
    <row r="188" spans="1:29" ht="15.75">
      <c r="A188" s="1432"/>
      <c r="B188" s="679"/>
      <c r="C188" s="2210" t="s">
        <v>817</v>
      </c>
      <c r="D188" s="2210"/>
      <c r="E188" s="2210"/>
      <c r="F188" s="2210"/>
      <c r="G188" s="2210"/>
      <c r="H188" s="2210"/>
      <c r="I188" s="2210"/>
      <c r="J188" s="2210"/>
      <c r="K188" s="2210"/>
      <c r="L188" s="2210"/>
      <c r="M188" s="2210"/>
      <c r="N188" s="29"/>
      <c r="P188" s="1432"/>
      <c r="Q188" s="9"/>
      <c r="R188" s="10"/>
      <c r="S188" s="10"/>
      <c r="T188" s="10"/>
      <c r="U188" s="10"/>
      <c r="V188" s="10"/>
      <c r="W188" s="10"/>
      <c r="X188" s="10"/>
      <c r="Y188" s="10"/>
      <c r="Z188" s="10"/>
      <c r="AA188" s="10"/>
      <c r="AB188" s="10"/>
      <c r="AC188" s="11"/>
    </row>
    <row r="189" spans="1:29">
      <c r="A189" s="1432"/>
      <c r="B189" s="679"/>
      <c r="C189" s="10"/>
      <c r="D189" s="10"/>
      <c r="E189" s="10"/>
      <c r="F189" s="10"/>
      <c r="G189" s="10"/>
      <c r="H189" s="10"/>
      <c r="I189" s="10"/>
      <c r="J189" s="10"/>
      <c r="K189" s="10"/>
      <c r="L189" s="10"/>
      <c r="M189" s="10"/>
      <c r="N189" s="29"/>
      <c r="P189" s="1432"/>
      <c r="Q189" s="9"/>
      <c r="R189" s="10"/>
      <c r="S189" s="10"/>
      <c r="T189" s="10"/>
      <c r="U189" s="10"/>
      <c r="V189" s="10"/>
      <c r="W189" s="10"/>
      <c r="X189" s="10"/>
      <c r="Y189" s="10"/>
      <c r="Z189" s="10"/>
      <c r="AA189" s="10"/>
      <c r="AB189" s="10"/>
      <c r="AC189" s="11"/>
    </row>
    <row r="190" spans="1:29" ht="18.75">
      <c r="A190" s="1432"/>
      <c r="B190" s="711"/>
      <c r="C190" s="869" t="s">
        <v>5</v>
      </c>
      <c r="D190" s="710" t="s">
        <v>859</v>
      </c>
      <c r="E190" s="7"/>
      <c r="F190" s="10"/>
      <c r="G190" s="10"/>
      <c r="H190" s="10"/>
      <c r="I190" s="10"/>
      <c r="J190" s="10"/>
      <c r="K190" s="10"/>
      <c r="L190" s="10"/>
      <c r="M190" s="10"/>
      <c r="N190" s="29"/>
      <c r="P190" s="1432"/>
      <c r="Q190" s="9"/>
      <c r="R190" s="10"/>
      <c r="S190" s="10"/>
      <c r="T190" s="10"/>
      <c r="U190" s="10"/>
      <c r="V190" s="10"/>
      <c r="W190" s="10"/>
      <c r="X190" s="10"/>
      <c r="Y190" s="10"/>
      <c r="Z190" s="10"/>
      <c r="AA190" s="10"/>
      <c r="AB190" s="10"/>
      <c r="AC190" s="11"/>
    </row>
    <row r="191" spans="1:29" ht="15.75">
      <c r="A191" s="1432"/>
      <c r="B191" s="717" t="s">
        <v>321</v>
      </c>
      <c r="C191" s="681">
        <v>2</v>
      </c>
      <c r="D191" s="718" t="s">
        <v>835</v>
      </c>
      <c r="E191" s="719"/>
      <c r="F191" s="720"/>
      <c r="G191" s="724"/>
      <c r="H191" s="679" t="s">
        <v>860</v>
      </c>
      <c r="I191" s="883">
        <f>C191</f>
        <v>2</v>
      </c>
      <c r="J191" s="714" t="s">
        <v>836</v>
      </c>
      <c r="K191" s="714"/>
      <c r="L191" s="714"/>
      <c r="M191" s="10"/>
      <c r="N191" s="29"/>
      <c r="P191" s="1432"/>
      <c r="Q191" s="9"/>
      <c r="R191" s="10"/>
      <c r="S191" s="10"/>
      <c r="T191" s="10"/>
      <c r="U191" s="10"/>
      <c r="V191" s="10"/>
      <c r="W191" s="10"/>
      <c r="X191" s="10"/>
      <c r="Y191" s="10"/>
      <c r="Z191" s="10"/>
      <c r="AA191" s="10"/>
      <c r="AB191" s="10"/>
      <c r="AC191" s="11"/>
    </row>
    <row r="192" spans="1:29" ht="15.75">
      <c r="A192" s="1432"/>
      <c r="B192" s="679" t="s">
        <v>825</v>
      </c>
      <c r="C192" s="888">
        <f>(C184/C183)*C191</f>
        <v>1.4</v>
      </c>
      <c r="D192" s="718" t="s">
        <v>826</v>
      </c>
      <c r="E192" s="719"/>
      <c r="F192" s="720"/>
      <c r="G192" s="664"/>
      <c r="H192" s="679" t="s">
        <v>829</v>
      </c>
      <c r="I192" s="716">
        <f>(H184/C183)*C191</f>
        <v>4</v>
      </c>
      <c r="J192" s="678" t="s">
        <v>475</v>
      </c>
      <c r="K192" s="888">
        <v>0.125</v>
      </c>
      <c r="L192" s="888">
        <f>I192*K192</f>
        <v>0.5</v>
      </c>
      <c r="M192" s="718" t="s">
        <v>833</v>
      </c>
      <c r="N192" s="29"/>
      <c r="P192" s="1432"/>
      <c r="Q192" s="9"/>
      <c r="R192" s="10"/>
      <c r="S192" s="10"/>
      <c r="T192" s="10"/>
      <c r="U192" s="10"/>
      <c r="V192" s="10"/>
      <c r="W192" s="10"/>
      <c r="X192" s="10"/>
      <c r="Y192" s="10"/>
      <c r="Z192" s="10"/>
      <c r="AA192" s="10"/>
      <c r="AB192" s="10"/>
      <c r="AC192" s="11"/>
    </row>
    <row r="193" spans="1:29">
      <c r="A193" s="1432"/>
      <c r="B193" s="679" t="s">
        <v>831</v>
      </c>
      <c r="C193" s="888">
        <f>C185*C191</f>
        <v>0.16</v>
      </c>
      <c r="D193" s="718" t="s">
        <v>832</v>
      </c>
      <c r="E193" s="719"/>
      <c r="F193" s="720"/>
      <c r="G193" s="724"/>
      <c r="H193" s="720"/>
      <c r="I193" s="679" t="s">
        <v>834</v>
      </c>
      <c r="J193" s="888">
        <f>(J185/C183)*C191</f>
        <v>0.5</v>
      </c>
      <c r="K193" s="712" t="s">
        <v>830</v>
      </c>
      <c r="M193" s="720"/>
      <c r="N193" s="29"/>
      <c r="P193" s="1432"/>
      <c r="Q193" s="9"/>
      <c r="R193" s="10"/>
      <c r="S193" s="10"/>
      <c r="T193" s="10"/>
      <c r="U193" s="10"/>
      <c r="V193" s="10"/>
      <c r="W193" s="10"/>
      <c r="X193" s="10"/>
      <c r="Y193" s="10"/>
      <c r="Z193" s="10"/>
      <c r="AA193" s="10"/>
      <c r="AB193" s="10"/>
      <c r="AC193" s="11"/>
    </row>
    <row r="194" spans="1:29" ht="15.75">
      <c r="A194" s="1432"/>
      <c r="B194" s="873"/>
      <c r="C194" s="666"/>
      <c r="D194" s="666"/>
      <c r="E194" s="129"/>
      <c r="F194" s="682"/>
      <c r="G194" s="682"/>
      <c r="H194" s="682"/>
      <c r="I194" s="682"/>
      <c r="J194" s="682"/>
      <c r="K194" s="682"/>
      <c r="L194" s="680"/>
      <c r="M194" s="680"/>
      <c r="N194" s="29"/>
      <c r="P194" s="1432"/>
      <c r="Q194" s="9"/>
      <c r="R194" s="10"/>
      <c r="S194" s="10"/>
      <c r="T194" s="10"/>
      <c r="U194" s="10"/>
      <c r="V194" s="10"/>
      <c r="W194" s="10"/>
      <c r="X194" s="10"/>
      <c r="Y194" s="10"/>
      <c r="Z194" s="10"/>
      <c r="AA194" s="10"/>
      <c r="AB194" s="10"/>
      <c r="AC194" s="11"/>
    </row>
    <row r="195" spans="1:29" ht="15.75">
      <c r="A195" s="1432"/>
      <c r="B195" s="873"/>
      <c r="C195" s="2210" t="s">
        <v>837</v>
      </c>
      <c r="D195" s="2210"/>
      <c r="E195" s="2210"/>
      <c r="F195" s="2210"/>
      <c r="G195" s="2210"/>
      <c r="H195" s="2210"/>
      <c r="I195" s="2210"/>
      <c r="J195" s="2210"/>
      <c r="K195" s="2210"/>
      <c r="L195" s="2210"/>
      <c r="M195" s="2210"/>
      <c r="N195" s="29"/>
      <c r="P195" s="1432"/>
      <c r="Q195" s="9"/>
      <c r="R195" s="10"/>
      <c r="S195" s="10"/>
      <c r="T195" s="10"/>
      <c r="U195" s="10"/>
      <c r="V195" s="10"/>
      <c r="W195" s="10"/>
      <c r="X195" s="10"/>
      <c r="Y195" s="10"/>
      <c r="Z195" s="10"/>
      <c r="AA195" s="10"/>
      <c r="AB195" s="10"/>
      <c r="AC195" s="11"/>
    </row>
    <row r="196" spans="1:29" ht="16.5" thickBot="1">
      <c r="A196" s="1432"/>
      <c r="B196" s="873"/>
      <c r="C196" s="2210" t="s">
        <v>818</v>
      </c>
      <c r="D196" s="2210"/>
      <c r="E196" s="2210"/>
      <c r="F196" s="2210"/>
      <c r="G196" s="2210"/>
      <c r="H196" s="2210"/>
      <c r="I196" s="2210"/>
      <c r="J196" s="2210"/>
      <c r="K196" s="2210"/>
      <c r="L196" s="2210"/>
      <c r="M196" s="2210"/>
      <c r="N196" s="29"/>
      <c r="P196" s="1432"/>
      <c r="Q196" s="9"/>
      <c r="R196" s="10"/>
      <c r="S196" s="10"/>
      <c r="T196" s="10"/>
      <c r="U196" s="10"/>
      <c r="V196" s="10"/>
      <c r="W196" s="10"/>
      <c r="X196" s="10"/>
      <c r="Y196" s="10"/>
      <c r="Z196" s="10"/>
      <c r="AA196" s="10"/>
      <c r="AB196" s="10"/>
      <c r="AC196" s="11"/>
    </row>
    <row r="197" spans="1:29" ht="19.5" thickBot="1">
      <c r="A197" s="1432"/>
      <c r="B197" s="873"/>
      <c r="C197" s="688"/>
      <c r="D197" s="28"/>
      <c r="E197" s="28"/>
      <c r="F197" s="28"/>
      <c r="G197" s="28"/>
      <c r="H197" s="28"/>
      <c r="I197" s="28"/>
      <c r="J197" s="28"/>
      <c r="K197" s="28"/>
      <c r="L197" s="28"/>
      <c r="M197" s="10"/>
      <c r="N197" s="29"/>
      <c r="P197" s="1432"/>
      <c r="Q197" s="938"/>
      <c r="R197" s="939"/>
      <c r="S197" s="939"/>
      <c r="T197" s="939"/>
      <c r="U197" s="25"/>
      <c r="V197" s="25"/>
      <c r="W197" s="25"/>
      <c r="X197" s="25"/>
      <c r="Y197" s="25"/>
      <c r="Z197" s="25"/>
      <c r="AA197" s="25"/>
      <c r="AB197" s="25"/>
      <c r="AC197" s="26"/>
    </row>
    <row r="198" spans="1:29">
      <c r="A198" s="1432"/>
      <c r="B198" s="23" t="s">
        <v>6</v>
      </c>
      <c r="C198" s="452" t="s">
        <v>10</v>
      </c>
      <c r="D198" s="25"/>
      <c r="E198" s="25"/>
      <c r="F198" s="25"/>
      <c r="G198" s="25"/>
      <c r="H198" s="25"/>
      <c r="I198" s="25"/>
      <c r="J198" s="25"/>
      <c r="K198" s="25"/>
      <c r="L198" s="25"/>
      <c r="M198" s="25"/>
      <c r="N198" s="26"/>
      <c r="P198" s="1432"/>
      <c r="Q198" s="9"/>
      <c r="R198" s="10" t="s">
        <v>9</v>
      </c>
      <c r="S198" s="932" t="s">
        <v>177</v>
      </c>
      <c r="T198" s="10"/>
      <c r="U198" s="10"/>
      <c r="V198" s="1429" t="s">
        <v>179</v>
      </c>
      <c r="W198" s="1429"/>
      <c r="X198" s="1429"/>
      <c r="Y198" s="1429"/>
      <c r="Z198" s="1429"/>
      <c r="AA198" s="1429"/>
      <c r="AB198" s="1429"/>
      <c r="AC198" s="1430"/>
    </row>
    <row r="199" spans="1:29">
      <c r="A199" s="1432"/>
      <c r="B199" s="86" t="s">
        <v>5</v>
      </c>
      <c r="C199" s="451" t="s">
        <v>838</v>
      </c>
      <c r="D199" s="28"/>
      <c r="E199" s="28"/>
      <c r="F199" s="28"/>
      <c r="G199" s="28"/>
      <c r="H199" s="28"/>
      <c r="I199" s="28"/>
      <c r="J199" s="28"/>
      <c r="K199" s="28"/>
      <c r="L199" s="28"/>
      <c r="M199" s="10"/>
      <c r="N199" s="29"/>
      <c r="P199" s="1432"/>
      <c r="Q199" s="10"/>
      <c r="R199" s="10"/>
      <c r="S199" s="10"/>
      <c r="T199" s="10"/>
      <c r="U199" s="10"/>
      <c r="V199" s="931"/>
      <c r="W199" s="931" t="s">
        <v>178</v>
      </c>
      <c r="X199" s="931"/>
      <c r="Y199" s="931"/>
      <c r="Z199" s="931"/>
      <c r="AA199" s="931"/>
      <c r="AB199" s="931"/>
      <c r="AC199" s="933"/>
    </row>
    <row r="200" spans="1:29" ht="15" customHeight="1">
      <c r="A200" s="1432"/>
      <c r="B200" s="1689" t="s">
        <v>12</v>
      </c>
      <c r="C200" s="1434"/>
      <c r="D200" s="1434"/>
      <c r="E200" s="1434"/>
      <c r="F200" s="1434"/>
      <c r="G200" s="1434"/>
      <c r="H200" s="1434"/>
      <c r="I200" s="1434"/>
      <c r="J200" s="1434"/>
      <c r="K200" s="1434"/>
      <c r="L200" s="1434"/>
      <c r="M200" s="1434"/>
      <c r="N200" s="1690"/>
      <c r="P200" s="1432"/>
      <c r="Q200" s="1689" t="s">
        <v>12</v>
      </c>
      <c r="R200" s="1434"/>
      <c r="S200" s="1434"/>
      <c r="T200" s="1434"/>
      <c r="U200" s="1434"/>
      <c r="V200" s="1434"/>
      <c r="W200" s="1434"/>
      <c r="X200" s="1434"/>
      <c r="Y200" s="1434"/>
      <c r="Z200" s="1434"/>
      <c r="AA200" s="1434"/>
      <c r="AB200" s="1434"/>
      <c r="AC200" s="1690"/>
    </row>
    <row r="201" spans="1:29" ht="15.75" thickBot="1">
      <c r="A201" s="1432"/>
      <c r="B201" s="1436"/>
      <c r="C201" s="1437"/>
      <c r="D201" s="1437"/>
      <c r="E201" s="1437"/>
      <c r="F201" s="1437"/>
      <c r="G201" s="1437"/>
      <c r="H201" s="1437"/>
      <c r="I201" s="1437"/>
      <c r="J201" s="1437"/>
      <c r="K201" s="1437"/>
      <c r="L201" s="1437"/>
      <c r="M201" s="1437"/>
      <c r="N201" s="1438"/>
      <c r="P201" s="1432"/>
      <c r="Q201" s="1436"/>
      <c r="R201" s="1437"/>
      <c r="S201" s="1437"/>
      <c r="T201" s="1437"/>
      <c r="U201" s="1437"/>
      <c r="V201" s="1437"/>
      <c r="W201" s="1437"/>
      <c r="X201" s="1437"/>
      <c r="Y201" s="1437"/>
      <c r="Z201" s="1437"/>
      <c r="AA201" s="1437"/>
      <c r="AB201" s="1437"/>
      <c r="AC201" s="1438"/>
    </row>
  </sheetData>
  <mergeCells count="144">
    <mergeCell ref="C181:M181"/>
    <mergeCell ref="C187:M187"/>
    <mergeCell ref="C188:M188"/>
    <mergeCell ref="C195:M195"/>
    <mergeCell ref="C196:M196"/>
    <mergeCell ref="V198:AC198"/>
    <mergeCell ref="B200:N201"/>
    <mergeCell ref="Q200:AC201"/>
    <mergeCell ref="P19:V21"/>
    <mergeCell ref="R136:X138"/>
    <mergeCell ref="G162:H162"/>
    <mergeCell ref="K162:N164"/>
    <mergeCell ref="G163:H163"/>
    <mergeCell ref="G165:H165"/>
    <mergeCell ref="B166:N166"/>
    <mergeCell ref="G168:H168"/>
    <mergeCell ref="B170:E170"/>
    <mergeCell ref="B176:N176"/>
    <mergeCell ref="C180:M180"/>
    <mergeCell ref="D153:F153"/>
    <mergeCell ref="G153:H153"/>
    <mergeCell ref="B155:N155"/>
    <mergeCell ref="F156:H157"/>
    <mergeCell ref="L156:N158"/>
    <mergeCell ref="B157:E158"/>
    <mergeCell ref="G158:H158"/>
    <mergeCell ref="G160:H160"/>
    <mergeCell ref="K160:N161"/>
    <mergeCell ref="G161:H161"/>
    <mergeCell ref="K144:N144"/>
    <mergeCell ref="G145:H145"/>
    <mergeCell ref="K145:N146"/>
    <mergeCell ref="G146:H146"/>
    <mergeCell ref="G147:H147"/>
    <mergeCell ref="K147:N148"/>
    <mergeCell ref="G148:H148"/>
    <mergeCell ref="G149:H149"/>
    <mergeCell ref="K149:N151"/>
    <mergeCell ref="G150:H150"/>
    <mergeCell ref="G134:H134"/>
    <mergeCell ref="K134:N136"/>
    <mergeCell ref="G135:H135"/>
    <mergeCell ref="G136:H136"/>
    <mergeCell ref="D138:F138"/>
    <mergeCell ref="G138:H138"/>
    <mergeCell ref="B140:N140"/>
    <mergeCell ref="L141:N143"/>
    <mergeCell ref="B142:E143"/>
    <mergeCell ref="G143:H143"/>
    <mergeCell ref="B117:N117"/>
    <mergeCell ref="Q117:AC117"/>
    <mergeCell ref="A118:A201"/>
    <mergeCell ref="B118:N119"/>
    <mergeCell ref="P118:P201"/>
    <mergeCell ref="Q118:AC119"/>
    <mergeCell ref="B120:N121"/>
    <mergeCell ref="Q120:AC121"/>
    <mergeCell ref="Q122:AC123"/>
    <mergeCell ref="G123:H123"/>
    <mergeCell ref="G124:H124"/>
    <mergeCell ref="R124:AB126"/>
    <mergeCell ref="G125:H125"/>
    <mergeCell ref="B126:E127"/>
    <mergeCell ref="L126:N127"/>
    <mergeCell ref="G127:H127"/>
    <mergeCell ref="K128:N128"/>
    <mergeCell ref="G129:H129"/>
    <mergeCell ref="K129:N131"/>
    <mergeCell ref="G130:H130"/>
    <mergeCell ref="G131:H131"/>
    <mergeCell ref="G132:H132"/>
    <mergeCell ref="K132:N132"/>
    <mergeCell ref="G133:H133"/>
    <mergeCell ref="G33:N34"/>
    <mergeCell ref="B33:F34"/>
    <mergeCell ref="B49:F50"/>
    <mergeCell ref="G49:N50"/>
    <mergeCell ref="B65:F66"/>
    <mergeCell ref="G65:N66"/>
    <mergeCell ref="C108:M108"/>
    <mergeCell ref="C109:M109"/>
    <mergeCell ref="F67:H68"/>
    <mergeCell ref="L67:N69"/>
    <mergeCell ref="G69:H69"/>
    <mergeCell ref="G71:H71"/>
    <mergeCell ref="K71:N72"/>
    <mergeCell ref="G72:H72"/>
    <mergeCell ref="G59:H59"/>
    <mergeCell ref="K59:N61"/>
    <mergeCell ref="G60:H60"/>
    <mergeCell ref="D63:F63"/>
    <mergeCell ref="G63:H63"/>
    <mergeCell ref="K54:N54"/>
    <mergeCell ref="G55:H55"/>
    <mergeCell ref="K55:N56"/>
    <mergeCell ref="G56:H56"/>
    <mergeCell ref="G57:H57"/>
    <mergeCell ref="B113:N114"/>
    <mergeCell ref="B83:E83"/>
    <mergeCell ref="B89:N89"/>
    <mergeCell ref="C93:M93"/>
    <mergeCell ref="C94:M94"/>
    <mergeCell ref="C100:M100"/>
    <mergeCell ref="C101:M101"/>
    <mergeCell ref="G73:H73"/>
    <mergeCell ref="K73:N75"/>
    <mergeCell ref="G74:H74"/>
    <mergeCell ref="G76:H76"/>
    <mergeCell ref="B78:N78"/>
    <mergeCell ref="G80:H80"/>
    <mergeCell ref="G47:H47"/>
    <mergeCell ref="L51:N53"/>
    <mergeCell ref="G53:H53"/>
    <mergeCell ref="G41:H41"/>
    <mergeCell ref="K41:N41"/>
    <mergeCell ref="G42:H42"/>
    <mergeCell ref="G43:H43"/>
    <mergeCell ref="K43:N45"/>
    <mergeCell ref="G44:H44"/>
    <mergeCell ref="G45:H45"/>
    <mergeCell ref="B11:N11"/>
    <mergeCell ref="B2:N3"/>
    <mergeCell ref="Q2:AC3"/>
    <mergeCell ref="B7:N8"/>
    <mergeCell ref="Q7:AC8"/>
    <mergeCell ref="Q35:W37"/>
    <mergeCell ref="A12:A114"/>
    <mergeCell ref="B12:N13"/>
    <mergeCell ref="B14:N15"/>
    <mergeCell ref="G18:H18"/>
    <mergeCell ref="G19:H19"/>
    <mergeCell ref="G20:H20"/>
    <mergeCell ref="E25:F26"/>
    <mergeCell ref="H25:N27"/>
    <mergeCell ref="E27:F29"/>
    <mergeCell ref="G36:H36"/>
    <mergeCell ref="K37:N37"/>
    <mergeCell ref="G38:H38"/>
    <mergeCell ref="K38:N40"/>
    <mergeCell ref="G39:H39"/>
    <mergeCell ref="G40:H40"/>
    <mergeCell ref="K57:N58"/>
    <mergeCell ref="G58:H58"/>
    <mergeCell ref="D47:F4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workbookViewId="0">
      <selection activeCell="B26" sqref="B26:AC27"/>
    </sheetView>
  </sheetViews>
  <sheetFormatPr baseColWidth="10" defaultRowHeight="15"/>
  <cols>
    <col min="1" max="1" width="3.7109375" customWidth="1"/>
    <col min="2" max="29" width="11.7109375" customWidth="1"/>
  </cols>
  <sheetData>
    <row r="1" spans="1:29">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7" t="s">
        <v>1842</v>
      </c>
      <c r="Q1" s="1346"/>
      <c r="R1" s="1346"/>
    </row>
    <row r="2" spans="1:29">
      <c r="A2" s="2215" t="s">
        <v>1843</v>
      </c>
      <c r="B2" s="2216"/>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row>
    <row r="3" spans="1:29">
      <c r="A3" s="2215"/>
      <c r="B3" s="2216"/>
      <c r="C3" s="2216"/>
      <c r="D3" s="2216"/>
      <c r="E3" s="2216"/>
      <c r="F3" s="2216"/>
      <c r="G3" s="2216"/>
      <c r="H3" s="2216"/>
      <c r="I3" s="2216"/>
      <c r="J3" s="2216"/>
      <c r="K3" s="2216"/>
      <c r="L3" s="2216"/>
      <c r="M3" s="2216"/>
      <c r="N3" s="2216"/>
      <c r="O3" s="2216"/>
      <c r="P3" s="2216"/>
      <c r="Q3" s="2216"/>
      <c r="R3" s="2216"/>
      <c r="S3" s="2216"/>
      <c r="T3" s="2216"/>
      <c r="U3" s="2216"/>
      <c r="V3" s="2216"/>
      <c r="W3" s="2216"/>
      <c r="X3" s="2216"/>
      <c r="Y3" s="2216"/>
      <c r="Z3" s="2216"/>
      <c r="AA3" s="2216"/>
      <c r="AB3" s="2216"/>
      <c r="AC3" s="2216"/>
    </row>
    <row r="4" spans="1:29">
      <c r="A4" s="2217" t="s">
        <v>1844</v>
      </c>
      <c r="B4" s="2217"/>
      <c r="C4" s="2217"/>
      <c r="D4" s="2217"/>
      <c r="E4" s="2217"/>
      <c r="F4" s="2217"/>
      <c r="G4" s="2217"/>
      <c r="H4" s="2217"/>
      <c r="I4" s="2217"/>
      <c r="J4" s="2217"/>
      <c r="K4" s="2217"/>
      <c r="L4" s="2217"/>
      <c r="M4" s="2217"/>
      <c r="N4" s="2217"/>
      <c r="O4" s="2217"/>
      <c r="P4" s="2217"/>
      <c r="Q4" s="2217"/>
      <c r="R4" s="2217"/>
      <c r="S4" s="2217"/>
      <c r="T4" s="2217"/>
      <c r="U4" s="2217"/>
      <c r="V4" s="2217"/>
      <c r="W4" s="2217"/>
      <c r="X4" s="2217"/>
      <c r="Y4" s="2217"/>
      <c r="Z4" s="2217"/>
      <c r="AA4" s="2217"/>
      <c r="AB4" s="2217"/>
      <c r="AC4" s="2217"/>
    </row>
    <row r="5" spans="1:29">
      <c r="A5" s="2217"/>
      <c r="B5" s="2217"/>
      <c r="C5" s="2217"/>
      <c r="D5" s="2217"/>
      <c r="E5" s="2217"/>
      <c r="F5" s="2217"/>
      <c r="G5" s="2217"/>
      <c r="H5" s="2217"/>
      <c r="I5" s="2217"/>
      <c r="J5" s="2217"/>
      <c r="K5" s="2217"/>
      <c r="L5" s="2217"/>
      <c r="M5" s="2217"/>
      <c r="N5" s="2217"/>
      <c r="O5" s="2217"/>
      <c r="P5" s="2217"/>
      <c r="Q5" s="2217"/>
      <c r="R5" s="2217"/>
      <c r="S5" s="2217"/>
      <c r="T5" s="2217"/>
      <c r="U5" s="2217"/>
      <c r="V5" s="2217"/>
      <c r="W5" s="2217"/>
      <c r="X5" s="2217"/>
      <c r="Y5" s="2217"/>
      <c r="Z5" s="2217"/>
      <c r="AA5" s="2217"/>
      <c r="AB5" s="2217"/>
      <c r="AC5" s="2217"/>
    </row>
    <row r="6" spans="1:29" ht="23.25">
      <c r="A6" s="1256"/>
      <c r="B6" s="1347"/>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row>
    <row r="7" spans="1:29">
      <c r="A7" s="1348"/>
      <c r="B7" s="1348"/>
      <c r="C7" s="1348"/>
      <c r="D7" s="1348"/>
      <c r="E7" s="1348"/>
      <c r="F7" s="1348"/>
      <c r="G7" s="1348"/>
      <c r="H7" s="1348"/>
      <c r="I7" s="1348"/>
      <c r="J7" s="1348"/>
      <c r="K7" s="1348"/>
      <c r="L7" s="1348"/>
      <c r="M7" s="1348"/>
      <c r="N7" s="1348"/>
      <c r="O7" s="1065"/>
      <c r="P7" s="1346"/>
      <c r="Q7" s="1346"/>
      <c r="R7" s="1346"/>
    </row>
    <row r="8" spans="1:29">
      <c r="A8" s="1349"/>
      <c r="B8" s="2218"/>
      <c r="C8" s="2218"/>
      <c r="D8" s="2218"/>
      <c r="E8" s="2218"/>
      <c r="F8" s="2218"/>
      <c r="G8" s="2218"/>
      <c r="H8" s="2218"/>
      <c r="I8" s="2218"/>
      <c r="J8" s="2218"/>
      <c r="K8" s="2218"/>
      <c r="L8" s="2218"/>
      <c r="M8" s="2218"/>
      <c r="N8" s="2218"/>
      <c r="O8" s="2218"/>
      <c r="P8" s="2218"/>
      <c r="Q8" s="2218"/>
      <c r="R8" s="2218"/>
      <c r="S8" s="2218"/>
      <c r="T8" s="2218"/>
      <c r="U8" s="2218"/>
      <c r="V8" s="2218"/>
      <c r="W8" s="2218"/>
      <c r="X8" s="2218"/>
      <c r="Y8" s="2218"/>
      <c r="Z8" s="2218"/>
      <c r="AA8" s="2218"/>
      <c r="AB8" s="2218"/>
      <c r="AC8" s="2218"/>
    </row>
    <row r="9" spans="1:29" ht="26.25">
      <c r="A9" s="1349"/>
      <c r="B9" s="2219" t="s">
        <v>1845</v>
      </c>
      <c r="C9" s="2219"/>
      <c r="D9" s="2219"/>
      <c r="E9" s="2219"/>
      <c r="F9" s="2219"/>
      <c r="G9" s="2219"/>
      <c r="H9" s="2219"/>
      <c r="I9" s="2219"/>
      <c r="J9" s="2219"/>
      <c r="K9" s="2219"/>
      <c r="L9" s="2219"/>
      <c r="M9" s="2219"/>
      <c r="N9" s="2219"/>
      <c r="O9" s="2219"/>
      <c r="P9" s="2219"/>
      <c r="Q9" s="2219"/>
      <c r="R9" s="2219"/>
      <c r="S9" s="2219"/>
      <c r="T9" s="2219"/>
      <c r="U9" s="2219"/>
      <c r="V9" s="2219"/>
      <c r="W9" s="2219"/>
      <c r="X9" s="2219"/>
      <c r="Y9" s="2219"/>
      <c r="Z9" s="2219"/>
      <c r="AA9" s="2219"/>
      <c r="AB9" s="2219"/>
      <c r="AC9" s="2220"/>
    </row>
    <row r="10" spans="1:29">
      <c r="A10" s="1350"/>
      <c r="B10" s="2218"/>
      <c r="C10" s="2218"/>
      <c r="D10" s="2218"/>
      <c r="E10" s="2218"/>
      <c r="F10" s="2218"/>
      <c r="G10" s="2218"/>
      <c r="H10" s="2218"/>
      <c r="I10" s="2218"/>
      <c r="J10" s="2218"/>
      <c r="K10" s="2218"/>
      <c r="L10" s="2218"/>
      <c r="M10" s="2218"/>
      <c r="N10" s="2218"/>
      <c r="O10" s="2218"/>
      <c r="P10" s="2218"/>
      <c r="Q10" s="2218"/>
      <c r="R10" s="2218"/>
      <c r="S10" s="2218"/>
      <c r="T10" s="2218"/>
      <c r="U10" s="2218"/>
      <c r="V10" s="2218"/>
      <c r="W10" s="2218"/>
      <c r="X10" s="2218"/>
      <c r="Y10" s="2218"/>
      <c r="Z10" s="2218"/>
      <c r="AA10" s="2218"/>
      <c r="AB10" s="2218"/>
      <c r="AC10" s="2221"/>
    </row>
    <row r="11" spans="1:29" ht="28.5">
      <c r="A11" s="1350"/>
      <c r="B11" s="2222" t="s">
        <v>1843</v>
      </c>
      <c r="C11" s="2222"/>
      <c r="D11" s="2222"/>
      <c r="E11" s="2222"/>
      <c r="F11" s="2222"/>
      <c r="G11" s="2222"/>
      <c r="H11" s="2222"/>
      <c r="I11" s="2222"/>
      <c r="J11" s="2222"/>
      <c r="K11" s="2222"/>
      <c r="L11" s="2222"/>
      <c r="M11" s="2222"/>
      <c r="N11" s="2222"/>
      <c r="O11" s="2222"/>
      <c r="P11" s="2222"/>
      <c r="Q11" s="2222"/>
      <c r="R11" s="2222"/>
      <c r="S11" s="2222"/>
      <c r="T11" s="2222"/>
      <c r="U11" s="2222"/>
      <c r="V11" s="2222"/>
      <c r="W11" s="2222"/>
      <c r="X11" s="2222"/>
      <c r="Y11" s="2222"/>
      <c r="Z11" s="2222"/>
      <c r="AA11" s="2222"/>
      <c r="AB11" s="2222"/>
      <c r="AC11" s="2223"/>
    </row>
    <row r="12" spans="1:29">
      <c r="A12" s="1350"/>
      <c r="B12" s="2213" t="s">
        <v>1846</v>
      </c>
      <c r="C12" s="2213"/>
      <c r="D12" s="2213"/>
      <c r="E12" s="2213"/>
      <c r="F12" s="2213"/>
      <c r="G12" s="2213"/>
      <c r="H12" s="2213"/>
      <c r="I12" s="2213"/>
      <c r="J12" s="2213"/>
      <c r="K12" s="2213"/>
      <c r="L12" s="2213"/>
      <c r="M12" s="2213"/>
      <c r="N12" s="2213"/>
      <c r="O12" s="2213"/>
      <c r="P12" s="2213"/>
      <c r="Q12" s="2213"/>
      <c r="R12" s="2213"/>
      <c r="S12" s="2213"/>
      <c r="T12" s="2213"/>
      <c r="U12" s="2213"/>
      <c r="V12" s="2213"/>
      <c r="W12" s="2213"/>
      <c r="X12" s="2213"/>
      <c r="Y12" s="2213"/>
      <c r="Z12" s="2213"/>
      <c r="AA12" s="2213"/>
      <c r="AB12" s="2213"/>
      <c r="AC12" s="2214"/>
    </row>
    <row r="13" spans="1:29">
      <c r="A13" s="1350"/>
      <c r="B13" s="2213"/>
      <c r="C13" s="2213"/>
      <c r="D13" s="2213"/>
      <c r="E13" s="2213"/>
      <c r="F13" s="2213"/>
      <c r="G13" s="2213"/>
      <c r="H13" s="2213"/>
      <c r="I13" s="2213"/>
      <c r="J13" s="2213"/>
      <c r="K13" s="2213"/>
      <c r="L13" s="2213"/>
      <c r="M13" s="2213"/>
      <c r="N13" s="2213"/>
      <c r="O13" s="2213"/>
      <c r="P13" s="2213"/>
      <c r="Q13" s="2213"/>
      <c r="R13" s="2213"/>
      <c r="S13" s="2213"/>
      <c r="T13" s="2213"/>
      <c r="U13" s="2213"/>
      <c r="V13" s="2213"/>
      <c r="W13" s="2213"/>
      <c r="X13" s="2213"/>
      <c r="Y13" s="2213"/>
      <c r="Z13" s="2213"/>
      <c r="AA13" s="2213"/>
      <c r="AB13" s="2213"/>
      <c r="AC13" s="2214"/>
    </row>
    <row r="14" spans="1:29">
      <c r="A14" s="1350"/>
      <c r="B14" s="2213" t="s">
        <v>1847</v>
      </c>
      <c r="C14" s="2213"/>
      <c r="D14" s="2213"/>
      <c r="E14" s="2213"/>
      <c r="F14" s="2213"/>
      <c r="G14" s="2213"/>
      <c r="H14" s="2213"/>
      <c r="I14" s="2213"/>
      <c r="J14" s="2213"/>
      <c r="K14" s="2213"/>
      <c r="L14" s="2213"/>
      <c r="M14" s="2213"/>
      <c r="N14" s="2213"/>
      <c r="O14" s="2213"/>
      <c r="P14" s="2213"/>
      <c r="Q14" s="2213"/>
      <c r="R14" s="2213"/>
      <c r="S14" s="2213"/>
      <c r="T14" s="2213"/>
      <c r="U14" s="2213"/>
      <c r="V14" s="2213"/>
      <c r="W14" s="2213"/>
      <c r="X14" s="2213"/>
      <c r="Y14" s="2213"/>
      <c r="Z14" s="2213"/>
      <c r="AA14" s="2213"/>
      <c r="AB14" s="2213"/>
      <c r="AC14" s="2214"/>
    </row>
    <row r="15" spans="1:29">
      <c r="A15" s="1350"/>
      <c r="B15" s="2213"/>
      <c r="C15" s="2213"/>
      <c r="D15" s="2213"/>
      <c r="E15" s="2213"/>
      <c r="F15" s="2213"/>
      <c r="G15" s="2213"/>
      <c r="H15" s="2213"/>
      <c r="I15" s="2213"/>
      <c r="J15" s="2213"/>
      <c r="K15" s="2213"/>
      <c r="L15" s="2213"/>
      <c r="M15" s="2213"/>
      <c r="N15" s="2213"/>
      <c r="O15" s="2213"/>
      <c r="P15" s="2213"/>
      <c r="Q15" s="2213"/>
      <c r="R15" s="2213"/>
      <c r="S15" s="2213"/>
      <c r="T15" s="2213"/>
      <c r="U15" s="2213"/>
      <c r="V15" s="2213"/>
      <c r="W15" s="2213"/>
      <c r="X15" s="2213"/>
      <c r="Y15" s="2213"/>
      <c r="Z15" s="2213"/>
      <c r="AA15" s="2213"/>
      <c r="AB15" s="2213"/>
      <c r="AC15" s="2214"/>
    </row>
    <row r="16" spans="1:29">
      <c r="A16" s="1350"/>
      <c r="B16" s="2213" t="s">
        <v>1848</v>
      </c>
      <c r="C16" s="2213"/>
      <c r="D16" s="2213"/>
      <c r="E16" s="2213"/>
      <c r="F16" s="2213"/>
      <c r="G16" s="2213"/>
      <c r="H16" s="2213"/>
      <c r="I16" s="2213"/>
      <c r="J16" s="2213"/>
      <c r="K16" s="2213"/>
      <c r="L16" s="2213"/>
      <c r="M16" s="2213"/>
      <c r="N16" s="2213"/>
      <c r="O16" s="2213"/>
      <c r="P16" s="2213"/>
      <c r="Q16" s="2213"/>
      <c r="R16" s="2213"/>
      <c r="S16" s="2213"/>
      <c r="T16" s="2213"/>
      <c r="U16" s="2213"/>
      <c r="V16" s="2213"/>
      <c r="W16" s="2213"/>
      <c r="X16" s="2213"/>
      <c r="Y16" s="2213"/>
      <c r="Z16" s="2213"/>
      <c r="AA16" s="2213"/>
      <c r="AB16" s="2213"/>
      <c r="AC16" s="2214"/>
    </row>
    <row r="17" spans="1:29">
      <c r="A17" s="1350"/>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3"/>
      <c r="Z17" s="2213"/>
      <c r="AA17" s="2213"/>
      <c r="AB17" s="2213"/>
      <c r="AC17" s="2214"/>
    </row>
    <row r="18" spans="1:29">
      <c r="A18" s="1350"/>
      <c r="B18" s="2213" t="s">
        <v>1849</v>
      </c>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3"/>
      <c r="Z18" s="2213"/>
      <c r="AA18" s="2213"/>
      <c r="AB18" s="2213"/>
      <c r="AC18" s="2214"/>
    </row>
    <row r="19" spans="1:29">
      <c r="A19" s="1350"/>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3"/>
      <c r="Z19" s="2213"/>
      <c r="AA19" s="2213"/>
      <c r="AB19" s="2213"/>
      <c r="AC19" s="2214"/>
    </row>
    <row r="20" spans="1:29">
      <c r="A20" s="1350"/>
      <c r="B20" s="2213" t="s">
        <v>1850</v>
      </c>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3"/>
      <c r="Z20" s="2213"/>
      <c r="AA20" s="2213"/>
      <c r="AB20" s="2213"/>
      <c r="AC20" s="2214"/>
    </row>
    <row r="21" spans="1:29">
      <c r="A21" s="1350"/>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4"/>
    </row>
    <row r="22" spans="1:29">
      <c r="A22" s="1350"/>
      <c r="B22" s="2213" t="s">
        <v>1851</v>
      </c>
      <c r="C22" s="2213"/>
      <c r="D22" s="2213"/>
      <c r="E22" s="2213"/>
      <c r="F22" s="2213"/>
      <c r="G22" s="2213"/>
      <c r="H22" s="2213"/>
      <c r="I22" s="2213"/>
      <c r="J22" s="2213"/>
      <c r="K22" s="2213"/>
      <c r="L22" s="2213"/>
      <c r="M22" s="2213"/>
      <c r="N22" s="2213"/>
      <c r="O22" s="2213"/>
      <c r="P22" s="2213"/>
      <c r="Q22" s="2213"/>
      <c r="R22" s="2213"/>
      <c r="S22" s="2213"/>
      <c r="T22" s="2213"/>
      <c r="U22" s="2213"/>
      <c r="V22" s="2213"/>
      <c r="W22" s="2213"/>
      <c r="X22" s="2213"/>
      <c r="Y22" s="2213"/>
      <c r="Z22" s="2213"/>
      <c r="AA22" s="2213"/>
      <c r="AB22" s="2213"/>
      <c r="AC22" s="2214"/>
    </row>
    <row r="23" spans="1:29">
      <c r="A23" s="1350"/>
      <c r="B23" s="2213"/>
      <c r="C23" s="2213"/>
      <c r="D23" s="2213"/>
      <c r="E23" s="2213"/>
      <c r="F23" s="2213"/>
      <c r="G23" s="2213"/>
      <c r="H23" s="2213"/>
      <c r="I23" s="2213"/>
      <c r="J23" s="2213"/>
      <c r="K23" s="2213"/>
      <c r="L23" s="2213"/>
      <c r="M23" s="2213"/>
      <c r="N23" s="2213"/>
      <c r="O23" s="2213"/>
      <c r="P23" s="2213"/>
      <c r="Q23" s="2213"/>
      <c r="R23" s="2213"/>
      <c r="S23" s="2213"/>
      <c r="T23" s="2213"/>
      <c r="U23" s="2213"/>
      <c r="V23" s="2213"/>
      <c r="W23" s="2213"/>
      <c r="X23" s="2213"/>
      <c r="Y23" s="2213"/>
      <c r="Z23" s="2213"/>
      <c r="AA23" s="2213"/>
      <c r="AB23" s="2213"/>
      <c r="AC23" s="2214"/>
    </row>
    <row r="24" spans="1:29">
      <c r="A24" s="1350"/>
      <c r="B24" s="2213" t="s">
        <v>1852</v>
      </c>
      <c r="C24" s="2213"/>
      <c r="D24" s="2213"/>
      <c r="E24" s="2213"/>
      <c r="F24" s="2213"/>
      <c r="G24" s="2213"/>
      <c r="H24" s="2213"/>
      <c r="I24" s="2213"/>
      <c r="J24" s="2213"/>
      <c r="K24" s="2213"/>
      <c r="L24" s="2213"/>
      <c r="M24" s="2213"/>
      <c r="N24" s="2213"/>
      <c r="O24" s="2213"/>
      <c r="P24" s="2213"/>
      <c r="Q24" s="2213"/>
      <c r="R24" s="2213"/>
      <c r="S24" s="2213"/>
      <c r="T24" s="2213"/>
      <c r="U24" s="2213"/>
      <c r="V24" s="2213"/>
      <c r="W24" s="2213"/>
      <c r="X24" s="2213"/>
      <c r="Y24" s="2213"/>
      <c r="Z24" s="2213"/>
      <c r="AA24" s="2213"/>
      <c r="AB24" s="2213"/>
      <c r="AC24" s="2214"/>
    </row>
    <row r="25" spans="1:29">
      <c r="A25" s="1350"/>
      <c r="B25" s="2213"/>
      <c r="C25" s="2213"/>
      <c r="D25" s="2213"/>
      <c r="E25" s="2213"/>
      <c r="F25" s="2213"/>
      <c r="G25" s="2213"/>
      <c r="H25" s="2213"/>
      <c r="I25" s="2213"/>
      <c r="J25" s="2213"/>
      <c r="K25" s="2213"/>
      <c r="L25" s="2213"/>
      <c r="M25" s="2213"/>
      <c r="N25" s="2213"/>
      <c r="O25" s="2213"/>
      <c r="P25" s="2213"/>
      <c r="Q25" s="2213"/>
      <c r="R25" s="2213"/>
      <c r="S25" s="2213"/>
      <c r="T25" s="2213"/>
      <c r="U25" s="2213"/>
      <c r="V25" s="2213"/>
      <c r="W25" s="2213"/>
      <c r="X25" s="2213"/>
      <c r="Y25" s="2213"/>
      <c r="Z25" s="2213"/>
      <c r="AA25" s="2213"/>
      <c r="AB25" s="2213"/>
      <c r="AC25" s="2214"/>
    </row>
    <row r="26" spans="1:29">
      <c r="A26" s="1350"/>
      <c r="B26" s="2225" t="s">
        <v>1853</v>
      </c>
      <c r="C26" s="2225"/>
      <c r="D26" s="2225"/>
      <c r="E26" s="2225"/>
      <c r="F26" s="2225"/>
      <c r="G26" s="2225"/>
      <c r="H26" s="2225"/>
      <c r="I26" s="2225"/>
      <c r="J26" s="2225"/>
      <c r="K26" s="2225"/>
      <c r="L26" s="2225"/>
      <c r="M26" s="2225"/>
      <c r="N26" s="2225"/>
      <c r="O26" s="2225"/>
      <c r="P26" s="2225"/>
      <c r="Q26" s="2225"/>
      <c r="R26" s="2225"/>
      <c r="S26" s="2225"/>
      <c r="T26" s="2225"/>
      <c r="U26" s="2225"/>
      <c r="V26" s="2225"/>
      <c r="W26" s="2225"/>
      <c r="X26" s="2225"/>
      <c r="Y26" s="2225"/>
      <c r="Z26" s="2225"/>
      <c r="AA26" s="2225"/>
      <c r="AB26" s="2225"/>
      <c r="AC26" s="2226"/>
    </row>
    <row r="27" spans="1:29">
      <c r="A27" s="1350"/>
      <c r="B27" s="2225"/>
      <c r="C27" s="2225"/>
      <c r="D27" s="2225"/>
      <c r="E27" s="2225"/>
      <c r="F27" s="2225"/>
      <c r="G27" s="2225"/>
      <c r="H27" s="2225"/>
      <c r="I27" s="2225"/>
      <c r="J27" s="2225"/>
      <c r="K27" s="2225"/>
      <c r="L27" s="2225"/>
      <c r="M27" s="2225"/>
      <c r="N27" s="2225"/>
      <c r="O27" s="2225"/>
      <c r="P27" s="2225"/>
      <c r="Q27" s="2225"/>
      <c r="R27" s="2225"/>
      <c r="S27" s="2225"/>
      <c r="T27" s="2225"/>
      <c r="U27" s="2225"/>
      <c r="V27" s="2225"/>
      <c r="W27" s="2225"/>
      <c r="X27" s="2225"/>
      <c r="Y27" s="2225"/>
      <c r="Z27" s="2225"/>
      <c r="AA27" s="2225"/>
      <c r="AB27" s="2225"/>
      <c r="AC27" s="2226"/>
    </row>
    <row r="28" spans="1:29">
      <c r="A28" s="1350"/>
      <c r="B28" s="2213" t="s">
        <v>1854</v>
      </c>
      <c r="C28" s="2213"/>
      <c r="D28" s="2213"/>
      <c r="E28" s="2213"/>
      <c r="F28" s="2213"/>
      <c r="G28" s="2213"/>
      <c r="H28" s="2213"/>
      <c r="I28" s="2213"/>
      <c r="J28" s="2213"/>
      <c r="K28" s="2213"/>
      <c r="L28" s="2213"/>
      <c r="M28" s="2213"/>
      <c r="N28" s="2213"/>
      <c r="O28" s="2213"/>
      <c r="P28" s="2213"/>
      <c r="Q28" s="2213"/>
      <c r="R28" s="2213"/>
      <c r="S28" s="2213"/>
      <c r="T28" s="2213"/>
      <c r="U28" s="2213"/>
      <c r="V28" s="2213"/>
      <c r="W28" s="2213"/>
      <c r="X28" s="2213"/>
      <c r="Y28" s="2213"/>
      <c r="Z28" s="2213"/>
      <c r="AA28" s="2213"/>
      <c r="AB28" s="2213"/>
      <c r="AC28" s="2214"/>
    </row>
    <row r="29" spans="1:29">
      <c r="A29" s="1350"/>
      <c r="B29" s="2213"/>
      <c r="C29" s="2213"/>
      <c r="D29" s="2213"/>
      <c r="E29" s="2213"/>
      <c r="F29" s="2213"/>
      <c r="G29" s="2213"/>
      <c r="H29" s="2213"/>
      <c r="I29" s="2213"/>
      <c r="J29" s="2213"/>
      <c r="K29" s="2213"/>
      <c r="L29" s="2213"/>
      <c r="M29" s="2213"/>
      <c r="N29" s="2213"/>
      <c r="O29" s="2213"/>
      <c r="P29" s="2213"/>
      <c r="Q29" s="2213"/>
      <c r="R29" s="2213"/>
      <c r="S29" s="2213"/>
      <c r="T29" s="2213"/>
      <c r="U29" s="2213"/>
      <c r="V29" s="2213"/>
      <c r="W29" s="2213"/>
      <c r="X29" s="2213"/>
      <c r="Y29" s="2213"/>
      <c r="Z29" s="2213"/>
      <c r="AA29" s="2213"/>
      <c r="AB29" s="2213"/>
      <c r="AC29" s="2214"/>
    </row>
    <row r="30" spans="1:29">
      <c r="A30" s="1350"/>
      <c r="B30" s="2213" t="s">
        <v>1855</v>
      </c>
      <c r="C30" s="2213"/>
      <c r="D30" s="2213"/>
      <c r="E30" s="2213"/>
      <c r="F30" s="2213"/>
      <c r="G30" s="2213"/>
      <c r="H30" s="2213"/>
      <c r="I30" s="2213"/>
      <c r="J30" s="2213"/>
      <c r="K30" s="2213"/>
      <c r="L30" s="2213"/>
      <c r="M30" s="2213"/>
      <c r="N30" s="2213"/>
      <c r="O30" s="2213"/>
      <c r="P30" s="2213"/>
      <c r="Q30" s="2213"/>
      <c r="R30" s="2213"/>
      <c r="S30" s="2213"/>
      <c r="T30" s="2213"/>
      <c r="U30" s="2213"/>
      <c r="V30" s="2213"/>
      <c r="W30" s="2213"/>
      <c r="X30" s="2213"/>
      <c r="Y30" s="2213"/>
      <c r="Z30" s="2213"/>
      <c r="AA30" s="2213"/>
      <c r="AB30" s="2213"/>
      <c r="AC30" s="2214"/>
    </row>
    <row r="31" spans="1:29">
      <c r="A31" s="1350"/>
      <c r="B31" s="2213"/>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4"/>
    </row>
    <row r="32" spans="1:29">
      <c r="A32" s="1350"/>
      <c r="B32" s="2213" t="s">
        <v>1856</v>
      </c>
      <c r="C32" s="2213"/>
      <c r="D32" s="2213"/>
      <c r="E32" s="2213"/>
      <c r="F32" s="2213"/>
      <c r="G32" s="2213"/>
      <c r="H32" s="2213"/>
      <c r="I32" s="2213"/>
      <c r="J32" s="2213"/>
      <c r="K32" s="2213"/>
      <c r="L32" s="2213"/>
      <c r="M32" s="2213"/>
      <c r="N32" s="2213"/>
      <c r="O32" s="2213"/>
      <c r="P32" s="2213"/>
      <c r="Q32" s="2213"/>
      <c r="R32" s="2213"/>
      <c r="S32" s="2213"/>
      <c r="T32" s="2213"/>
      <c r="U32" s="2213"/>
      <c r="V32" s="2213"/>
      <c r="W32" s="2213"/>
      <c r="X32" s="2213"/>
      <c r="Y32" s="2213"/>
      <c r="Z32" s="2213"/>
      <c r="AA32" s="2213"/>
      <c r="AB32" s="2213"/>
      <c r="AC32" s="2214"/>
    </row>
    <row r="33" spans="1:29">
      <c r="A33" s="1350"/>
      <c r="B33" s="2213"/>
      <c r="C33" s="2213"/>
      <c r="D33" s="2213"/>
      <c r="E33" s="2213"/>
      <c r="F33" s="2213"/>
      <c r="G33" s="2213"/>
      <c r="H33" s="2213"/>
      <c r="I33" s="2213"/>
      <c r="J33" s="2213"/>
      <c r="K33" s="2213"/>
      <c r="L33" s="2213"/>
      <c r="M33" s="2213"/>
      <c r="N33" s="2213"/>
      <c r="O33" s="2213"/>
      <c r="P33" s="2213"/>
      <c r="Q33" s="2213"/>
      <c r="R33" s="2213"/>
      <c r="S33" s="2213"/>
      <c r="T33" s="2213"/>
      <c r="U33" s="2213"/>
      <c r="V33" s="2213"/>
      <c r="W33" s="2213"/>
      <c r="X33" s="2213"/>
      <c r="Y33" s="2213"/>
      <c r="Z33" s="2213"/>
      <c r="AA33" s="2213"/>
      <c r="AB33" s="2213"/>
      <c r="AC33" s="2214"/>
    </row>
    <row r="34" spans="1:29">
      <c r="A34" s="1350"/>
      <c r="B34" s="2227" t="s">
        <v>1857</v>
      </c>
      <c r="C34" s="2227"/>
      <c r="D34" s="2227"/>
      <c r="E34" s="2227"/>
      <c r="F34" s="2227"/>
      <c r="G34" s="2227"/>
      <c r="H34" s="2227"/>
      <c r="I34" s="2227"/>
      <c r="J34" s="2227"/>
      <c r="K34" s="2227"/>
      <c r="L34" s="2227"/>
      <c r="M34" s="2227"/>
      <c r="N34" s="2227"/>
      <c r="O34" s="2227"/>
      <c r="P34" s="2227"/>
      <c r="Q34" s="2227"/>
      <c r="R34" s="2227"/>
      <c r="S34" s="2227"/>
      <c r="T34" s="2227"/>
      <c r="U34" s="2227"/>
      <c r="V34" s="2227"/>
      <c r="W34" s="2227"/>
      <c r="X34" s="2227"/>
      <c r="Y34" s="2227"/>
      <c r="Z34" s="2227"/>
      <c r="AA34" s="2227"/>
      <c r="AB34" s="2227"/>
      <c r="AC34" s="2228"/>
    </row>
    <row r="35" spans="1:29">
      <c r="A35" s="1350"/>
      <c r="B35" s="2227"/>
      <c r="C35" s="2227"/>
      <c r="D35" s="2227"/>
      <c r="E35" s="2227"/>
      <c r="F35" s="2227"/>
      <c r="G35" s="2227"/>
      <c r="H35" s="2227"/>
      <c r="I35" s="2227"/>
      <c r="J35" s="2227"/>
      <c r="K35" s="2227"/>
      <c r="L35" s="2227"/>
      <c r="M35" s="2227"/>
      <c r="N35" s="2227"/>
      <c r="O35" s="2227"/>
      <c r="P35" s="2227"/>
      <c r="Q35" s="2227"/>
      <c r="R35" s="2227"/>
      <c r="S35" s="2227"/>
      <c r="T35" s="2227"/>
      <c r="U35" s="2227"/>
      <c r="V35" s="2227"/>
      <c r="W35" s="2227"/>
      <c r="X35" s="2227"/>
      <c r="Y35" s="2227"/>
      <c r="Z35" s="2227"/>
      <c r="AA35" s="2227"/>
      <c r="AB35" s="2227"/>
      <c r="AC35" s="2228"/>
    </row>
    <row r="36" spans="1:29">
      <c r="A36" s="1351"/>
      <c r="B36" s="1351"/>
      <c r="C36" s="1351"/>
      <c r="D36" s="1351"/>
      <c r="E36" s="1351"/>
      <c r="F36" s="1351"/>
      <c r="G36" s="1351"/>
      <c r="H36" s="1351"/>
      <c r="I36" s="1351"/>
      <c r="J36" s="1351"/>
      <c r="K36" s="1351"/>
      <c r="L36" s="1351"/>
      <c r="M36" s="1351"/>
      <c r="N36" s="1351"/>
      <c r="O36" s="1065"/>
      <c r="P36" s="1346"/>
      <c r="Q36" s="1346"/>
      <c r="R36" s="1346"/>
    </row>
    <row r="37" spans="1:29" ht="28.5">
      <c r="A37" s="1351"/>
      <c r="B37" s="2229" t="s">
        <v>1858</v>
      </c>
      <c r="C37" s="2229"/>
      <c r="D37" s="2229"/>
      <c r="E37" s="2229"/>
      <c r="F37" s="2229"/>
      <c r="G37" s="2229"/>
      <c r="H37" s="2229"/>
      <c r="I37" s="2229"/>
      <c r="J37" s="2229"/>
      <c r="K37" s="2229"/>
      <c r="L37" s="2229"/>
      <c r="M37" s="2229"/>
      <c r="N37" s="2229"/>
      <c r="O37" s="2229"/>
      <c r="P37" s="2229"/>
      <c r="Q37" s="2229"/>
      <c r="R37" s="2229"/>
      <c r="S37" s="2229"/>
      <c r="T37" s="2229"/>
      <c r="U37" s="2229"/>
      <c r="V37" s="2229"/>
      <c r="W37" s="2229"/>
      <c r="X37" s="2229"/>
      <c r="Y37" s="2229"/>
      <c r="Z37" s="2229"/>
      <c r="AA37" s="2229"/>
      <c r="AB37" s="2229"/>
      <c r="AC37" s="2229"/>
    </row>
    <row r="38" spans="1:29" ht="28.5">
      <c r="A38" s="1351"/>
      <c r="B38" s="2230" t="s">
        <v>1859</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0"/>
      <c r="Y38" s="2230"/>
      <c r="Z38" s="2230"/>
      <c r="AA38" s="2230"/>
      <c r="AB38" s="2230"/>
      <c r="AC38" s="2230"/>
    </row>
    <row r="39" spans="1:29" ht="28.5">
      <c r="A39" s="1352"/>
      <c r="B39" s="2231" t="s">
        <v>1860</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1"/>
      <c r="Y39" s="2231"/>
      <c r="Z39" s="2231"/>
      <c r="AA39" s="2231"/>
      <c r="AB39" s="2231"/>
      <c r="AC39" s="2231"/>
    </row>
    <row r="40" spans="1:29" ht="28.5">
      <c r="A40" s="1352"/>
      <c r="B40" s="2232" t="s">
        <v>1861</v>
      </c>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2"/>
      <c r="AA40" s="2232"/>
      <c r="AB40" s="2232"/>
      <c r="AC40" s="2232"/>
    </row>
    <row r="41" spans="1:29" ht="28.5">
      <c r="A41" s="1352"/>
      <c r="B41" s="2232" t="s">
        <v>1862</v>
      </c>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2"/>
      <c r="Y41" s="2232"/>
      <c r="Z41" s="2232"/>
      <c r="AA41" s="2232"/>
      <c r="AB41" s="2232"/>
      <c r="AC41" s="2232"/>
    </row>
    <row r="42" spans="1:29" ht="28.5">
      <c r="A42" s="1352"/>
      <c r="B42" s="2224" t="s">
        <v>1863</v>
      </c>
      <c r="C42" s="2224"/>
      <c r="D42" s="2224"/>
      <c r="E42" s="2224"/>
      <c r="F42" s="2224"/>
      <c r="G42" s="2224"/>
      <c r="H42" s="2224"/>
      <c r="I42" s="2224"/>
      <c r="J42" s="2224"/>
      <c r="K42" s="2224"/>
      <c r="L42" s="2224"/>
      <c r="M42" s="2224"/>
      <c r="N42" s="2224"/>
      <c r="O42" s="2224"/>
      <c r="P42" s="2224"/>
      <c r="Q42" s="2224"/>
      <c r="R42" s="2224"/>
      <c r="S42" s="2224"/>
      <c r="T42" s="2224"/>
      <c r="U42" s="2224"/>
      <c r="V42" s="2224"/>
      <c r="W42" s="2224"/>
      <c r="X42" s="2224"/>
      <c r="Y42" s="2224"/>
      <c r="Z42" s="2224"/>
      <c r="AA42" s="2224"/>
      <c r="AB42" s="2224"/>
      <c r="AC42" s="2224"/>
    </row>
    <row r="43" spans="1:29" ht="28.5">
      <c r="A43" s="1352"/>
      <c r="B43" s="2224" t="s">
        <v>1864</v>
      </c>
      <c r="C43" s="2224"/>
      <c r="D43" s="2224"/>
      <c r="E43" s="2224"/>
      <c r="F43" s="2224"/>
      <c r="G43" s="2224"/>
      <c r="H43" s="2224"/>
      <c r="I43" s="2224"/>
      <c r="J43" s="2224"/>
      <c r="K43" s="2224"/>
      <c r="L43" s="2224"/>
      <c r="M43" s="2224"/>
      <c r="N43" s="2224"/>
      <c r="O43" s="2224"/>
      <c r="P43" s="2224"/>
      <c r="Q43" s="2224"/>
      <c r="R43" s="2224"/>
      <c r="S43" s="2224"/>
      <c r="T43" s="2224"/>
      <c r="U43" s="2224"/>
      <c r="V43" s="2224"/>
      <c r="W43" s="2224"/>
      <c r="X43" s="2224"/>
      <c r="Y43" s="2224"/>
      <c r="Z43" s="2224"/>
      <c r="AA43" s="2224"/>
      <c r="AB43" s="2224"/>
      <c r="AC43" s="2224"/>
    </row>
    <row r="44" spans="1:29" ht="28.5">
      <c r="A44" s="1352"/>
      <c r="B44" s="2224" t="s">
        <v>1865</v>
      </c>
      <c r="C44" s="2224"/>
      <c r="D44" s="2224"/>
      <c r="E44" s="2224"/>
      <c r="F44" s="2224"/>
      <c r="G44" s="2224"/>
      <c r="H44" s="2224"/>
      <c r="I44" s="2224"/>
      <c r="J44" s="2224"/>
      <c r="K44" s="2224"/>
      <c r="L44" s="2224"/>
      <c r="M44" s="2224"/>
      <c r="N44" s="2224"/>
      <c r="O44" s="2224"/>
      <c r="P44" s="2224"/>
      <c r="Q44" s="2224"/>
      <c r="R44" s="2224"/>
      <c r="S44" s="2224"/>
      <c r="T44" s="2224"/>
      <c r="U44" s="2224"/>
      <c r="V44" s="2224"/>
      <c r="W44" s="2224"/>
      <c r="X44" s="2224"/>
      <c r="Y44" s="2224"/>
      <c r="Z44" s="2224"/>
      <c r="AA44" s="2224"/>
      <c r="AB44" s="2224"/>
      <c r="AC44" s="2224"/>
    </row>
    <row r="45" spans="1:29" ht="28.5">
      <c r="A45" s="1352"/>
      <c r="B45" s="2224" t="s">
        <v>1866</v>
      </c>
      <c r="C45" s="2224"/>
      <c r="D45" s="2224"/>
      <c r="E45" s="2224"/>
      <c r="F45" s="2224"/>
      <c r="G45" s="2224"/>
      <c r="H45" s="2224"/>
      <c r="I45" s="2224"/>
      <c r="J45" s="2224"/>
      <c r="K45" s="2224"/>
      <c r="L45" s="2224"/>
      <c r="M45" s="2224"/>
      <c r="N45" s="2224"/>
      <c r="O45" s="2224"/>
      <c r="P45" s="2224"/>
      <c r="Q45" s="2224"/>
      <c r="R45" s="2224"/>
      <c r="S45" s="2224"/>
      <c r="T45" s="2224"/>
      <c r="U45" s="2224"/>
      <c r="V45" s="2224"/>
      <c r="W45" s="2224"/>
      <c r="X45" s="2224"/>
      <c r="Y45" s="2224"/>
      <c r="Z45" s="2224"/>
      <c r="AA45" s="2224"/>
      <c r="AB45" s="2224"/>
      <c r="AC45" s="2224"/>
    </row>
    <row r="46" spans="1:29" ht="28.5">
      <c r="A46" s="1352"/>
      <c r="B46" s="2234" t="s">
        <v>1867</v>
      </c>
      <c r="C46" s="2234"/>
      <c r="D46" s="2234"/>
      <c r="E46" s="2234"/>
      <c r="F46" s="2234"/>
      <c r="G46" s="2234"/>
      <c r="H46" s="2234"/>
      <c r="I46" s="2234"/>
      <c r="J46" s="2234"/>
      <c r="K46" s="2234"/>
      <c r="L46" s="2234"/>
      <c r="M46" s="2234"/>
      <c r="N46" s="2234"/>
      <c r="O46" s="2234"/>
      <c r="P46" s="2234"/>
      <c r="Q46" s="2234"/>
      <c r="R46" s="2234"/>
      <c r="S46" s="2234"/>
      <c r="T46" s="2234"/>
      <c r="U46" s="2234"/>
      <c r="V46" s="2234"/>
      <c r="W46" s="2234"/>
      <c r="X46" s="2234"/>
      <c r="Y46" s="2234"/>
      <c r="Z46" s="2234"/>
      <c r="AA46" s="2234"/>
      <c r="AB46" s="2234"/>
      <c r="AC46" s="2234"/>
    </row>
    <row r="47" spans="1:29">
      <c r="A47" s="1352"/>
      <c r="B47" s="2235" t="s">
        <v>1868</v>
      </c>
      <c r="C47" s="2235"/>
      <c r="D47" s="2235"/>
      <c r="E47" s="2235"/>
      <c r="F47" s="2235"/>
      <c r="G47" s="2235"/>
      <c r="H47" s="2235"/>
      <c r="I47" s="2235"/>
      <c r="J47" s="2235"/>
      <c r="K47" s="2235"/>
      <c r="L47" s="2235"/>
      <c r="M47" s="2235"/>
      <c r="N47" s="2235"/>
      <c r="O47" s="2235"/>
      <c r="P47" s="2235"/>
      <c r="Q47" s="2235"/>
      <c r="R47" s="2235"/>
      <c r="S47" s="2235"/>
      <c r="T47" s="2235"/>
      <c r="U47" s="2235"/>
      <c r="V47" s="2235"/>
      <c r="W47" s="2235"/>
      <c r="X47" s="2235"/>
      <c r="Y47" s="2235"/>
      <c r="Z47" s="2235"/>
      <c r="AA47" s="2235"/>
      <c r="AB47" s="2235"/>
      <c r="AC47" s="2235"/>
    </row>
    <row r="48" spans="1:29">
      <c r="A48" s="1352"/>
      <c r="B48" s="2235"/>
      <c r="C48" s="2235"/>
      <c r="D48" s="2235"/>
      <c r="E48" s="2235"/>
      <c r="F48" s="2235"/>
      <c r="G48" s="2235"/>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row>
    <row r="49" spans="1:29">
      <c r="A49" s="1352"/>
      <c r="B49" s="2235"/>
      <c r="C49" s="2235"/>
      <c r="D49" s="2235"/>
      <c r="E49" s="2235"/>
      <c r="F49" s="2235"/>
      <c r="G49" s="2235"/>
      <c r="H49" s="2235"/>
      <c r="I49" s="2235"/>
      <c r="J49" s="2235"/>
      <c r="K49" s="2235"/>
      <c r="L49" s="2235"/>
      <c r="M49" s="2235"/>
      <c r="N49" s="2235"/>
      <c r="O49" s="2235"/>
      <c r="P49" s="2235"/>
      <c r="Q49" s="2235"/>
      <c r="R49" s="2235"/>
      <c r="S49" s="2235"/>
      <c r="T49" s="2235"/>
      <c r="U49" s="2235"/>
      <c r="V49" s="2235"/>
      <c r="W49" s="2235"/>
      <c r="X49" s="2235"/>
      <c r="Y49" s="2235"/>
      <c r="Z49" s="2235"/>
      <c r="AA49" s="2235"/>
      <c r="AB49" s="2235"/>
      <c r="AC49" s="2235"/>
    </row>
    <row r="50" spans="1:29">
      <c r="A50" s="1352"/>
      <c r="B50" s="2235"/>
      <c r="C50" s="2235"/>
      <c r="D50" s="2235"/>
      <c r="E50" s="2235"/>
      <c r="F50" s="2235"/>
      <c r="G50" s="2235"/>
      <c r="H50" s="2235"/>
      <c r="I50" s="2235"/>
      <c r="J50" s="2235"/>
      <c r="K50" s="2235"/>
      <c r="L50" s="2235"/>
      <c r="M50" s="2235"/>
      <c r="N50" s="2235"/>
      <c r="O50" s="2235"/>
      <c r="P50" s="2235"/>
      <c r="Q50" s="2235"/>
      <c r="R50" s="2235"/>
      <c r="S50" s="2235"/>
      <c r="T50" s="2235"/>
      <c r="U50" s="2235"/>
      <c r="V50" s="2235"/>
      <c r="W50" s="2235"/>
      <c r="X50" s="2235"/>
      <c r="Y50" s="2235"/>
      <c r="Z50" s="2235"/>
      <c r="AA50" s="2235"/>
      <c r="AB50" s="2235"/>
      <c r="AC50" s="2235"/>
    </row>
    <row r="51" spans="1:29">
      <c r="A51" s="1352"/>
      <c r="B51" s="2235"/>
      <c r="C51" s="2235"/>
      <c r="D51" s="2235"/>
      <c r="E51" s="2235"/>
      <c r="F51" s="2235"/>
      <c r="G51" s="2235"/>
      <c r="H51" s="2235"/>
      <c r="I51" s="2235"/>
      <c r="J51" s="2235"/>
      <c r="K51" s="2235"/>
      <c r="L51" s="2235"/>
      <c r="M51" s="2235"/>
      <c r="N51" s="2235"/>
      <c r="O51" s="2235"/>
      <c r="P51" s="2235"/>
      <c r="Q51" s="2235"/>
      <c r="R51" s="2235"/>
      <c r="S51" s="2235"/>
      <c r="T51" s="2235"/>
      <c r="U51" s="2235"/>
      <c r="V51" s="2235"/>
      <c r="W51" s="2235"/>
      <c r="X51" s="2235"/>
      <c r="Y51" s="2235"/>
      <c r="Z51" s="2235"/>
      <c r="AA51" s="2235"/>
      <c r="AB51" s="2235"/>
      <c r="AC51" s="2235"/>
    </row>
    <row r="52" spans="1:29">
      <c r="A52" s="1352"/>
      <c r="B52" s="2235"/>
      <c r="C52" s="2235"/>
      <c r="D52" s="2235"/>
      <c r="E52" s="2235"/>
      <c r="F52" s="2235"/>
      <c r="G52" s="2235"/>
      <c r="H52" s="2235"/>
      <c r="I52" s="2235"/>
      <c r="J52" s="2235"/>
      <c r="K52" s="2235"/>
      <c r="L52" s="2235"/>
      <c r="M52" s="2235"/>
      <c r="N52" s="2235"/>
      <c r="O52" s="2235"/>
      <c r="P52" s="2235"/>
      <c r="Q52" s="2235"/>
      <c r="R52" s="2235"/>
      <c r="S52" s="2235"/>
      <c r="T52" s="2235"/>
      <c r="U52" s="2235"/>
      <c r="V52" s="2235"/>
      <c r="W52" s="2235"/>
      <c r="X52" s="2235"/>
      <c r="Y52" s="2235"/>
      <c r="Z52" s="2235"/>
      <c r="AA52" s="2235"/>
      <c r="AB52" s="2235"/>
      <c r="AC52" s="2235"/>
    </row>
    <row r="53" spans="1:29" ht="26.25">
      <c r="A53" s="1352"/>
      <c r="B53" s="1353"/>
      <c r="C53" s="1353"/>
      <c r="D53" s="1353"/>
      <c r="E53" s="1353"/>
      <c r="F53" s="1353"/>
      <c r="G53" s="1353"/>
      <c r="H53" s="1353"/>
      <c r="I53" s="1353"/>
      <c r="J53" s="1353"/>
      <c r="K53" s="1353"/>
      <c r="L53" s="1353"/>
      <c r="M53" s="1354"/>
      <c r="N53" s="1355"/>
      <c r="O53" s="1356"/>
      <c r="P53" s="1357"/>
      <c r="Q53" s="1358"/>
      <c r="R53" s="1358"/>
      <c r="S53" s="1356"/>
      <c r="T53" s="1356"/>
      <c r="U53" s="1356"/>
      <c r="V53" s="1356"/>
      <c r="W53" s="1356"/>
      <c r="X53" s="1356"/>
      <c r="Y53" s="1356"/>
      <c r="Z53" s="1356"/>
      <c r="AA53" s="1356"/>
      <c r="AB53" s="1356"/>
      <c r="AC53" s="1356"/>
    </row>
    <row r="54" spans="1:29">
      <c r="A54" s="1352"/>
      <c r="B54" s="2230" t="s">
        <v>1869</v>
      </c>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row>
    <row r="55" spans="1:29">
      <c r="A55" s="1352"/>
      <c r="B55" s="2230"/>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row>
    <row r="56" spans="1:29">
      <c r="A56" s="1352"/>
      <c r="B56" s="2230"/>
      <c r="C56" s="2230"/>
      <c r="D56" s="2230"/>
      <c r="E56" s="2230"/>
      <c r="F56" s="2230"/>
      <c r="G56" s="2230"/>
      <c r="H56" s="2230"/>
      <c r="I56" s="2230"/>
      <c r="J56" s="2230"/>
      <c r="K56" s="2230"/>
      <c r="L56" s="2230"/>
      <c r="M56" s="2230"/>
      <c r="N56" s="2230"/>
      <c r="O56" s="2230"/>
      <c r="P56" s="2230"/>
      <c r="Q56" s="2230"/>
      <c r="R56" s="2230"/>
      <c r="S56" s="2230"/>
      <c r="T56" s="2230"/>
      <c r="U56" s="2230"/>
      <c r="V56" s="2230"/>
      <c r="W56" s="2230"/>
      <c r="X56" s="2230"/>
      <c r="Y56" s="2230"/>
      <c r="Z56" s="2230"/>
      <c r="AA56" s="2230"/>
      <c r="AB56" s="2230"/>
      <c r="AC56" s="2230"/>
    </row>
    <row r="57" spans="1:29">
      <c r="B57" s="2230"/>
      <c r="C57" s="2230"/>
      <c r="D57" s="2230"/>
      <c r="E57" s="2230"/>
      <c r="F57" s="2230"/>
      <c r="G57" s="2230"/>
      <c r="H57" s="2230"/>
      <c r="I57" s="2230"/>
      <c r="J57" s="2230"/>
      <c r="K57" s="2230"/>
      <c r="L57" s="2230"/>
      <c r="M57" s="2230"/>
      <c r="N57" s="2230"/>
      <c r="O57" s="2230"/>
      <c r="P57" s="2230"/>
      <c r="Q57" s="2230"/>
      <c r="R57" s="2230"/>
      <c r="S57" s="2230"/>
      <c r="T57" s="2230"/>
      <c r="U57" s="2230"/>
      <c r="V57" s="2230"/>
      <c r="W57" s="2230"/>
      <c r="X57" s="2230"/>
      <c r="Y57" s="2230"/>
      <c r="Z57" s="2230"/>
      <c r="AA57" s="2230"/>
      <c r="AB57" s="2230"/>
      <c r="AC57" s="2230"/>
    </row>
    <row r="58" spans="1:29">
      <c r="B58" s="2230"/>
      <c r="C58" s="2230"/>
      <c r="D58" s="2230"/>
      <c r="E58" s="2230"/>
      <c r="F58" s="2230"/>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0"/>
    </row>
    <row r="59" spans="1:29" ht="28.5">
      <c r="B59" s="2233" t="s">
        <v>1870</v>
      </c>
      <c r="C59" s="2233"/>
      <c r="D59" s="2233"/>
      <c r="E59" s="2233"/>
      <c r="F59" s="2233"/>
      <c r="G59" s="2233"/>
      <c r="H59" s="2233"/>
      <c r="I59" s="2233"/>
      <c r="J59" s="2233"/>
      <c r="K59" s="2233"/>
      <c r="L59" s="2233"/>
      <c r="M59" s="2233"/>
      <c r="N59" s="2233"/>
      <c r="O59" s="2233"/>
      <c r="P59" s="2233"/>
      <c r="Q59" s="2233"/>
      <c r="R59" s="2233"/>
      <c r="S59" s="2233"/>
      <c r="T59" s="2233"/>
      <c r="U59" s="2233"/>
      <c r="V59" s="2233"/>
      <c r="W59" s="2233"/>
      <c r="X59" s="2233"/>
      <c r="Y59" s="2233"/>
      <c r="Z59" s="2233"/>
      <c r="AA59" s="2233"/>
      <c r="AB59" s="2233"/>
      <c r="AC59" s="2233"/>
    </row>
    <row r="60" spans="1:29">
      <c r="A60" s="1348"/>
      <c r="B60" s="1348"/>
      <c r="C60" s="1348"/>
      <c r="D60" s="1348"/>
      <c r="E60" s="1348"/>
      <c r="F60" s="1348"/>
      <c r="G60" s="1348"/>
      <c r="H60" s="1348"/>
      <c r="I60" s="1348"/>
      <c r="J60" s="1348"/>
      <c r="K60" s="1348"/>
      <c r="L60" s="1348"/>
      <c r="M60" s="1348"/>
      <c r="N60" s="1348"/>
      <c r="O60" s="1359"/>
      <c r="P60" s="1359"/>
      <c r="Q60" s="1359"/>
      <c r="R60" s="1359"/>
      <c r="S60" s="1359"/>
      <c r="T60" s="1359"/>
      <c r="U60" s="1359"/>
      <c r="V60" s="1359"/>
      <c r="W60" s="1359"/>
      <c r="X60" s="1359"/>
      <c r="Y60" s="1359"/>
      <c r="Z60" s="1359"/>
      <c r="AA60" s="1359"/>
      <c r="AB60" s="1359"/>
      <c r="AC60" s="1359"/>
    </row>
    <row r="61" spans="1:29">
      <c r="A61" s="1348"/>
      <c r="B61" s="1348"/>
      <c r="C61" s="1348"/>
      <c r="D61" s="1348"/>
      <c r="E61" s="1348"/>
      <c r="F61" s="1348"/>
      <c r="G61" s="1348"/>
      <c r="H61" s="1348"/>
      <c r="I61" s="1348"/>
      <c r="J61" s="1348"/>
      <c r="K61" s="1348"/>
      <c r="L61" s="1348"/>
      <c r="M61" s="1348"/>
      <c r="N61" s="1348"/>
      <c r="O61" s="1359"/>
      <c r="P61" s="1359"/>
      <c r="Q61" s="1359"/>
      <c r="R61" s="1359"/>
      <c r="S61" s="1359"/>
      <c r="T61" s="1359"/>
      <c r="U61" s="1359"/>
      <c r="V61" s="1359"/>
      <c r="W61" s="1359"/>
      <c r="X61" s="1359"/>
      <c r="Y61" s="1359"/>
      <c r="Z61" s="1359"/>
      <c r="AA61" s="1359"/>
      <c r="AB61" s="1359"/>
      <c r="AC61" s="1359"/>
    </row>
  </sheetData>
  <mergeCells count="31">
    <mergeCell ref="B59:AC59"/>
    <mergeCell ref="B43:AC43"/>
    <mergeCell ref="B44:AC44"/>
    <mergeCell ref="B45:AC45"/>
    <mergeCell ref="B46:AC46"/>
    <mergeCell ref="B47:AC52"/>
    <mergeCell ref="B54:AC58"/>
    <mergeCell ref="B42:AC42"/>
    <mergeCell ref="B24:AC25"/>
    <mergeCell ref="B26:AC27"/>
    <mergeCell ref="B28:AC29"/>
    <mergeCell ref="B30:AC31"/>
    <mergeCell ref="B32:AC33"/>
    <mergeCell ref="B34:AC35"/>
    <mergeCell ref="B37:AC37"/>
    <mergeCell ref="B38:AC38"/>
    <mergeCell ref="B39:AC39"/>
    <mergeCell ref="B40:AC40"/>
    <mergeCell ref="B41:AC41"/>
    <mergeCell ref="B22:AC23"/>
    <mergeCell ref="A2:AC3"/>
    <mergeCell ref="A4:AC5"/>
    <mergeCell ref="B8:AC8"/>
    <mergeCell ref="B9:AC9"/>
    <mergeCell ref="B10:AC10"/>
    <mergeCell ref="B11:AC11"/>
    <mergeCell ref="B12:AC13"/>
    <mergeCell ref="B14:AC15"/>
    <mergeCell ref="B16:AC17"/>
    <mergeCell ref="B18:AC19"/>
    <mergeCell ref="B20:AC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Y165"/>
  <sheetViews>
    <sheetView showZeros="0" tabSelected="1" workbookViewId="0">
      <selection activeCell="R10" sqref="R10"/>
    </sheetView>
  </sheetViews>
  <sheetFormatPr baseColWidth="10" defaultRowHeight="15"/>
  <cols>
    <col min="1" max="1" width="3.7109375" customWidth="1"/>
    <col min="2" max="14" width="11.7109375" customWidth="1"/>
    <col min="15" max="15" width="9.7109375" customWidth="1"/>
  </cols>
  <sheetData>
    <row r="1" spans="1:1273"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row>
    <row r="2" spans="1:1273" ht="20.25" customHeight="1">
      <c r="B2" s="1402" t="s">
        <v>1538</v>
      </c>
      <c r="C2" s="1403"/>
      <c r="D2" s="1403"/>
      <c r="E2" s="1403"/>
      <c r="F2" s="1403"/>
      <c r="G2" s="1403"/>
      <c r="H2" s="1403"/>
      <c r="I2" s="1403"/>
      <c r="J2" s="1403"/>
      <c r="K2" s="1403"/>
      <c r="L2" s="1403"/>
      <c r="M2" s="1403"/>
      <c r="N2" s="1404"/>
      <c r="O2" s="3"/>
    </row>
    <row r="3" spans="1:1273" ht="15.75" customHeight="1" thickBot="1">
      <c r="B3" s="1405"/>
      <c r="C3" s="1406"/>
      <c r="D3" s="1406"/>
      <c r="E3" s="1406"/>
      <c r="F3" s="1406"/>
      <c r="G3" s="1406"/>
      <c r="H3" s="1406"/>
      <c r="I3" s="1406"/>
      <c r="J3" s="1406"/>
      <c r="K3" s="1406"/>
      <c r="L3" s="1406"/>
      <c r="M3" s="1406"/>
      <c r="N3" s="1407"/>
      <c r="O3" s="3"/>
    </row>
    <row r="4" spans="1:1273" ht="15.75" customHeight="1" thickBot="1">
      <c r="A4" s="4" t="str">
        <f ca="1">CELL("nomfichier",A1)</f>
        <v>D:\1 UPRT SITE WEB\uprt.fr\ff-mickael-rabeau\[ff-mr-patisserie-N°3-complet.xlsx]Liste</v>
      </c>
      <c r="B4" s="5"/>
      <c r="C4" s="5"/>
      <c r="D4" s="5"/>
      <c r="E4" s="5"/>
      <c r="F4" s="5"/>
      <c r="G4" s="5"/>
      <c r="H4" s="5"/>
      <c r="I4" s="5"/>
      <c r="J4" s="5"/>
      <c r="K4" s="5"/>
      <c r="L4" s="5"/>
      <c r="M4" s="5"/>
      <c r="N4" s="5"/>
      <c r="O4" s="3"/>
    </row>
    <row r="5" spans="1:1273" ht="23.25" customHeight="1">
      <c r="B5" s="1399" t="s">
        <v>358</v>
      </c>
      <c r="C5" s="1400"/>
      <c r="D5" s="1400"/>
      <c r="E5" s="1400"/>
      <c r="F5" s="1400"/>
      <c r="G5" s="1400"/>
      <c r="H5" s="1400"/>
      <c r="I5" s="1400"/>
      <c r="J5" s="1400"/>
      <c r="K5" s="1400"/>
      <c r="L5" s="1400"/>
      <c r="M5" s="1400"/>
      <c r="N5" s="1401"/>
      <c r="O5" s="3"/>
    </row>
    <row r="6" spans="1:1273" ht="23.25" customHeight="1">
      <c r="B6" s="1387" t="s">
        <v>536</v>
      </c>
      <c r="C6" s="1388"/>
      <c r="D6" s="1388"/>
      <c r="E6" s="1388"/>
      <c r="F6" s="1388"/>
      <c r="G6" s="1388"/>
      <c r="H6" s="1388"/>
      <c r="I6" s="1388"/>
      <c r="J6" s="1388"/>
      <c r="K6" s="1388"/>
      <c r="L6" s="1388"/>
      <c r="M6" s="1388"/>
      <c r="N6" s="1389"/>
      <c r="O6" s="3"/>
    </row>
    <row r="7" spans="1:1273" ht="23.25" customHeight="1">
      <c r="B7" s="1387" t="s">
        <v>543</v>
      </c>
      <c r="C7" s="1388"/>
      <c r="D7" s="1388"/>
      <c r="E7" s="1388"/>
      <c r="F7" s="1388"/>
      <c r="G7" s="1388"/>
      <c r="H7" s="1388"/>
      <c r="I7" s="1388"/>
      <c r="J7" s="1388"/>
      <c r="K7" s="1388"/>
      <c r="L7" s="1388"/>
      <c r="M7" s="1388"/>
      <c r="N7" s="1389"/>
      <c r="O7" s="3"/>
    </row>
    <row r="8" spans="1:1273" ht="23.25" customHeight="1">
      <c r="B8" s="1387" t="s">
        <v>887</v>
      </c>
      <c r="C8" s="1388"/>
      <c r="D8" s="1388"/>
      <c r="E8" s="1388"/>
      <c r="F8" s="1388"/>
      <c r="G8" s="1388"/>
      <c r="H8" s="1388"/>
      <c r="I8" s="1388"/>
      <c r="J8" s="1388"/>
      <c r="K8" s="1388"/>
      <c r="L8" s="1388"/>
      <c r="M8" s="1388"/>
      <c r="N8" s="1389"/>
      <c r="O8" s="3"/>
    </row>
    <row r="9" spans="1:1273" ht="23.25" customHeight="1">
      <c r="B9" s="1387" t="s">
        <v>858</v>
      </c>
      <c r="C9" s="1388"/>
      <c r="D9" s="1388"/>
      <c r="E9" s="1388"/>
      <c r="F9" s="1388"/>
      <c r="G9" s="1388"/>
      <c r="H9" s="1388"/>
      <c r="I9" s="1388"/>
      <c r="J9" s="1388"/>
      <c r="K9" s="1388"/>
      <c r="L9" s="1388"/>
      <c r="M9" s="1388"/>
      <c r="N9" s="1389"/>
      <c r="O9" s="3"/>
    </row>
    <row r="10" spans="1:1273" ht="23.25" customHeight="1">
      <c r="B10" s="1387" t="s">
        <v>891</v>
      </c>
      <c r="C10" s="1388"/>
      <c r="D10" s="1388"/>
      <c r="E10" s="1388"/>
      <c r="F10" s="1388"/>
      <c r="G10" s="1388"/>
      <c r="H10" s="1388"/>
      <c r="I10" s="1388"/>
      <c r="J10" s="1388"/>
      <c r="K10" s="1388"/>
      <c r="L10" s="1388"/>
      <c r="M10" s="1388"/>
      <c r="N10" s="1389"/>
      <c r="O10" s="3"/>
    </row>
    <row r="11" spans="1:1273" ht="23.25" customHeight="1">
      <c r="B11" s="1387" t="s">
        <v>1192</v>
      </c>
      <c r="C11" s="1388"/>
      <c r="D11" s="1388"/>
      <c r="E11" s="1388"/>
      <c r="F11" s="1388"/>
      <c r="G11" s="1388"/>
      <c r="H11" s="1388"/>
      <c r="I11" s="1388"/>
      <c r="J11" s="1388"/>
      <c r="K11" s="1388"/>
      <c r="L11" s="1388"/>
      <c r="M11" s="1388"/>
      <c r="N11" s="1389"/>
      <c r="O11" s="3"/>
    </row>
    <row r="12" spans="1:1273" ht="23.25" customHeight="1">
      <c r="B12" s="1387" t="s">
        <v>1307</v>
      </c>
      <c r="C12" s="1388"/>
      <c r="D12" s="1388"/>
      <c r="E12" s="1388"/>
      <c r="F12" s="1388"/>
      <c r="G12" s="1388"/>
      <c r="H12" s="1388"/>
      <c r="I12" s="1388"/>
      <c r="J12" s="1388"/>
      <c r="K12" s="1388"/>
      <c r="L12" s="1388"/>
      <c r="M12" s="1388"/>
      <c r="N12" s="1389"/>
      <c r="O12" s="3"/>
    </row>
    <row r="13" spans="1:1273" ht="23.25" customHeight="1">
      <c r="B13" s="1387" t="s">
        <v>1336</v>
      </c>
      <c r="C13" s="1388"/>
      <c r="D13" s="1388"/>
      <c r="E13" s="1388"/>
      <c r="F13" s="1388"/>
      <c r="G13" s="1388"/>
      <c r="H13" s="1388"/>
      <c r="I13" s="1388"/>
      <c r="J13" s="1388"/>
      <c r="K13" s="1388"/>
      <c r="L13" s="1388"/>
      <c r="M13" s="1388"/>
      <c r="N13" s="1389"/>
      <c r="O13" s="3"/>
    </row>
    <row r="14" spans="1:1273" ht="23.25" customHeight="1">
      <c r="B14" s="1387" t="s">
        <v>1536</v>
      </c>
      <c r="C14" s="1388"/>
      <c r="D14" s="1388"/>
      <c r="E14" s="1388"/>
      <c r="F14" s="1388"/>
      <c r="G14" s="1388"/>
      <c r="H14" s="1388"/>
      <c r="I14" s="1388"/>
      <c r="J14" s="1388"/>
      <c r="K14" s="1388"/>
      <c r="L14" s="1388"/>
      <c r="M14" s="1388"/>
      <c r="N14" s="1389"/>
      <c r="O14" s="3"/>
    </row>
    <row r="15" spans="1:1273" ht="23.25" customHeight="1">
      <c r="B15" s="1387" t="s">
        <v>1537</v>
      </c>
      <c r="C15" s="1388"/>
      <c r="D15" s="1388"/>
      <c r="E15" s="1388"/>
      <c r="F15" s="1388"/>
      <c r="G15" s="1388"/>
      <c r="H15" s="1388"/>
      <c r="I15" s="1388"/>
      <c r="J15" s="1388"/>
      <c r="K15" s="1388"/>
      <c r="L15" s="1388"/>
      <c r="M15" s="1388"/>
      <c r="N15" s="1389"/>
      <c r="O15" s="3"/>
    </row>
    <row r="16" spans="1:1273" ht="23.25" customHeight="1">
      <c r="B16" s="1387" t="s">
        <v>1352</v>
      </c>
      <c r="C16" s="1388"/>
      <c r="D16" s="1388"/>
      <c r="E16" s="1388"/>
      <c r="F16" s="1388"/>
      <c r="G16" s="1388"/>
      <c r="H16" s="1388"/>
      <c r="I16" s="1388"/>
      <c r="J16" s="1388"/>
      <c r="K16" s="1388"/>
      <c r="L16" s="1388"/>
      <c r="M16" s="1388"/>
      <c r="N16" s="1389"/>
      <c r="O16" s="3"/>
    </row>
    <row r="17" spans="2:15" ht="23.25" customHeight="1">
      <c r="B17" s="1387" t="s">
        <v>1354</v>
      </c>
      <c r="C17" s="1388"/>
      <c r="D17" s="1388"/>
      <c r="E17" s="1388"/>
      <c r="F17" s="1388"/>
      <c r="G17" s="1388"/>
      <c r="H17" s="1388"/>
      <c r="I17" s="1388"/>
      <c r="J17" s="1388"/>
      <c r="K17" s="1388"/>
      <c r="L17" s="1388"/>
      <c r="M17" s="1388"/>
      <c r="N17" s="1389"/>
      <c r="O17" s="3"/>
    </row>
    <row r="18" spans="2:15" ht="23.25" customHeight="1">
      <c r="B18" s="1387" t="s">
        <v>1368</v>
      </c>
      <c r="C18" s="1388"/>
      <c r="D18" s="1388"/>
      <c r="E18" s="1388"/>
      <c r="F18" s="1388"/>
      <c r="G18" s="1388"/>
      <c r="H18" s="1388"/>
      <c r="I18" s="1388"/>
      <c r="J18" s="1388"/>
      <c r="K18" s="1388"/>
      <c r="L18" s="1388"/>
      <c r="M18" s="1388"/>
      <c r="N18" s="1389"/>
      <c r="O18" s="3"/>
    </row>
    <row r="19" spans="2:15" ht="23.25" customHeight="1">
      <c r="B19" s="1387" t="s">
        <v>189</v>
      </c>
      <c r="C19" s="1388"/>
      <c r="D19" s="1388"/>
      <c r="E19" s="1388"/>
      <c r="F19" s="1388"/>
      <c r="G19" s="1388"/>
      <c r="H19" s="1388"/>
      <c r="I19" s="1388"/>
      <c r="J19" s="1388"/>
      <c r="K19" s="1388"/>
      <c r="L19" s="1388"/>
      <c r="M19" s="1388"/>
      <c r="N19" s="1389"/>
      <c r="O19" s="3"/>
    </row>
    <row r="20" spans="2:15" ht="15.75" thickBot="1">
      <c r="B20" s="624"/>
      <c r="C20" s="625"/>
      <c r="D20" s="625"/>
      <c r="E20" s="625"/>
      <c r="F20" s="625"/>
      <c r="G20" s="625"/>
      <c r="H20" s="625"/>
      <c r="I20" s="625"/>
      <c r="J20" s="625"/>
      <c r="K20" s="625"/>
      <c r="L20" s="625"/>
      <c r="M20" s="625"/>
      <c r="N20" s="626"/>
    </row>
    <row r="21" spans="2:15" ht="15.75" thickBot="1"/>
    <row r="22" spans="2:15" ht="20.25" customHeight="1">
      <c r="B22" s="1390" t="s">
        <v>1535</v>
      </c>
      <c r="C22" s="1391"/>
      <c r="D22" s="1391"/>
      <c r="E22" s="1391"/>
      <c r="F22" s="1391"/>
      <c r="G22" s="1391"/>
      <c r="H22" s="1391"/>
      <c r="I22" s="1391"/>
      <c r="J22" s="1391"/>
      <c r="K22" s="1391"/>
      <c r="L22" s="1391"/>
      <c r="M22" s="1391"/>
      <c r="N22" s="1392"/>
      <c r="O22" s="3"/>
    </row>
    <row r="23" spans="2:15" ht="15.75" customHeight="1">
      <c r="B23" s="1393"/>
      <c r="C23" s="1394"/>
      <c r="D23" s="1394"/>
      <c r="E23" s="1394"/>
      <c r="F23" s="1394"/>
      <c r="G23" s="1394"/>
      <c r="H23" s="1394"/>
      <c r="I23" s="1394"/>
      <c r="J23" s="1394"/>
      <c r="K23" s="1394"/>
      <c r="L23" s="1394"/>
      <c r="M23" s="1394"/>
      <c r="N23" s="1395"/>
      <c r="O23" s="3"/>
    </row>
    <row r="24" spans="2:15" ht="23.25" customHeight="1">
      <c r="B24" s="1387" t="s">
        <v>270</v>
      </c>
      <c r="C24" s="1388"/>
      <c r="D24" s="1388"/>
      <c r="E24" s="1388"/>
      <c r="F24" s="1388"/>
      <c r="G24" s="1388"/>
      <c r="H24" s="1388"/>
      <c r="I24" s="1388"/>
      <c r="J24" s="1388"/>
      <c r="K24" s="1388"/>
      <c r="L24" s="1388"/>
      <c r="M24" s="1388"/>
      <c r="N24" s="1389"/>
      <c r="O24" s="3"/>
    </row>
    <row r="25" spans="2:15" ht="23.25" customHeight="1">
      <c r="B25" s="1387" t="s">
        <v>1409</v>
      </c>
      <c r="C25" s="1388"/>
      <c r="D25" s="1388"/>
      <c r="E25" s="1388"/>
      <c r="F25" s="1388"/>
      <c r="G25" s="1388"/>
      <c r="H25" s="1388"/>
      <c r="I25" s="1388"/>
      <c r="J25" s="1388"/>
      <c r="K25" s="1388"/>
      <c r="L25" s="1388"/>
      <c r="M25" s="1388"/>
      <c r="N25" s="1389"/>
      <c r="O25" s="3"/>
    </row>
    <row r="26" spans="2:15" ht="23.25" customHeight="1">
      <c r="B26" s="1387" t="s">
        <v>1408</v>
      </c>
      <c r="C26" s="1388"/>
      <c r="D26" s="1388"/>
      <c r="E26" s="1388"/>
      <c r="F26" s="1388"/>
      <c r="G26" s="1388"/>
      <c r="H26" s="1388"/>
      <c r="I26" s="1388"/>
      <c r="J26" s="1388"/>
      <c r="K26" s="1388"/>
      <c r="L26" s="1388"/>
      <c r="M26" s="1388"/>
      <c r="N26" s="1389"/>
      <c r="O26" s="3"/>
    </row>
    <row r="27" spans="2:15" ht="15.75" customHeight="1" thickBot="1">
      <c r="B27" s="1052"/>
      <c r="C27" s="1053"/>
      <c r="D27" s="1053"/>
      <c r="E27" s="1053"/>
      <c r="F27" s="1053"/>
      <c r="G27" s="1053"/>
      <c r="H27" s="1053"/>
      <c r="I27" s="1053"/>
      <c r="J27" s="1053"/>
      <c r="K27" s="1053"/>
      <c r="L27" s="1053"/>
      <c r="M27" s="1053"/>
      <c r="N27" s="1054"/>
      <c r="O27" s="3"/>
    </row>
    <row r="28" spans="2:15" ht="15.75" thickBot="1"/>
    <row r="29" spans="2:15">
      <c r="B29" s="1390" t="s">
        <v>1533</v>
      </c>
      <c r="C29" s="1391"/>
      <c r="D29" s="1391"/>
      <c r="E29" s="1391"/>
      <c r="F29" s="1391"/>
      <c r="G29" s="1391"/>
      <c r="H29" s="1391"/>
      <c r="I29" s="1391"/>
      <c r="J29" s="1391"/>
      <c r="K29" s="1391"/>
      <c r="L29" s="1391"/>
      <c r="M29" s="1391"/>
      <c r="N29" s="1392"/>
    </row>
    <row r="30" spans="2:15">
      <c r="B30" s="1393"/>
      <c r="C30" s="1394"/>
      <c r="D30" s="1394"/>
      <c r="E30" s="1394"/>
      <c r="F30" s="1394"/>
      <c r="G30" s="1394"/>
      <c r="H30" s="1394"/>
      <c r="I30" s="1394"/>
      <c r="J30" s="1394"/>
      <c r="K30" s="1394"/>
      <c r="L30" s="1394"/>
      <c r="M30" s="1394"/>
      <c r="N30" s="1395"/>
    </row>
    <row r="31" spans="2:15" ht="23.25">
      <c r="B31" s="1387" t="s">
        <v>345</v>
      </c>
      <c r="C31" s="1388"/>
      <c r="D31" s="1388"/>
      <c r="E31" s="1388"/>
      <c r="F31" s="1388"/>
      <c r="G31" s="1388"/>
      <c r="H31" s="1388"/>
      <c r="I31" s="1388"/>
      <c r="J31" s="1388"/>
      <c r="K31" s="1388"/>
      <c r="L31" s="1388"/>
      <c r="M31" s="1388"/>
      <c r="N31" s="1389"/>
    </row>
    <row r="32" spans="2:15" ht="23.25">
      <c r="B32" s="1387" t="s">
        <v>502</v>
      </c>
      <c r="C32" s="1388"/>
      <c r="D32" s="1388"/>
      <c r="E32" s="1388"/>
      <c r="F32" s="1388"/>
      <c r="G32" s="1388"/>
      <c r="H32" s="1388"/>
      <c r="I32" s="1388"/>
      <c r="J32" s="1388"/>
      <c r="K32" s="1388"/>
      <c r="L32" s="1388"/>
      <c r="M32" s="1388"/>
      <c r="N32" s="1389"/>
    </row>
    <row r="33" spans="2:14" ht="23.25">
      <c r="B33" s="1387" t="s">
        <v>465</v>
      </c>
      <c r="C33" s="1388"/>
      <c r="D33" s="1388"/>
      <c r="E33" s="1388"/>
      <c r="F33" s="1388"/>
      <c r="G33" s="1388"/>
      <c r="H33" s="1388"/>
      <c r="I33" s="1388"/>
      <c r="J33" s="1388"/>
      <c r="K33" s="1388"/>
      <c r="L33" s="1388"/>
      <c r="M33" s="1388"/>
      <c r="N33" s="1389"/>
    </row>
    <row r="34" spans="2:14" ht="23.25">
      <c r="B34" s="1387" t="s">
        <v>839</v>
      </c>
      <c r="C34" s="1388"/>
      <c r="D34" s="1388"/>
      <c r="E34" s="1388"/>
      <c r="F34" s="1388"/>
      <c r="G34" s="1388"/>
      <c r="H34" s="1388"/>
      <c r="I34" s="1388"/>
      <c r="J34" s="1388"/>
      <c r="K34" s="1388"/>
      <c r="L34" s="1388"/>
      <c r="M34" s="1388"/>
      <c r="N34" s="1389"/>
    </row>
    <row r="35" spans="2:14" ht="23.25">
      <c r="B35" s="1387" t="s">
        <v>541</v>
      </c>
      <c r="C35" s="1388"/>
      <c r="D35" s="1388"/>
      <c r="E35" s="1388"/>
      <c r="F35" s="1388"/>
      <c r="G35" s="1388"/>
      <c r="H35" s="1388"/>
      <c r="I35" s="1388"/>
      <c r="J35" s="1388"/>
      <c r="K35" s="1388"/>
      <c r="L35" s="1388"/>
      <c r="M35" s="1388"/>
      <c r="N35" s="1389"/>
    </row>
    <row r="36" spans="2:14" ht="23.25">
      <c r="B36" s="1387" t="s">
        <v>1529</v>
      </c>
      <c r="C36" s="1388"/>
      <c r="D36" s="1388"/>
      <c r="E36" s="1388"/>
      <c r="F36" s="1388"/>
      <c r="G36" s="1388"/>
      <c r="H36" s="1388"/>
      <c r="I36" s="1388"/>
      <c r="J36" s="1388"/>
      <c r="K36" s="1388"/>
      <c r="L36" s="1388"/>
      <c r="M36" s="1388"/>
      <c r="N36" s="1389"/>
    </row>
    <row r="37" spans="2:14" ht="23.25">
      <c r="B37" s="1387" t="s">
        <v>335</v>
      </c>
      <c r="C37" s="1388"/>
      <c r="D37" s="1388"/>
      <c r="E37" s="1388"/>
      <c r="F37" s="1388"/>
      <c r="G37" s="1388"/>
      <c r="H37" s="1388"/>
      <c r="I37" s="1388"/>
      <c r="J37" s="1388"/>
      <c r="K37" s="1388"/>
      <c r="L37" s="1388"/>
      <c r="M37" s="1388"/>
      <c r="N37" s="1389"/>
    </row>
    <row r="38" spans="2:14" ht="23.25">
      <c r="B38" s="1387" t="s">
        <v>590</v>
      </c>
      <c r="C38" s="1388"/>
      <c r="D38" s="1388"/>
      <c r="E38" s="1388"/>
      <c r="F38" s="1388"/>
      <c r="G38" s="1388"/>
      <c r="H38" s="1388"/>
      <c r="I38" s="1388"/>
      <c r="J38" s="1388"/>
      <c r="K38" s="1388"/>
      <c r="L38" s="1388"/>
      <c r="M38" s="1388"/>
      <c r="N38" s="1389"/>
    </row>
    <row r="39" spans="2:14" ht="23.25">
      <c r="B39" s="1387" t="s">
        <v>878</v>
      </c>
      <c r="C39" s="1388"/>
      <c r="D39" s="1388"/>
      <c r="E39" s="1388"/>
      <c r="F39" s="1388"/>
      <c r="G39" s="1388"/>
      <c r="H39" s="1388"/>
      <c r="I39" s="1388"/>
      <c r="J39" s="1388"/>
      <c r="K39" s="1388"/>
      <c r="L39" s="1388"/>
      <c r="M39" s="1388"/>
      <c r="N39" s="1389"/>
    </row>
    <row r="40" spans="2:14" ht="23.25">
      <c r="B40" s="1387" t="s">
        <v>1310</v>
      </c>
      <c r="C40" s="1388"/>
      <c r="D40" s="1388"/>
      <c r="E40" s="1388"/>
      <c r="F40" s="1388"/>
      <c r="G40" s="1388"/>
      <c r="H40" s="1388"/>
      <c r="I40" s="1388"/>
      <c r="J40" s="1388"/>
      <c r="K40" s="1388"/>
      <c r="L40" s="1388"/>
      <c r="M40" s="1388"/>
      <c r="N40" s="1389"/>
    </row>
    <row r="41" spans="2:14" ht="23.25">
      <c r="B41" s="1387" t="s">
        <v>1322</v>
      </c>
      <c r="C41" s="1388"/>
      <c r="D41" s="1388"/>
      <c r="E41" s="1388"/>
      <c r="F41" s="1388"/>
      <c r="G41" s="1388"/>
      <c r="H41" s="1388"/>
      <c r="I41" s="1388"/>
      <c r="J41" s="1388"/>
      <c r="K41" s="1388"/>
      <c r="L41" s="1388"/>
      <c r="M41" s="1388"/>
      <c r="N41" s="1389"/>
    </row>
    <row r="42" spans="2:14" ht="23.25">
      <c r="B42" s="1387" t="s">
        <v>1325</v>
      </c>
      <c r="C42" s="1388"/>
      <c r="D42" s="1388"/>
      <c r="E42" s="1388"/>
      <c r="F42" s="1388"/>
      <c r="G42" s="1388"/>
      <c r="H42" s="1388"/>
      <c r="I42" s="1388"/>
      <c r="J42" s="1388"/>
      <c r="K42" s="1388"/>
      <c r="L42" s="1388"/>
      <c r="M42" s="1388"/>
      <c r="N42" s="1389"/>
    </row>
    <row r="43" spans="2:14" ht="23.25">
      <c r="B43" s="1387" t="s">
        <v>1341</v>
      </c>
      <c r="C43" s="1388"/>
      <c r="D43" s="1388"/>
      <c r="E43" s="1388"/>
      <c r="F43" s="1388"/>
      <c r="G43" s="1388"/>
      <c r="H43" s="1388"/>
      <c r="I43" s="1388"/>
      <c r="J43" s="1388"/>
      <c r="K43" s="1388"/>
      <c r="L43" s="1388"/>
      <c r="M43" s="1388"/>
      <c r="N43" s="1389"/>
    </row>
    <row r="44" spans="2:14" ht="23.25">
      <c r="B44" s="1387" t="s">
        <v>1342</v>
      </c>
      <c r="C44" s="1388"/>
      <c r="D44" s="1388"/>
      <c r="E44" s="1388"/>
      <c r="F44" s="1388"/>
      <c r="G44" s="1388"/>
      <c r="H44" s="1388"/>
      <c r="I44" s="1388"/>
      <c r="J44" s="1388"/>
      <c r="K44" s="1388"/>
      <c r="L44" s="1388"/>
      <c r="M44" s="1388"/>
      <c r="N44" s="1389"/>
    </row>
    <row r="45" spans="2:14" ht="23.25">
      <c r="B45" s="1387" t="s">
        <v>1527</v>
      </c>
      <c r="C45" s="1388"/>
      <c r="D45" s="1388"/>
      <c r="E45" s="1388"/>
      <c r="F45" s="1388"/>
      <c r="G45" s="1388"/>
      <c r="H45" s="1388"/>
      <c r="I45" s="1388"/>
      <c r="J45" s="1388"/>
      <c r="K45" s="1388"/>
      <c r="L45" s="1388"/>
      <c r="M45" s="1388"/>
      <c r="N45" s="1389"/>
    </row>
    <row r="46" spans="2:14" ht="23.25">
      <c r="B46" s="1387" t="s">
        <v>1335</v>
      </c>
      <c r="C46" s="1388"/>
      <c r="D46" s="1388"/>
      <c r="E46" s="1388"/>
      <c r="F46" s="1388"/>
      <c r="G46" s="1388"/>
      <c r="H46" s="1388"/>
      <c r="I46" s="1388"/>
      <c r="J46" s="1388"/>
      <c r="K46" s="1388"/>
      <c r="L46" s="1388"/>
      <c r="M46" s="1388"/>
      <c r="N46" s="1389"/>
    </row>
    <row r="47" spans="2:14" ht="23.25">
      <c r="B47" s="1387" t="s">
        <v>1358</v>
      </c>
      <c r="C47" s="1388"/>
      <c r="D47" s="1388"/>
      <c r="E47" s="1388"/>
      <c r="F47" s="1388"/>
      <c r="G47" s="1388"/>
      <c r="H47" s="1388"/>
      <c r="I47" s="1388"/>
      <c r="J47" s="1388"/>
      <c r="K47" s="1388"/>
      <c r="L47" s="1388"/>
      <c r="M47" s="1388"/>
      <c r="N47" s="1389"/>
    </row>
    <row r="48" spans="2:14" ht="23.25">
      <c r="B48" s="1387" t="s">
        <v>1364</v>
      </c>
      <c r="C48" s="1388"/>
      <c r="D48" s="1388"/>
      <c r="E48" s="1388"/>
      <c r="F48" s="1388"/>
      <c r="G48" s="1388"/>
      <c r="H48" s="1388"/>
      <c r="I48" s="1388"/>
      <c r="J48" s="1388"/>
      <c r="K48" s="1388"/>
      <c r="L48" s="1388"/>
      <c r="M48" s="1388"/>
      <c r="N48" s="1389"/>
    </row>
    <row r="49" spans="2:15" ht="23.25">
      <c r="B49" s="1387" t="s">
        <v>1366</v>
      </c>
      <c r="C49" s="1388"/>
      <c r="D49" s="1388"/>
      <c r="E49" s="1388"/>
      <c r="F49" s="1388"/>
      <c r="G49" s="1388"/>
      <c r="H49" s="1388"/>
      <c r="I49" s="1388"/>
      <c r="J49" s="1388"/>
      <c r="K49" s="1388"/>
      <c r="L49" s="1388"/>
      <c r="M49" s="1388"/>
      <c r="N49" s="1389"/>
    </row>
    <row r="50" spans="2:15" ht="15.75" thickBot="1">
      <c r="B50" s="624"/>
      <c r="C50" s="625"/>
      <c r="D50" s="625"/>
      <c r="E50" s="625"/>
      <c r="F50" s="625"/>
      <c r="G50" s="625"/>
      <c r="H50" s="625"/>
      <c r="I50" s="625"/>
      <c r="J50" s="625"/>
      <c r="K50" s="625"/>
      <c r="L50" s="625"/>
      <c r="M50" s="625"/>
      <c r="N50" s="626"/>
    </row>
    <row r="51" spans="2:15" ht="15.75" thickBot="1"/>
    <row r="52" spans="2:15" ht="20.25" customHeight="1">
      <c r="B52" s="1390" t="s">
        <v>444</v>
      </c>
      <c r="C52" s="1391"/>
      <c r="D52" s="1391"/>
      <c r="E52" s="1391"/>
      <c r="F52" s="1391"/>
      <c r="G52" s="1391"/>
      <c r="H52" s="1391"/>
      <c r="I52" s="1391"/>
      <c r="J52" s="1391"/>
      <c r="K52" s="1391"/>
      <c r="L52" s="1391"/>
      <c r="M52" s="1391"/>
      <c r="N52" s="1392"/>
      <c r="O52" s="3"/>
    </row>
    <row r="53" spans="2:15" ht="15.75" customHeight="1">
      <c r="B53" s="1393"/>
      <c r="C53" s="1394"/>
      <c r="D53" s="1394"/>
      <c r="E53" s="1394"/>
      <c r="F53" s="1394"/>
      <c r="G53" s="1394"/>
      <c r="H53" s="1394"/>
      <c r="I53" s="1394"/>
      <c r="J53" s="1394"/>
      <c r="K53" s="1394"/>
      <c r="L53" s="1394"/>
      <c r="M53" s="1394"/>
      <c r="N53" s="1395"/>
      <c r="O53" s="3"/>
    </row>
    <row r="54" spans="2:15" ht="24.95" customHeight="1">
      <c r="B54" s="1387" t="s">
        <v>452</v>
      </c>
      <c r="C54" s="1388"/>
      <c r="D54" s="1388"/>
      <c r="E54" s="1388"/>
      <c r="F54" s="1388"/>
      <c r="G54" s="1388"/>
      <c r="H54" s="1388"/>
      <c r="I54" s="1388"/>
      <c r="J54" s="1388"/>
      <c r="K54" s="1388"/>
      <c r="L54" s="1388"/>
      <c r="M54" s="1388"/>
      <c r="N54" s="1389"/>
      <c r="O54" s="3"/>
    </row>
    <row r="55" spans="2:15" ht="24.95" customHeight="1">
      <c r="B55" s="1387" t="s">
        <v>466</v>
      </c>
      <c r="C55" s="1388"/>
      <c r="D55" s="1388"/>
      <c r="E55" s="1388"/>
      <c r="F55" s="1388"/>
      <c r="G55" s="1388"/>
      <c r="H55" s="1388"/>
      <c r="I55" s="1388"/>
      <c r="J55" s="1388"/>
      <c r="K55" s="1388"/>
      <c r="L55" s="1388"/>
      <c r="M55" s="1388"/>
      <c r="N55" s="1389"/>
      <c r="O55" s="3"/>
    </row>
    <row r="56" spans="2:15" ht="24.95" customHeight="1">
      <c r="B56" s="1387" t="s">
        <v>489</v>
      </c>
      <c r="C56" s="1388"/>
      <c r="D56" s="1388"/>
      <c r="E56" s="1388"/>
      <c r="F56" s="1388"/>
      <c r="G56" s="1388"/>
      <c r="H56" s="1388"/>
      <c r="I56" s="1388"/>
      <c r="J56" s="1388"/>
      <c r="K56" s="1388"/>
      <c r="L56" s="1388"/>
      <c r="M56" s="1388"/>
      <c r="N56" s="1389"/>
      <c r="O56" s="3"/>
    </row>
    <row r="57" spans="2:15" ht="24.95" customHeight="1">
      <c r="B57" s="1387" t="s">
        <v>441</v>
      </c>
      <c r="C57" s="1388"/>
      <c r="D57" s="1388"/>
      <c r="E57" s="1388"/>
      <c r="F57" s="1388"/>
      <c r="G57" s="1388"/>
      <c r="H57" s="1388"/>
      <c r="I57" s="1388"/>
      <c r="J57" s="1388"/>
      <c r="K57" s="1388"/>
      <c r="L57" s="1388"/>
      <c r="M57" s="1388"/>
      <c r="N57" s="1389"/>
      <c r="O57" s="3"/>
    </row>
    <row r="58" spans="2:15" ht="24.95" customHeight="1">
      <c r="B58" s="1387" t="s">
        <v>524</v>
      </c>
      <c r="C58" s="1388"/>
      <c r="D58" s="1388"/>
      <c r="E58" s="1388"/>
      <c r="F58" s="1388"/>
      <c r="G58" s="1388"/>
      <c r="H58" s="1388"/>
      <c r="I58" s="1388"/>
      <c r="J58" s="1388"/>
      <c r="K58" s="1388"/>
      <c r="L58" s="1388"/>
      <c r="M58" s="1388"/>
      <c r="N58" s="1389"/>
      <c r="O58" s="3"/>
    </row>
    <row r="59" spans="2:15" ht="24.95" customHeight="1">
      <c r="B59" s="1387" t="s">
        <v>547</v>
      </c>
      <c r="C59" s="1388"/>
      <c r="D59" s="1388"/>
      <c r="E59" s="1388"/>
      <c r="F59" s="1388"/>
      <c r="G59" s="1388"/>
      <c r="H59" s="1388"/>
      <c r="I59" s="1388"/>
      <c r="J59" s="1388"/>
      <c r="K59" s="1388"/>
      <c r="L59" s="1388"/>
      <c r="M59" s="1388"/>
      <c r="N59" s="1389"/>
      <c r="O59" s="3"/>
    </row>
    <row r="60" spans="2:15" ht="24.95" customHeight="1">
      <c r="B60" s="1387" t="s">
        <v>1534</v>
      </c>
      <c r="C60" s="1388"/>
      <c r="D60" s="1388"/>
      <c r="E60" s="1388"/>
      <c r="F60" s="1388"/>
      <c r="G60" s="1388"/>
      <c r="H60" s="1388"/>
      <c r="I60" s="1388"/>
      <c r="J60" s="1388"/>
      <c r="K60" s="1388"/>
      <c r="L60" s="1388"/>
      <c r="M60" s="1388"/>
      <c r="N60" s="1389"/>
      <c r="O60" s="3"/>
    </row>
    <row r="61" spans="2:15" ht="24.95" customHeight="1">
      <c r="B61" s="1387" t="s">
        <v>571</v>
      </c>
      <c r="C61" s="1388"/>
      <c r="D61" s="1388"/>
      <c r="E61" s="1388"/>
      <c r="F61" s="1388"/>
      <c r="G61" s="1388"/>
      <c r="H61" s="1388"/>
      <c r="I61" s="1388"/>
      <c r="J61" s="1388"/>
      <c r="K61" s="1388"/>
      <c r="L61" s="1388"/>
      <c r="M61" s="1388"/>
      <c r="N61" s="1389"/>
      <c r="O61" s="3"/>
    </row>
    <row r="62" spans="2:15" ht="24.95" customHeight="1">
      <c r="B62" s="1387" t="s">
        <v>576</v>
      </c>
      <c r="C62" s="1388"/>
      <c r="D62" s="1388"/>
      <c r="E62" s="1388"/>
      <c r="F62" s="1388"/>
      <c r="G62" s="1388"/>
      <c r="H62" s="1388"/>
      <c r="I62" s="1388"/>
      <c r="J62" s="1388"/>
      <c r="K62" s="1388"/>
      <c r="L62" s="1388"/>
      <c r="M62" s="1388"/>
      <c r="N62" s="1389"/>
      <c r="O62" s="3"/>
    </row>
    <row r="63" spans="2:15" ht="24.95" customHeight="1">
      <c r="B63" s="1387" t="s">
        <v>587</v>
      </c>
      <c r="C63" s="1388"/>
      <c r="D63" s="1388"/>
      <c r="E63" s="1388"/>
      <c r="F63" s="1388"/>
      <c r="G63" s="1388"/>
      <c r="H63" s="1388"/>
      <c r="I63" s="1388"/>
      <c r="J63" s="1388"/>
      <c r="K63" s="1388"/>
      <c r="L63" s="1388"/>
      <c r="M63" s="1388"/>
      <c r="N63" s="1389"/>
      <c r="O63" s="3"/>
    </row>
    <row r="64" spans="2:15" ht="24.95" customHeight="1">
      <c r="B64" s="1387" t="s">
        <v>599</v>
      </c>
      <c r="C64" s="1388"/>
      <c r="D64" s="1388"/>
      <c r="E64" s="1388"/>
      <c r="F64" s="1388"/>
      <c r="G64" s="1388"/>
      <c r="H64" s="1388"/>
      <c r="I64" s="1388"/>
      <c r="J64" s="1388"/>
      <c r="K64" s="1388"/>
      <c r="L64" s="1388"/>
      <c r="M64" s="1388"/>
      <c r="N64" s="1389"/>
      <c r="O64" s="3"/>
    </row>
    <row r="65" spans="2:15" ht="24.95" customHeight="1">
      <c r="B65" s="1387" t="s">
        <v>629</v>
      </c>
      <c r="C65" s="1388"/>
      <c r="D65" s="1388"/>
      <c r="E65" s="1388"/>
      <c r="F65" s="1388"/>
      <c r="G65" s="1388"/>
      <c r="H65" s="1388"/>
      <c r="I65" s="1388"/>
      <c r="J65" s="1388"/>
      <c r="K65" s="1388"/>
      <c r="L65" s="1388"/>
      <c r="M65" s="1388"/>
      <c r="N65" s="1389"/>
      <c r="O65" s="3"/>
    </row>
    <row r="66" spans="2:15" ht="24.95" customHeight="1">
      <c r="B66" s="1387" t="s">
        <v>650</v>
      </c>
      <c r="C66" s="1388"/>
      <c r="D66" s="1388"/>
      <c r="E66" s="1388"/>
      <c r="F66" s="1388"/>
      <c r="G66" s="1388"/>
      <c r="H66" s="1388"/>
      <c r="I66" s="1388"/>
      <c r="J66" s="1388"/>
      <c r="K66" s="1388"/>
      <c r="L66" s="1388"/>
      <c r="M66" s="1388"/>
      <c r="N66" s="1389"/>
      <c r="O66" s="3"/>
    </row>
    <row r="67" spans="2:15" ht="24.95" customHeight="1">
      <c r="B67" s="1387" t="s">
        <v>318</v>
      </c>
      <c r="C67" s="1388"/>
      <c r="D67" s="1388"/>
      <c r="E67" s="1388"/>
      <c r="F67" s="1388"/>
      <c r="G67" s="1388"/>
      <c r="H67" s="1388"/>
      <c r="I67" s="1388"/>
      <c r="J67" s="1388"/>
      <c r="K67" s="1388"/>
      <c r="L67" s="1388"/>
      <c r="M67" s="1388"/>
      <c r="N67" s="1389"/>
    </row>
    <row r="68" spans="2:15" ht="24.95" customHeight="1">
      <c r="B68" s="1387" t="s">
        <v>651</v>
      </c>
      <c r="C68" s="1388"/>
      <c r="D68" s="1388"/>
      <c r="E68" s="1388"/>
      <c r="F68" s="1388"/>
      <c r="G68" s="1388"/>
      <c r="H68" s="1388"/>
      <c r="I68" s="1388"/>
      <c r="J68" s="1388"/>
      <c r="K68" s="1388"/>
      <c r="L68" s="1388"/>
      <c r="M68" s="1388"/>
      <c r="N68" s="1389"/>
      <c r="O68" s="3"/>
    </row>
    <row r="69" spans="2:15" ht="24.95" customHeight="1">
      <c r="B69" s="1387" t="s">
        <v>694</v>
      </c>
      <c r="C69" s="1388"/>
      <c r="D69" s="1388"/>
      <c r="E69" s="1388"/>
      <c r="F69" s="1388"/>
      <c r="G69" s="1388"/>
      <c r="H69" s="1388"/>
      <c r="I69" s="1388"/>
      <c r="J69" s="1388"/>
      <c r="K69" s="1388"/>
      <c r="L69" s="1388"/>
      <c r="M69" s="1388"/>
      <c r="N69" s="1389"/>
    </row>
    <row r="70" spans="2:15" ht="24.95" customHeight="1">
      <c r="B70" s="1387" t="s">
        <v>503</v>
      </c>
      <c r="C70" s="1388"/>
      <c r="D70" s="1388"/>
      <c r="E70" s="1388"/>
      <c r="F70" s="1388"/>
      <c r="G70" s="1388"/>
      <c r="H70" s="1388"/>
      <c r="I70" s="1388"/>
      <c r="J70" s="1388"/>
      <c r="K70" s="1388"/>
      <c r="L70" s="1388"/>
      <c r="M70" s="1388"/>
      <c r="N70" s="1389"/>
      <c r="O70" s="3"/>
    </row>
    <row r="71" spans="2:15" ht="24.95" customHeight="1">
      <c r="B71" s="1387" t="s">
        <v>513</v>
      </c>
      <c r="C71" s="1388"/>
      <c r="D71" s="1388"/>
      <c r="E71" s="1388"/>
      <c r="F71" s="1388"/>
      <c r="G71" s="1388"/>
      <c r="H71" s="1388"/>
      <c r="I71" s="1388"/>
      <c r="J71" s="1388"/>
      <c r="K71" s="1388"/>
      <c r="L71" s="1388"/>
      <c r="M71" s="1388"/>
      <c r="N71" s="1389"/>
      <c r="O71" s="3"/>
    </row>
    <row r="72" spans="2:15" ht="24.95" customHeight="1">
      <c r="B72" s="1387" t="s">
        <v>515</v>
      </c>
      <c r="C72" s="1388"/>
      <c r="D72" s="1388"/>
      <c r="E72" s="1388"/>
      <c r="F72" s="1388"/>
      <c r="G72" s="1388"/>
      <c r="H72" s="1388"/>
      <c r="I72" s="1388"/>
      <c r="J72" s="1388"/>
      <c r="K72" s="1388"/>
      <c r="L72" s="1388"/>
      <c r="M72" s="1388"/>
      <c r="N72" s="1389"/>
      <c r="O72" s="3"/>
    </row>
    <row r="73" spans="2:15" ht="24.95" customHeight="1">
      <c r="B73" s="1387" t="s">
        <v>520</v>
      </c>
      <c r="C73" s="1388"/>
      <c r="D73" s="1388"/>
      <c r="E73" s="1388"/>
      <c r="F73" s="1388"/>
      <c r="G73" s="1388"/>
      <c r="H73" s="1388"/>
      <c r="I73" s="1388"/>
      <c r="J73" s="1388"/>
      <c r="K73" s="1388"/>
      <c r="L73" s="1388"/>
      <c r="M73" s="1388"/>
      <c r="N73" s="1389"/>
      <c r="O73" s="3"/>
    </row>
    <row r="74" spans="2:15" ht="24.95" customHeight="1" thickBot="1">
      <c r="B74" s="624"/>
      <c r="C74" s="625"/>
      <c r="D74" s="625"/>
      <c r="E74" s="625"/>
      <c r="F74" s="625"/>
      <c r="G74" s="625"/>
      <c r="H74" s="625"/>
      <c r="I74" s="625"/>
      <c r="J74" s="625"/>
      <c r="K74" s="625"/>
      <c r="L74" s="625"/>
      <c r="M74" s="625"/>
      <c r="N74" s="626"/>
    </row>
    <row r="75" spans="2:15" ht="15.75" thickBot="1"/>
    <row r="76" spans="2:15">
      <c r="B76" s="1390" t="s">
        <v>1539</v>
      </c>
      <c r="C76" s="1391"/>
      <c r="D76" s="1391"/>
      <c r="E76" s="1391"/>
      <c r="F76" s="1391"/>
      <c r="G76" s="1391"/>
      <c r="H76" s="1391"/>
      <c r="I76" s="1391"/>
      <c r="J76" s="1391"/>
      <c r="K76" s="1391"/>
      <c r="L76" s="1391"/>
      <c r="M76" s="1391"/>
      <c r="N76" s="1392"/>
    </row>
    <row r="77" spans="2:15">
      <c r="B77" s="1393"/>
      <c r="C77" s="1394"/>
      <c r="D77" s="1394"/>
      <c r="E77" s="1394"/>
      <c r="F77" s="1394"/>
      <c r="G77" s="1394"/>
      <c r="H77" s="1394"/>
      <c r="I77" s="1394"/>
      <c r="J77" s="1394"/>
      <c r="K77" s="1394"/>
      <c r="L77" s="1394"/>
      <c r="M77" s="1394"/>
      <c r="N77" s="1395"/>
    </row>
    <row r="78" spans="2:15" ht="23.25">
      <c r="B78" s="1387" t="s">
        <v>589</v>
      </c>
      <c r="C78" s="1388"/>
      <c r="D78" s="1388"/>
      <c r="E78" s="1388"/>
      <c r="F78" s="1388"/>
      <c r="G78" s="1388"/>
      <c r="H78" s="1388"/>
      <c r="I78" s="1388"/>
      <c r="J78" s="1388"/>
      <c r="K78" s="1388"/>
      <c r="L78" s="1388"/>
      <c r="M78" s="1388"/>
      <c r="N78" s="1389"/>
    </row>
    <row r="79" spans="2:15" ht="23.25">
      <c r="B79" s="1387" t="s">
        <v>750</v>
      </c>
      <c r="C79" s="1388"/>
      <c r="D79" s="1388"/>
      <c r="E79" s="1388"/>
      <c r="F79" s="1388"/>
      <c r="G79" s="1388"/>
      <c r="H79" s="1388"/>
      <c r="I79" s="1388"/>
      <c r="J79" s="1388"/>
      <c r="K79" s="1388"/>
      <c r="L79" s="1388"/>
      <c r="M79" s="1388"/>
      <c r="N79" s="1389"/>
    </row>
    <row r="80" spans="2:15" ht="23.25">
      <c r="B80" s="1387" t="s">
        <v>788</v>
      </c>
      <c r="C80" s="1388"/>
      <c r="D80" s="1388"/>
      <c r="E80" s="1388"/>
      <c r="F80" s="1388"/>
      <c r="G80" s="1388"/>
      <c r="H80" s="1388"/>
      <c r="I80" s="1388"/>
      <c r="J80" s="1388"/>
      <c r="K80" s="1388"/>
      <c r="L80" s="1388"/>
      <c r="M80" s="1388"/>
      <c r="N80" s="1389"/>
    </row>
    <row r="81" spans="2:14" ht="23.25">
      <c r="B81" s="1387" t="s">
        <v>1275</v>
      </c>
      <c r="C81" s="1388"/>
      <c r="D81" s="1388"/>
      <c r="E81" s="1388"/>
      <c r="F81" s="1388"/>
      <c r="G81" s="1388"/>
      <c r="H81" s="1388"/>
      <c r="I81" s="1388"/>
      <c r="J81" s="1388"/>
      <c r="K81" s="1388"/>
      <c r="L81" s="1388"/>
      <c r="M81" s="1388"/>
      <c r="N81" s="1389"/>
    </row>
    <row r="82" spans="2:14" ht="23.25">
      <c r="B82" s="1387" t="s">
        <v>748</v>
      </c>
      <c r="C82" s="1388"/>
      <c r="D82" s="1388"/>
      <c r="E82" s="1388"/>
      <c r="F82" s="1388"/>
      <c r="G82" s="1388"/>
      <c r="H82" s="1388"/>
      <c r="I82" s="1388"/>
      <c r="J82" s="1388"/>
      <c r="K82" s="1388"/>
      <c r="L82" s="1388"/>
      <c r="M82" s="1388"/>
      <c r="N82" s="1389"/>
    </row>
    <row r="83" spans="2:14" ht="23.25">
      <c r="B83" s="1387" t="s">
        <v>761</v>
      </c>
      <c r="C83" s="1388"/>
      <c r="D83" s="1388"/>
      <c r="E83" s="1388"/>
      <c r="F83" s="1388"/>
      <c r="G83" s="1388"/>
      <c r="H83" s="1388"/>
      <c r="I83" s="1388"/>
      <c r="J83" s="1388"/>
      <c r="K83" s="1388"/>
      <c r="L83" s="1388"/>
      <c r="M83" s="1388"/>
      <c r="N83" s="1389"/>
    </row>
    <row r="84" spans="2:14" ht="23.25">
      <c r="B84" s="1387" t="s">
        <v>37</v>
      </c>
      <c r="C84" s="1388"/>
      <c r="D84" s="1388"/>
      <c r="E84" s="1388"/>
      <c r="F84" s="1388"/>
      <c r="G84" s="1388"/>
      <c r="H84" s="1388"/>
      <c r="I84" s="1388"/>
      <c r="J84" s="1388"/>
      <c r="K84" s="1388"/>
      <c r="L84" s="1388"/>
      <c r="M84" s="1388"/>
      <c r="N84" s="1389"/>
    </row>
    <row r="85" spans="2:14" ht="23.25">
      <c r="B85" s="1387" t="s">
        <v>61</v>
      </c>
      <c r="C85" s="1388"/>
      <c r="D85" s="1388"/>
      <c r="E85" s="1388"/>
      <c r="F85" s="1388"/>
      <c r="G85" s="1388"/>
      <c r="H85" s="1388"/>
      <c r="I85" s="1388"/>
      <c r="J85" s="1388"/>
      <c r="K85" s="1388"/>
      <c r="L85" s="1388"/>
      <c r="M85" s="1388"/>
      <c r="N85" s="1389"/>
    </row>
    <row r="86" spans="2:14" ht="23.25">
      <c r="B86" s="1387" t="s">
        <v>141</v>
      </c>
      <c r="C86" s="1388"/>
      <c r="D86" s="1388"/>
      <c r="E86" s="1388"/>
      <c r="F86" s="1388"/>
      <c r="G86" s="1388"/>
      <c r="H86" s="1388"/>
      <c r="I86" s="1388"/>
      <c r="J86" s="1388"/>
      <c r="K86" s="1388"/>
      <c r="L86" s="1388"/>
      <c r="M86" s="1388"/>
      <c r="N86" s="1389"/>
    </row>
    <row r="87" spans="2:14" ht="23.25">
      <c r="B87" s="1387" t="s">
        <v>105</v>
      </c>
      <c r="C87" s="1388"/>
      <c r="D87" s="1388"/>
      <c r="E87" s="1388"/>
      <c r="F87" s="1388"/>
      <c r="G87" s="1388"/>
      <c r="H87" s="1388"/>
      <c r="I87" s="1388"/>
      <c r="J87" s="1388"/>
      <c r="K87" s="1388"/>
      <c r="L87" s="1388"/>
      <c r="M87" s="1388"/>
      <c r="N87" s="1389"/>
    </row>
    <row r="88" spans="2:14">
      <c r="B88" s="1387"/>
      <c r="C88" s="1388"/>
      <c r="D88" s="1388"/>
      <c r="E88" s="1388"/>
      <c r="F88" s="1388"/>
      <c r="G88" s="1388"/>
      <c r="H88" s="1388"/>
      <c r="I88" s="1388"/>
      <c r="J88" s="1388"/>
      <c r="K88" s="1388"/>
      <c r="L88" s="1388"/>
      <c r="M88" s="1388"/>
      <c r="N88" s="1389"/>
    </row>
    <row r="89" spans="2:14" ht="15.75" thickBot="1">
      <c r="B89" s="1396"/>
      <c r="C89" s="1397"/>
      <c r="D89" s="1397"/>
      <c r="E89" s="1397"/>
      <c r="F89" s="1397"/>
      <c r="G89" s="1397"/>
      <c r="H89" s="1397"/>
      <c r="I89" s="1397"/>
      <c r="J89" s="1397"/>
      <c r="K89" s="1397"/>
      <c r="L89" s="1397"/>
      <c r="M89" s="1397"/>
      <c r="N89" s="1398"/>
    </row>
    <row r="90" spans="2:14" ht="15.75" thickBot="1"/>
    <row r="91" spans="2:14">
      <c r="B91" s="1390" t="s">
        <v>1546</v>
      </c>
      <c r="C91" s="1391"/>
      <c r="D91" s="1391"/>
      <c r="E91" s="1391"/>
      <c r="F91" s="1391"/>
      <c r="G91" s="1391"/>
      <c r="H91" s="1391"/>
      <c r="I91" s="1391"/>
      <c r="J91" s="1391"/>
      <c r="K91" s="1391"/>
      <c r="L91" s="1391"/>
      <c r="M91" s="1391"/>
      <c r="N91" s="1392"/>
    </row>
    <row r="92" spans="2:14">
      <c r="B92" s="1393"/>
      <c r="C92" s="1394"/>
      <c r="D92" s="1394"/>
      <c r="E92" s="1394"/>
      <c r="F92" s="1394"/>
      <c r="G92" s="1394"/>
      <c r="H92" s="1394"/>
      <c r="I92" s="1394"/>
      <c r="J92" s="1394"/>
      <c r="K92" s="1394"/>
      <c r="L92" s="1394"/>
      <c r="M92" s="1394"/>
      <c r="N92" s="1395"/>
    </row>
    <row r="93" spans="2:14" ht="23.25">
      <c r="B93" s="1387" t="s">
        <v>249</v>
      </c>
      <c r="C93" s="1388"/>
      <c r="D93" s="1388"/>
      <c r="E93" s="1388"/>
      <c r="F93" s="1388"/>
      <c r="G93" s="1388"/>
      <c r="H93" s="1388"/>
      <c r="I93" s="1388"/>
      <c r="J93" s="1388"/>
      <c r="K93" s="1388"/>
      <c r="L93" s="1388"/>
      <c r="M93" s="1388"/>
      <c r="N93" s="1389"/>
    </row>
    <row r="94" spans="2:14" ht="23.25">
      <c r="B94" s="1387" t="s">
        <v>266</v>
      </c>
      <c r="C94" s="1388"/>
      <c r="D94" s="1388"/>
      <c r="E94" s="1388"/>
      <c r="F94" s="1388"/>
      <c r="G94" s="1388"/>
      <c r="H94" s="1388"/>
      <c r="I94" s="1388"/>
      <c r="J94" s="1388"/>
      <c r="K94" s="1388"/>
      <c r="L94" s="1388"/>
      <c r="M94" s="1388"/>
      <c r="N94" s="1389"/>
    </row>
    <row r="95" spans="2:14" ht="23.25">
      <c r="B95" s="1387" t="s">
        <v>1544</v>
      </c>
      <c r="C95" s="1388"/>
      <c r="D95" s="1388"/>
      <c r="E95" s="1388"/>
      <c r="F95" s="1388"/>
      <c r="G95" s="1388"/>
      <c r="H95" s="1388"/>
      <c r="I95" s="1388"/>
      <c r="J95" s="1388"/>
      <c r="K95" s="1388"/>
      <c r="L95" s="1388"/>
      <c r="M95" s="1388"/>
      <c r="N95" s="1389"/>
    </row>
    <row r="96" spans="2:14" ht="23.25">
      <c r="B96" s="1387" t="s">
        <v>1545</v>
      </c>
      <c r="C96" s="1388"/>
      <c r="D96" s="1388"/>
      <c r="E96" s="1388"/>
      <c r="F96" s="1388"/>
      <c r="G96" s="1388"/>
      <c r="H96" s="1388"/>
      <c r="I96" s="1388"/>
      <c r="J96" s="1388"/>
      <c r="K96" s="1388"/>
      <c r="L96" s="1388"/>
      <c r="M96" s="1388"/>
      <c r="N96" s="1389"/>
    </row>
    <row r="97" spans="2:14" ht="23.25">
      <c r="B97" s="1387" t="s">
        <v>305</v>
      </c>
      <c r="C97" s="1388"/>
      <c r="D97" s="1388"/>
      <c r="E97" s="1388"/>
      <c r="F97" s="1388"/>
      <c r="G97" s="1388"/>
      <c r="H97" s="1388"/>
      <c r="I97" s="1388"/>
      <c r="J97" s="1388"/>
      <c r="K97" s="1388"/>
      <c r="L97" s="1388"/>
      <c r="M97" s="1388"/>
      <c r="N97" s="1389"/>
    </row>
    <row r="98" spans="2:14" ht="23.25">
      <c r="B98" s="1387" t="s">
        <v>309</v>
      </c>
      <c r="C98" s="1388"/>
      <c r="D98" s="1388"/>
      <c r="E98" s="1388"/>
      <c r="F98" s="1388"/>
      <c r="G98" s="1388"/>
      <c r="H98" s="1388"/>
      <c r="I98" s="1388"/>
      <c r="J98" s="1388"/>
      <c r="K98" s="1388"/>
      <c r="L98" s="1388"/>
      <c r="M98" s="1388"/>
      <c r="N98" s="1389"/>
    </row>
    <row r="99" spans="2:14" ht="15.75" thickBot="1">
      <c r="B99" s="624"/>
      <c r="C99" s="625"/>
      <c r="D99" s="625"/>
      <c r="E99" s="625"/>
      <c r="F99" s="625"/>
      <c r="G99" s="625"/>
      <c r="H99" s="625"/>
      <c r="I99" s="625"/>
      <c r="J99" s="625"/>
      <c r="K99" s="625"/>
      <c r="L99" s="625"/>
      <c r="M99" s="625"/>
      <c r="N99" s="626"/>
    </row>
    <row r="100" spans="2:14" ht="15.75" thickBot="1"/>
    <row r="101" spans="2:14">
      <c r="B101" s="1390" t="s">
        <v>2</v>
      </c>
      <c r="C101" s="1391"/>
      <c r="D101" s="1391"/>
      <c r="E101" s="1391"/>
      <c r="F101" s="1391"/>
      <c r="G101" s="1391"/>
      <c r="H101" s="1391"/>
      <c r="I101" s="1391"/>
      <c r="J101" s="1391"/>
      <c r="K101" s="1391"/>
      <c r="L101" s="1391"/>
      <c r="M101" s="1391"/>
      <c r="N101" s="1392"/>
    </row>
    <row r="102" spans="2:14">
      <c r="B102" s="1393"/>
      <c r="C102" s="1394"/>
      <c r="D102" s="1394"/>
      <c r="E102" s="1394"/>
      <c r="F102" s="1394"/>
      <c r="G102" s="1394"/>
      <c r="H102" s="1394"/>
      <c r="I102" s="1394"/>
      <c r="J102" s="1394"/>
      <c r="K102" s="1394"/>
      <c r="L102" s="1394"/>
      <c r="M102" s="1394"/>
      <c r="N102" s="1395"/>
    </row>
    <row r="103" spans="2:14" ht="23.25">
      <c r="B103" s="1387" t="s">
        <v>116</v>
      </c>
      <c r="C103" s="1388"/>
      <c r="D103" s="1388"/>
      <c r="E103" s="1388"/>
      <c r="F103" s="1388"/>
      <c r="G103" s="1388"/>
      <c r="H103" s="1388"/>
      <c r="I103" s="1388"/>
      <c r="J103" s="1388"/>
      <c r="K103" s="1388" t="s">
        <v>126</v>
      </c>
      <c r="L103" s="1388"/>
      <c r="M103" s="1388" t="s">
        <v>129</v>
      </c>
      <c r="N103" s="1389"/>
    </row>
    <row r="104" spans="2:14" ht="23.25">
      <c r="B104" s="1387" t="s">
        <v>32</v>
      </c>
      <c r="C104" s="1388"/>
      <c r="D104" s="1388"/>
      <c r="E104" s="1388"/>
      <c r="F104" s="1388"/>
      <c r="G104" s="1388"/>
      <c r="H104" s="1388"/>
      <c r="I104" s="1388"/>
      <c r="J104" s="1388"/>
      <c r="K104" s="1388"/>
      <c r="L104" s="1388"/>
      <c r="M104" s="1388"/>
      <c r="N104" s="1389"/>
    </row>
    <row r="105" spans="2:14" ht="23.25">
      <c r="B105" s="1387" t="s">
        <v>1540</v>
      </c>
      <c r="C105" s="1388"/>
      <c r="D105" s="1388"/>
      <c r="E105" s="1388"/>
      <c r="F105" s="1388"/>
      <c r="G105" s="1388"/>
      <c r="H105" s="1388"/>
      <c r="I105" s="1388"/>
      <c r="J105" s="1388"/>
      <c r="K105" s="1388"/>
      <c r="L105" s="1388"/>
      <c r="M105" s="1388"/>
      <c r="N105" s="1389"/>
    </row>
    <row r="106" spans="2:14" ht="23.25">
      <c r="B106" s="1387" t="s">
        <v>1541</v>
      </c>
      <c r="C106" s="1388"/>
      <c r="D106" s="1388"/>
      <c r="E106" s="1388"/>
      <c r="F106" s="1388"/>
      <c r="G106" s="1388"/>
      <c r="H106" s="1388"/>
      <c r="I106" s="1388"/>
      <c r="J106" s="1388"/>
      <c r="K106" s="1388"/>
      <c r="L106" s="1388"/>
      <c r="M106" s="1388"/>
      <c r="N106" s="1389"/>
    </row>
    <row r="107" spans="2:14" ht="23.25">
      <c r="B107" s="1387" t="s">
        <v>193</v>
      </c>
      <c r="C107" s="1388"/>
      <c r="D107" s="1388"/>
      <c r="E107" s="1388"/>
      <c r="F107" s="1388"/>
      <c r="G107" s="1388"/>
      <c r="H107" s="1388"/>
      <c r="I107" s="1388"/>
      <c r="J107" s="1388"/>
      <c r="K107" s="1388"/>
      <c r="L107" s="1388"/>
      <c r="M107" s="1388"/>
      <c r="N107" s="1389"/>
    </row>
    <row r="108" spans="2:14" ht="23.25">
      <c r="B108" s="1387" t="s">
        <v>204</v>
      </c>
      <c r="C108" s="1388"/>
      <c r="D108" s="1388"/>
      <c r="E108" s="1388"/>
      <c r="F108" s="1388"/>
      <c r="G108" s="1388"/>
      <c r="H108" s="1388"/>
      <c r="I108" s="1388"/>
      <c r="J108" s="1388"/>
      <c r="K108" s="1388"/>
      <c r="L108" s="1388"/>
      <c r="M108" s="1388"/>
      <c r="N108" s="1389"/>
    </row>
    <row r="109" spans="2:14" ht="23.25">
      <c r="B109" s="1387" t="s">
        <v>214</v>
      </c>
      <c r="C109" s="1388"/>
      <c r="D109" s="1388"/>
      <c r="E109" s="1388"/>
      <c r="F109" s="1388"/>
      <c r="G109" s="1388"/>
      <c r="H109" s="1388"/>
      <c r="I109" s="1388"/>
      <c r="J109" s="1388"/>
      <c r="K109" s="1388"/>
      <c r="L109" s="1388"/>
      <c r="M109" s="1388"/>
      <c r="N109" s="1389"/>
    </row>
    <row r="110" spans="2:14" ht="23.25">
      <c r="B110" s="1387" t="s">
        <v>239</v>
      </c>
      <c r="C110" s="1388"/>
      <c r="D110" s="1388"/>
      <c r="E110" s="1388"/>
      <c r="F110" s="1388"/>
      <c r="G110" s="1388"/>
      <c r="H110" s="1388"/>
      <c r="I110" s="1388"/>
      <c r="J110" s="1388"/>
      <c r="K110" s="1388"/>
      <c r="L110" s="1388"/>
      <c r="M110" s="1388"/>
      <c r="N110" s="1389"/>
    </row>
    <row r="111" spans="2:14" ht="23.25">
      <c r="B111" s="1387" t="s">
        <v>234</v>
      </c>
      <c r="C111" s="1388"/>
      <c r="D111" s="1388"/>
      <c r="E111" s="1388"/>
      <c r="F111" s="1388"/>
      <c r="G111" s="1388"/>
      <c r="H111" s="1388"/>
      <c r="I111" s="1388"/>
      <c r="J111" s="1388"/>
      <c r="K111" s="1388"/>
      <c r="L111" s="1388"/>
      <c r="M111" s="1388"/>
      <c r="N111" s="1389"/>
    </row>
    <row r="112" spans="2:14" ht="23.25">
      <c r="B112" s="1387" t="s">
        <v>237</v>
      </c>
      <c r="C112" s="1388"/>
      <c r="D112" s="1388"/>
      <c r="E112" s="1388"/>
      <c r="F112" s="1388"/>
      <c r="G112" s="1388"/>
      <c r="H112" s="1388"/>
      <c r="I112" s="1388"/>
      <c r="J112" s="1388"/>
      <c r="K112" s="1388"/>
      <c r="L112" s="1388"/>
      <c r="M112" s="1388"/>
      <c r="N112" s="1389"/>
    </row>
    <row r="113" spans="2:14" ht="23.25">
      <c r="B113" s="1387" t="s">
        <v>240</v>
      </c>
      <c r="C113" s="1388"/>
      <c r="D113" s="1388"/>
      <c r="E113" s="1388"/>
      <c r="F113" s="1388"/>
      <c r="G113" s="1388"/>
      <c r="H113" s="1388"/>
      <c r="I113" s="1388"/>
      <c r="J113" s="1388"/>
      <c r="K113" s="1388"/>
      <c r="L113" s="1388"/>
      <c r="M113" s="1388"/>
      <c r="N113" s="1389"/>
    </row>
    <row r="114" spans="2:14" ht="23.25">
      <c r="B114" s="1387" t="s">
        <v>245</v>
      </c>
      <c r="C114" s="1388"/>
      <c r="D114" s="1388"/>
      <c r="E114" s="1388"/>
      <c r="F114" s="1388"/>
      <c r="G114" s="1388"/>
      <c r="H114" s="1388"/>
      <c r="I114" s="1388"/>
      <c r="J114" s="1388"/>
      <c r="K114" s="1388"/>
      <c r="L114" s="1388"/>
      <c r="M114" s="1388"/>
      <c r="N114" s="1389"/>
    </row>
    <row r="115" spans="2:14" ht="23.25">
      <c r="B115" s="1387" t="s">
        <v>256</v>
      </c>
      <c r="C115" s="1388"/>
      <c r="D115" s="1388"/>
      <c r="E115" s="1388"/>
      <c r="F115" s="1388"/>
      <c r="G115" s="1388"/>
      <c r="H115" s="1388"/>
      <c r="I115" s="1388"/>
      <c r="J115" s="1388"/>
      <c r="K115" s="1388"/>
      <c r="L115" s="1388"/>
      <c r="M115" s="1388"/>
      <c r="N115" s="1389"/>
    </row>
    <row r="116" spans="2:14" ht="23.25">
      <c r="B116" s="1387" t="s">
        <v>278</v>
      </c>
      <c r="C116" s="1388"/>
      <c r="D116" s="1388"/>
      <c r="E116" s="1388"/>
      <c r="F116" s="1388"/>
      <c r="G116" s="1388"/>
      <c r="H116" s="1388"/>
      <c r="I116" s="1388"/>
      <c r="J116" s="1388"/>
      <c r="K116" s="1388"/>
      <c r="L116" s="1388"/>
      <c r="M116" s="1388"/>
      <c r="N116" s="1389"/>
    </row>
    <row r="117" spans="2:14" ht="23.25">
      <c r="B117" s="1387" t="s">
        <v>282</v>
      </c>
      <c r="C117" s="1388"/>
      <c r="D117" s="1388"/>
      <c r="E117" s="1388"/>
      <c r="F117" s="1388"/>
      <c r="G117" s="1388"/>
      <c r="H117" s="1388"/>
      <c r="I117" s="1388"/>
      <c r="J117" s="1388"/>
      <c r="K117" s="1388"/>
      <c r="L117" s="1388"/>
      <c r="M117" s="1388"/>
      <c r="N117" s="1389"/>
    </row>
    <row r="118" spans="2:14" ht="23.25">
      <c r="B118" s="1387" t="s">
        <v>291</v>
      </c>
      <c r="C118" s="1388"/>
      <c r="D118" s="1388"/>
      <c r="E118" s="1388"/>
      <c r="F118" s="1388"/>
      <c r="G118" s="1388"/>
      <c r="H118" s="1388"/>
      <c r="I118" s="1388"/>
      <c r="J118" s="1388"/>
      <c r="K118" s="1388"/>
      <c r="L118" s="1388"/>
      <c r="M118" s="1388"/>
      <c r="N118" s="1389"/>
    </row>
    <row r="119" spans="2:14" ht="23.25">
      <c r="B119" s="1387" t="s">
        <v>313</v>
      </c>
      <c r="C119" s="1388"/>
      <c r="D119" s="1388"/>
      <c r="E119" s="1388"/>
      <c r="F119" s="1388"/>
      <c r="G119" s="1388"/>
      <c r="H119" s="1388"/>
      <c r="I119" s="1388"/>
      <c r="J119" s="1388"/>
      <c r="K119" s="1388"/>
      <c r="L119" s="1388"/>
      <c r="M119" s="1388"/>
      <c r="N119" s="1389"/>
    </row>
    <row r="120" spans="2:14" ht="23.25">
      <c r="B120" s="1387" t="s">
        <v>317</v>
      </c>
      <c r="C120" s="1388"/>
      <c r="D120" s="1388"/>
      <c r="E120" s="1388"/>
      <c r="F120" s="1388"/>
      <c r="G120" s="1388"/>
      <c r="H120" s="1388"/>
      <c r="I120" s="1388"/>
      <c r="J120" s="1388"/>
      <c r="K120" s="1388"/>
      <c r="L120" s="1388"/>
      <c r="M120" s="1388"/>
      <c r="N120" s="1389"/>
    </row>
    <row r="121" spans="2:14" ht="23.25">
      <c r="B121" s="1387" t="s">
        <v>332</v>
      </c>
      <c r="C121" s="1388"/>
      <c r="D121" s="1388"/>
      <c r="E121" s="1388"/>
      <c r="F121" s="1388"/>
      <c r="G121" s="1388"/>
      <c r="H121" s="1388"/>
      <c r="I121" s="1388"/>
      <c r="J121" s="1388"/>
      <c r="K121" s="1388"/>
      <c r="L121" s="1388"/>
      <c r="M121" s="1388"/>
      <c r="N121" s="1389"/>
    </row>
    <row r="122" spans="2:14" ht="23.25">
      <c r="B122" s="1387" t="s">
        <v>1528</v>
      </c>
      <c r="C122" s="1388"/>
      <c r="D122" s="1388"/>
      <c r="E122" s="1388"/>
      <c r="F122" s="1388"/>
      <c r="G122" s="1388"/>
      <c r="H122" s="1388"/>
      <c r="I122" s="1388"/>
      <c r="J122" s="1388"/>
      <c r="K122" s="1388"/>
      <c r="L122" s="1388"/>
      <c r="M122" s="1388"/>
      <c r="N122" s="1389"/>
    </row>
    <row r="123" spans="2:14" ht="23.25">
      <c r="B123" s="1387" t="s">
        <v>709</v>
      </c>
      <c r="C123" s="1388"/>
      <c r="D123" s="1388"/>
      <c r="E123" s="1388"/>
      <c r="F123" s="1388"/>
      <c r="G123" s="1388"/>
      <c r="H123" s="1388"/>
      <c r="I123" s="1388"/>
      <c r="J123" s="1388"/>
      <c r="K123" s="1388"/>
      <c r="L123" s="1388"/>
      <c r="M123" s="1388"/>
      <c r="N123" s="1389"/>
    </row>
    <row r="124" spans="2:14" ht="15.75" thickBot="1">
      <c r="B124" s="624"/>
      <c r="C124" s="625"/>
      <c r="D124" s="625"/>
      <c r="E124" s="625"/>
      <c r="F124" s="625"/>
      <c r="G124" s="625"/>
      <c r="H124" s="625"/>
      <c r="I124" s="625"/>
      <c r="J124" s="625"/>
      <c r="K124" s="625"/>
      <c r="L124" s="625"/>
      <c r="M124" s="625"/>
      <c r="N124" s="626"/>
    </row>
    <row r="125" spans="2:14" ht="15.75" thickBot="1"/>
    <row r="126" spans="2:14">
      <c r="B126" s="1390" t="s">
        <v>1530</v>
      </c>
      <c r="C126" s="1391"/>
      <c r="D126" s="1391"/>
      <c r="E126" s="1391"/>
      <c r="F126" s="1391"/>
      <c r="G126" s="1391"/>
      <c r="H126" s="1391"/>
      <c r="I126" s="1391"/>
      <c r="J126" s="1391"/>
      <c r="K126" s="1391"/>
      <c r="L126" s="1391"/>
      <c r="M126" s="1391"/>
      <c r="N126" s="1392"/>
    </row>
    <row r="127" spans="2:14">
      <c r="B127" s="1393"/>
      <c r="C127" s="1394"/>
      <c r="D127" s="1394"/>
      <c r="E127" s="1394"/>
      <c r="F127" s="1394"/>
      <c r="G127" s="1394"/>
      <c r="H127" s="1394"/>
      <c r="I127" s="1394"/>
      <c r="J127" s="1394"/>
      <c r="K127" s="1394"/>
      <c r="L127" s="1394"/>
      <c r="M127" s="1394"/>
      <c r="N127" s="1395"/>
    </row>
    <row r="128" spans="2:14" ht="24.95" customHeight="1">
      <c r="B128" s="1387" t="s">
        <v>896</v>
      </c>
      <c r="C128" s="1388"/>
      <c r="D128" s="1388"/>
      <c r="E128" s="1388"/>
      <c r="F128" s="1388"/>
      <c r="G128" s="1388"/>
      <c r="H128" s="1388"/>
      <c r="I128" s="1388"/>
      <c r="J128" s="1388"/>
      <c r="K128" s="1388"/>
      <c r="L128" s="1388"/>
      <c r="M128" s="1388"/>
      <c r="N128" s="1389"/>
    </row>
    <row r="129" spans="2:14" ht="24.95" customHeight="1">
      <c r="B129" s="1387" t="s">
        <v>1547</v>
      </c>
      <c r="C129" s="1388"/>
      <c r="D129" s="1388"/>
      <c r="E129" s="1388"/>
      <c r="F129" s="1388"/>
      <c r="G129" s="1388"/>
      <c r="H129" s="1388"/>
      <c r="I129" s="1388"/>
      <c r="J129" s="1388"/>
      <c r="K129" s="1388"/>
      <c r="L129" s="1388"/>
      <c r="M129" s="1388"/>
      <c r="N129" s="1389"/>
    </row>
    <row r="130" spans="2:14" ht="24.95" customHeight="1">
      <c r="B130" s="1387" t="s">
        <v>1033</v>
      </c>
      <c r="C130" s="1388"/>
      <c r="D130" s="1388"/>
      <c r="E130" s="1388"/>
      <c r="F130" s="1388"/>
      <c r="G130" s="1388"/>
      <c r="H130" s="1388"/>
      <c r="I130" s="1388"/>
      <c r="J130" s="1388"/>
      <c r="K130" s="1388"/>
      <c r="L130" s="1388"/>
      <c r="M130" s="1388"/>
      <c r="N130" s="1389"/>
    </row>
    <row r="131" spans="2:14" ht="24.95" customHeight="1">
      <c r="B131" s="1387" t="s">
        <v>1229</v>
      </c>
      <c r="C131" s="1388"/>
      <c r="D131" s="1388"/>
      <c r="E131" s="1388"/>
      <c r="F131" s="1388"/>
      <c r="G131" s="1388"/>
      <c r="H131" s="1388"/>
      <c r="I131" s="1388"/>
      <c r="J131" s="1388"/>
      <c r="K131" s="1388"/>
      <c r="L131" s="1388"/>
      <c r="M131" s="1388"/>
      <c r="N131" s="1389"/>
    </row>
    <row r="132" spans="2:14" ht="24.95" customHeight="1">
      <c r="B132" s="1387" t="s">
        <v>1233</v>
      </c>
      <c r="C132" s="1388"/>
      <c r="D132" s="1388"/>
      <c r="E132" s="1388"/>
      <c r="F132" s="1388"/>
      <c r="G132" s="1388"/>
      <c r="H132" s="1388"/>
      <c r="I132" s="1388"/>
      <c r="J132" s="1388"/>
      <c r="K132" s="1388"/>
      <c r="L132" s="1388"/>
      <c r="M132" s="1388"/>
      <c r="N132" s="1389"/>
    </row>
    <row r="133" spans="2:14" ht="24.95" customHeight="1">
      <c r="B133" s="1387" t="s">
        <v>995</v>
      </c>
      <c r="C133" s="1388"/>
      <c r="D133" s="1388"/>
      <c r="E133" s="1388"/>
      <c r="F133" s="1388"/>
      <c r="G133" s="1388"/>
      <c r="H133" s="1388"/>
      <c r="I133" s="1388"/>
      <c r="J133" s="1388"/>
      <c r="K133" s="1388"/>
      <c r="L133" s="1388"/>
      <c r="M133" s="1388"/>
      <c r="N133" s="1389"/>
    </row>
    <row r="134" spans="2:14" ht="24.95" customHeight="1">
      <c r="B134" s="1387" t="s">
        <v>1242</v>
      </c>
      <c r="C134" s="1388"/>
      <c r="D134" s="1388"/>
      <c r="E134" s="1388"/>
      <c r="F134" s="1388"/>
      <c r="G134" s="1388"/>
      <c r="H134" s="1388"/>
      <c r="I134" s="1388"/>
      <c r="J134" s="1388"/>
      <c r="K134" s="1388"/>
      <c r="L134" s="1388"/>
      <c r="M134" s="1388"/>
      <c r="N134" s="1389"/>
    </row>
    <row r="135" spans="2:14" ht="24.95" customHeight="1">
      <c r="B135" s="1387" t="s">
        <v>1246</v>
      </c>
      <c r="C135" s="1388"/>
      <c r="D135" s="1388"/>
      <c r="E135" s="1388"/>
      <c r="F135" s="1388"/>
      <c r="G135" s="1388"/>
      <c r="H135" s="1388"/>
      <c r="I135" s="1388"/>
      <c r="J135" s="1388"/>
      <c r="K135" s="1388"/>
      <c r="L135" s="1388"/>
      <c r="M135" s="1388"/>
      <c r="N135" s="1389"/>
    </row>
    <row r="136" spans="2:14" ht="12.75" customHeight="1" thickBot="1">
      <c r="B136" s="624"/>
      <c r="C136" s="625"/>
      <c r="D136" s="625"/>
      <c r="E136" s="625"/>
      <c r="F136" s="625"/>
      <c r="G136" s="625"/>
      <c r="H136" s="625"/>
      <c r="I136" s="625"/>
      <c r="J136" s="625"/>
      <c r="K136" s="625"/>
      <c r="L136" s="625"/>
      <c r="M136" s="625"/>
      <c r="N136" s="626"/>
    </row>
    <row r="137" spans="2:14" ht="15.75" thickBot="1"/>
    <row r="138" spans="2:14">
      <c r="B138" s="1390" t="s">
        <v>1531</v>
      </c>
      <c r="C138" s="1391"/>
      <c r="D138" s="1391"/>
      <c r="E138" s="1391"/>
      <c r="F138" s="1391"/>
      <c r="G138" s="1391"/>
      <c r="H138" s="1391"/>
      <c r="I138" s="1391"/>
      <c r="J138" s="1391"/>
      <c r="K138" s="1391"/>
      <c r="L138" s="1391"/>
      <c r="M138" s="1391"/>
      <c r="N138" s="1392"/>
    </row>
    <row r="139" spans="2:14">
      <c r="B139" s="1393"/>
      <c r="C139" s="1394"/>
      <c r="D139" s="1394"/>
      <c r="E139" s="1394"/>
      <c r="F139" s="1394"/>
      <c r="G139" s="1394"/>
      <c r="H139" s="1394"/>
      <c r="I139" s="1394"/>
      <c r="J139" s="1394"/>
      <c r="K139" s="1394"/>
      <c r="L139" s="1394"/>
      <c r="M139" s="1394"/>
      <c r="N139" s="1395"/>
    </row>
    <row r="140" spans="2:14" ht="24.95" customHeight="1">
      <c r="B140" s="1387" t="s">
        <v>1548</v>
      </c>
      <c r="C140" s="1388"/>
      <c r="D140" s="1388"/>
      <c r="E140" s="1388"/>
      <c r="F140" s="1388"/>
      <c r="G140" s="1388"/>
      <c r="H140" s="1388"/>
      <c r="I140" s="1388"/>
      <c r="J140" s="1388"/>
      <c r="K140" s="1388"/>
      <c r="L140" s="1388"/>
      <c r="M140" s="1388"/>
      <c r="N140" s="1389"/>
    </row>
    <row r="141" spans="2:14" ht="24.95" customHeight="1">
      <c r="B141" s="1387" t="s">
        <v>1137</v>
      </c>
      <c r="C141" s="1388"/>
      <c r="D141" s="1388"/>
      <c r="E141" s="1388"/>
      <c r="F141" s="1388"/>
      <c r="G141" s="1388"/>
      <c r="H141" s="1388"/>
      <c r="I141" s="1388"/>
      <c r="J141" s="1388"/>
      <c r="K141" s="1388"/>
      <c r="L141" s="1388"/>
      <c r="M141" s="1388"/>
      <c r="N141" s="1389"/>
    </row>
    <row r="142" spans="2:14" ht="24.95" customHeight="1">
      <c r="B142" s="1387" t="s">
        <v>1148</v>
      </c>
      <c r="C142" s="1388"/>
      <c r="D142" s="1388"/>
      <c r="E142" s="1388"/>
      <c r="F142" s="1388"/>
      <c r="G142" s="1388"/>
      <c r="H142" s="1388"/>
      <c r="I142" s="1388"/>
      <c r="J142" s="1388"/>
      <c r="K142" s="1388"/>
      <c r="L142" s="1388"/>
      <c r="M142" s="1388"/>
      <c r="N142" s="1389"/>
    </row>
    <row r="143" spans="2:14" ht="24.95" customHeight="1">
      <c r="B143" s="1387" t="s">
        <v>999</v>
      </c>
      <c r="C143" s="1388"/>
      <c r="D143" s="1388"/>
      <c r="E143" s="1388"/>
      <c r="F143" s="1388"/>
      <c r="G143" s="1388"/>
      <c r="H143" s="1388"/>
      <c r="I143" s="1388"/>
      <c r="J143" s="1388"/>
      <c r="K143" s="1388"/>
      <c r="L143" s="1388"/>
      <c r="M143" s="1388"/>
      <c r="N143" s="1389"/>
    </row>
    <row r="144" spans="2:14" ht="24.95" customHeight="1">
      <c r="B144" s="1387" t="s">
        <v>1192</v>
      </c>
      <c r="C144" s="1388"/>
      <c r="D144" s="1388"/>
      <c r="E144" s="1388"/>
      <c r="F144" s="1388"/>
      <c r="G144" s="1388"/>
      <c r="H144" s="1388"/>
      <c r="I144" s="1388"/>
      <c r="J144" s="1388"/>
      <c r="K144" s="1388"/>
      <c r="L144" s="1388"/>
      <c r="M144" s="1388"/>
      <c r="N144" s="1389"/>
    </row>
    <row r="145" spans="2:14" ht="24.95" customHeight="1">
      <c r="B145" s="1387" t="s">
        <v>1207</v>
      </c>
      <c r="C145" s="1388"/>
      <c r="D145" s="1388"/>
      <c r="E145" s="1388"/>
      <c r="F145" s="1388"/>
      <c r="G145" s="1388"/>
      <c r="H145" s="1388"/>
      <c r="I145" s="1388"/>
      <c r="J145" s="1388"/>
      <c r="K145" s="1388"/>
      <c r="L145" s="1388"/>
      <c r="M145" s="1388"/>
      <c r="N145" s="1389"/>
    </row>
    <row r="146" spans="2:14" ht="24.95" customHeight="1">
      <c r="B146" s="1387" t="s">
        <v>1208</v>
      </c>
      <c r="C146" s="1388"/>
      <c r="D146" s="1388"/>
      <c r="E146" s="1388"/>
      <c r="F146" s="1388"/>
      <c r="G146" s="1388"/>
      <c r="H146" s="1388"/>
      <c r="I146" s="1388"/>
      <c r="J146" s="1388"/>
      <c r="K146" s="1388"/>
      <c r="L146" s="1388"/>
      <c r="M146" s="1388"/>
      <c r="N146" s="1389"/>
    </row>
    <row r="147" spans="2:14" ht="24.95" customHeight="1">
      <c r="B147" s="1387" t="s">
        <v>1214</v>
      </c>
      <c r="C147" s="1388"/>
      <c r="D147" s="1388"/>
      <c r="E147" s="1388"/>
      <c r="F147" s="1388"/>
      <c r="G147" s="1388"/>
      <c r="H147" s="1388"/>
      <c r="I147" s="1388"/>
      <c r="J147" s="1388"/>
      <c r="K147" s="1388"/>
      <c r="L147" s="1388"/>
      <c r="M147" s="1388"/>
      <c r="N147" s="1389"/>
    </row>
    <row r="148" spans="2:14" ht="24.95" customHeight="1">
      <c r="B148" s="1387" t="s">
        <v>1225</v>
      </c>
      <c r="C148" s="1388"/>
      <c r="D148" s="1388"/>
      <c r="E148" s="1388"/>
      <c r="F148" s="1388"/>
      <c r="G148" s="1388"/>
      <c r="H148" s="1388"/>
      <c r="I148" s="1388"/>
      <c r="J148" s="1388"/>
      <c r="K148" s="1388"/>
      <c r="L148" s="1388"/>
      <c r="M148" s="1388"/>
      <c r="N148" s="1389"/>
    </row>
    <row r="149" spans="2:14" ht="24.95" customHeight="1">
      <c r="B149" s="1387" t="s">
        <v>1011</v>
      </c>
      <c r="C149" s="1388"/>
      <c r="D149" s="1388"/>
      <c r="E149" s="1388"/>
      <c r="F149" s="1388"/>
      <c r="G149" s="1388"/>
      <c r="H149" s="1388"/>
      <c r="I149" s="1388"/>
      <c r="J149" s="1388"/>
      <c r="K149" s="1388"/>
      <c r="L149" s="1388"/>
      <c r="M149" s="1388"/>
      <c r="N149" s="1389"/>
    </row>
    <row r="150" spans="2:14" ht="24.95" customHeight="1" thickBot="1">
      <c r="B150" s="624"/>
      <c r="C150" s="625"/>
      <c r="D150" s="625"/>
      <c r="E150" s="625"/>
      <c r="F150" s="625"/>
      <c r="G150" s="625"/>
      <c r="H150" s="625"/>
      <c r="I150" s="625"/>
      <c r="J150" s="625"/>
      <c r="K150" s="625"/>
      <c r="L150" s="625"/>
      <c r="M150" s="625"/>
      <c r="N150" s="626"/>
    </row>
    <row r="151" spans="2:14" ht="15.75" thickBot="1"/>
    <row r="152" spans="2:14">
      <c r="B152" s="1390" t="s">
        <v>1557</v>
      </c>
      <c r="C152" s="1391"/>
      <c r="D152" s="1391"/>
      <c r="E152" s="1391"/>
      <c r="F152" s="1391"/>
      <c r="G152" s="1391"/>
      <c r="H152" s="1391"/>
      <c r="I152" s="1391"/>
      <c r="J152" s="1391"/>
      <c r="K152" s="1391"/>
      <c r="L152" s="1391"/>
      <c r="M152" s="1391"/>
      <c r="N152" s="1392"/>
    </row>
    <row r="153" spans="2:14">
      <c r="B153" s="1393"/>
      <c r="C153" s="1394"/>
      <c r="D153" s="1394"/>
      <c r="E153" s="1394"/>
      <c r="F153" s="1394"/>
      <c r="G153" s="1394"/>
      <c r="H153" s="1394"/>
      <c r="I153" s="1394"/>
      <c r="J153" s="1394"/>
      <c r="K153" s="1394"/>
      <c r="L153" s="1394"/>
      <c r="M153" s="1394"/>
      <c r="N153" s="1395"/>
    </row>
    <row r="154" spans="2:14" ht="23.25">
      <c r="B154" s="1387" t="s">
        <v>1549</v>
      </c>
      <c r="C154" s="1388"/>
      <c r="D154" s="1388"/>
      <c r="E154" s="1388"/>
      <c r="F154" s="1388"/>
      <c r="G154" s="1388"/>
      <c r="H154" s="1388"/>
      <c r="I154" s="1388"/>
      <c r="J154" s="1388"/>
      <c r="K154" s="1388"/>
      <c r="L154" s="1388"/>
      <c r="M154" s="1388"/>
      <c r="N154" s="1389"/>
    </row>
    <row r="155" spans="2:14" ht="23.25">
      <c r="B155" s="1387" t="s">
        <v>1550</v>
      </c>
      <c r="C155" s="1388"/>
      <c r="D155" s="1388"/>
      <c r="E155" s="1388"/>
      <c r="F155" s="1388"/>
      <c r="G155" s="1388"/>
      <c r="H155" s="1388"/>
      <c r="I155" s="1388"/>
      <c r="J155" s="1388"/>
      <c r="K155" s="1388"/>
      <c r="L155" s="1388"/>
      <c r="M155" s="1388"/>
      <c r="N155" s="1389"/>
    </row>
    <row r="156" spans="2:14" ht="23.25">
      <c r="B156" s="1387" t="s">
        <v>1551</v>
      </c>
      <c r="C156" s="1388"/>
      <c r="D156" s="1388"/>
      <c r="E156" s="1388"/>
      <c r="F156" s="1388"/>
      <c r="G156" s="1388"/>
      <c r="H156" s="1388"/>
      <c r="I156" s="1388"/>
      <c r="J156" s="1388"/>
      <c r="K156" s="1388"/>
      <c r="L156" s="1388"/>
      <c r="M156" s="1388"/>
      <c r="N156" s="1389"/>
    </row>
    <row r="157" spans="2:14" ht="23.25">
      <c r="B157" s="1387" t="s">
        <v>1552</v>
      </c>
      <c r="C157" s="1388"/>
      <c r="D157" s="1388"/>
      <c r="E157" s="1388"/>
      <c r="F157" s="1388"/>
      <c r="G157" s="1388"/>
      <c r="H157" s="1388"/>
      <c r="I157" s="1388"/>
      <c r="J157" s="1388"/>
      <c r="K157" s="1388"/>
      <c r="L157" s="1388"/>
      <c r="M157" s="1388"/>
      <c r="N157" s="1389"/>
    </row>
    <row r="158" spans="2:14" ht="23.25">
      <c r="B158" s="1387" t="s">
        <v>1553</v>
      </c>
      <c r="C158" s="1388"/>
      <c r="D158" s="1388"/>
      <c r="E158" s="1388"/>
      <c r="F158" s="1388"/>
      <c r="G158" s="1388"/>
      <c r="H158" s="1388"/>
      <c r="I158" s="1388"/>
      <c r="J158" s="1388"/>
      <c r="K158" s="1388"/>
      <c r="L158" s="1388"/>
      <c r="M158" s="1388"/>
      <c r="N158" s="1389"/>
    </row>
    <row r="159" spans="2:14" ht="23.25">
      <c r="B159" s="1387" t="s">
        <v>1554</v>
      </c>
      <c r="C159" s="1388"/>
      <c r="D159" s="1388"/>
      <c r="E159" s="1388"/>
      <c r="F159" s="1388"/>
      <c r="G159" s="1388"/>
      <c r="H159" s="1388"/>
      <c r="I159" s="1388"/>
      <c r="J159" s="1388"/>
      <c r="K159" s="1388"/>
      <c r="L159" s="1388"/>
      <c r="M159" s="1388"/>
      <c r="N159" s="1389"/>
    </row>
    <row r="160" spans="2:14" ht="23.25">
      <c r="B160" s="1387" t="s">
        <v>1555</v>
      </c>
      <c r="C160" s="1388"/>
      <c r="D160" s="1388"/>
      <c r="E160" s="1388"/>
      <c r="F160" s="1388"/>
      <c r="G160" s="1388"/>
      <c r="H160" s="1388"/>
      <c r="I160" s="1388"/>
      <c r="J160" s="1388"/>
      <c r="K160" s="1388"/>
      <c r="L160" s="1388"/>
      <c r="M160" s="1388"/>
      <c r="N160" s="1389"/>
    </row>
    <row r="161" spans="2:14" ht="23.25">
      <c r="B161" s="1387" t="s">
        <v>1556</v>
      </c>
      <c r="C161" s="1388"/>
      <c r="D161" s="1388"/>
      <c r="E161" s="1388"/>
      <c r="F161" s="1388"/>
      <c r="G161" s="1388"/>
      <c r="H161" s="1388"/>
      <c r="I161" s="1388"/>
      <c r="J161" s="1388"/>
      <c r="K161" s="1388"/>
      <c r="L161" s="1388"/>
      <c r="M161" s="1388"/>
      <c r="N161" s="1389"/>
    </row>
    <row r="162" spans="2:14" ht="23.25">
      <c r="B162" s="1387" t="s">
        <v>410</v>
      </c>
      <c r="C162" s="1388"/>
      <c r="D162" s="1388"/>
      <c r="E162" s="1388"/>
      <c r="F162" s="1388"/>
      <c r="G162" s="1388"/>
      <c r="H162" s="1388"/>
      <c r="I162" s="1388"/>
      <c r="J162" s="1388"/>
      <c r="K162" s="1388"/>
      <c r="L162" s="1388"/>
      <c r="M162" s="1388"/>
      <c r="N162" s="1389"/>
    </row>
    <row r="163" spans="2:14" ht="23.25">
      <c r="B163" s="1387" t="s">
        <v>404</v>
      </c>
      <c r="C163" s="1388"/>
      <c r="D163" s="1388"/>
      <c r="E163" s="1388"/>
      <c r="F163" s="1388"/>
      <c r="G163" s="1388"/>
      <c r="H163" s="1388"/>
      <c r="I163" s="1388"/>
      <c r="J163" s="1388"/>
      <c r="K163" s="1388"/>
      <c r="L163" s="1388"/>
      <c r="M163" s="1388"/>
      <c r="N163" s="1389"/>
    </row>
    <row r="164" spans="2:14" ht="23.25">
      <c r="B164" s="1387" t="s">
        <v>733</v>
      </c>
      <c r="C164" s="1388"/>
      <c r="D164" s="1388"/>
      <c r="E164" s="1388"/>
      <c r="F164" s="1388"/>
      <c r="G164" s="1388"/>
      <c r="H164" s="1388"/>
      <c r="I164" s="1388"/>
      <c r="J164" s="1388"/>
      <c r="K164" s="1388"/>
      <c r="L164" s="1388"/>
      <c r="M164" s="1388"/>
      <c r="N164" s="1389"/>
    </row>
    <row r="165" spans="2:14" ht="24" thickBot="1">
      <c r="B165" s="1396"/>
      <c r="C165" s="1397"/>
      <c r="D165" s="1397"/>
      <c r="E165" s="1397"/>
      <c r="F165" s="1397"/>
      <c r="G165" s="1397"/>
      <c r="H165" s="1397"/>
      <c r="I165" s="1397"/>
      <c r="J165" s="1397"/>
      <c r="K165" s="1397"/>
      <c r="L165" s="1397"/>
      <c r="M165" s="1397"/>
      <c r="N165" s="1398"/>
    </row>
  </sheetData>
  <mergeCells count="135">
    <mergeCell ref="B157:N157"/>
    <mergeCell ref="B158:N158"/>
    <mergeCell ref="B159:N159"/>
    <mergeCell ref="B160:N160"/>
    <mergeCell ref="B161:N161"/>
    <mergeCell ref="B162:N162"/>
    <mergeCell ref="B163:N163"/>
    <mergeCell ref="B164:N164"/>
    <mergeCell ref="B165:N165"/>
    <mergeCell ref="B145:N145"/>
    <mergeCell ref="B146:N146"/>
    <mergeCell ref="B147:N147"/>
    <mergeCell ref="B148:N148"/>
    <mergeCell ref="B149:N149"/>
    <mergeCell ref="B152:N153"/>
    <mergeCell ref="B154:N154"/>
    <mergeCell ref="B155:N155"/>
    <mergeCell ref="B156:N156"/>
    <mergeCell ref="B6:N6"/>
    <mergeCell ref="B5:N5"/>
    <mergeCell ref="B2:N3"/>
    <mergeCell ref="B138:N139"/>
    <mergeCell ref="B140:N140"/>
    <mergeCell ref="B141:N141"/>
    <mergeCell ref="B142:N142"/>
    <mergeCell ref="B143:N143"/>
    <mergeCell ref="B144:N144"/>
    <mergeCell ref="B11:N11"/>
    <mergeCell ref="B10:N10"/>
    <mergeCell ref="B44:N44"/>
    <mergeCell ref="B45:N45"/>
    <mergeCell ref="B46:N46"/>
    <mergeCell ref="B19:N19"/>
    <mergeCell ref="B9:N9"/>
    <mergeCell ref="B8:N8"/>
    <mergeCell ref="B7:N7"/>
    <mergeCell ref="B17:N17"/>
    <mergeCell ref="B24:N24"/>
    <mergeCell ref="B40:N40"/>
    <mergeCell ref="B16:N16"/>
    <mergeCell ref="B15:N15"/>
    <mergeCell ref="B14:N14"/>
    <mergeCell ref="B13:N13"/>
    <mergeCell ref="B34:N34"/>
    <mergeCell ref="B12:N12"/>
    <mergeCell ref="B39:N39"/>
    <mergeCell ref="B26:N26"/>
    <mergeCell ref="B29:N30"/>
    <mergeCell ref="B31:N31"/>
    <mergeCell ref="B38:N38"/>
    <mergeCell ref="B18:N18"/>
    <mergeCell ref="B22:N23"/>
    <mergeCell ref="B36:N36"/>
    <mergeCell ref="B25:N25"/>
    <mergeCell ref="B37:N37"/>
    <mergeCell ref="B47:N47"/>
    <mergeCell ref="B48:N48"/>
    <mergeCell ref="B49:N49"/>
    <mergeCell ref="B52:N53"/>
    <mergeCell ref="B54:N54"/>
    <mergeCell ref="B55:N55"/>
    <mergeCell ref="B32:N32"/>
    <mergeCell ref="B33:N33"/>
    <mergeCell ref="B35:N35"/>
    <mergeCell ref="B41:N41"/>
    <mergeCell ref="B42:N42"/>
    <mergeCell ref="B43:N43"/>
    <mergeCell ref="B62:N62"/>
    <mergeCell ref="B63:N63"/>
    <mergeCell ref="B64:N64"/>
    <mergeCell ref="B65:N65"/>
    <mergeCell ref="B66:N66"/>
    <mergeCell ref="B67:N67"/>
    <mergeCell ref="B56:N56"/>
    <mergeCell ref="B57:N57"/>
    <mergeCell ref="B58:N58"/>
    <mergeCell ref="B59:N59"/>
    <mergeCell ref="B60:N60"/>
    <mergeCell ref="B61:N61"/>
    <mergeCell ref="B76:N77"/>
    <mergeCell ref="B78:N78"/>
    <mergeCell ref="B79:N79"/>
    <mergeCell ref="B80:N80"/>
    <mergeCell ref="B81:N81"/>
    <mergeCell ref="B82:N82"/>
    <mergeCell ref="B68:N68"/>
    <mergeCell ref="B69:N69"/>
    <mergeCell ref="B70:N70"/>
    <mergeCell ref="B71:N71"/>
    <mergeCell ref="B72:N72"/>
    <mergeCell ref="B73:N73"/>
    <mergeCell ref="B91:N92"/>
    <mergeCell ref="B93:N93"/>
    <mergeCell ref="B94:N94"/>
    <mergeCell ref="B83:N83"/>
    <mergeCell ref="B84:N84"/>
    <mergeCell ref="B85:N85"/>
    <mergeCell ref="B86:N86"/>
    <mergeCell ref="B87:N87"/>
    <mergeCell ref="B88:N89"/>
    <mergeCell ref="B104:N104"/>
    <mergeCell ref="B105:N105"/>
    <mergeCell ref="B106:N106"/>
    <mergeCell ref="B107:N107"/>
    <mergeCell ref="B108:N108"/>
    <mergeCell ref="B109:N109"/>
    <mergeCell ref="B95:N95"/>
    <mergeCell ref="B96:N96"/>
    <mergeCell ref="B97:N97"/>
    <mergeCell ref="B98:N98"/>
    <mergeCell ref="B101:N102"/>
    <mergeCell ref="B103:N103"/>
    <mergeCell ref="B116:N116"/>
    <mergeCell ref="B117:N117"/>
    <mergeCell ref="B118:N118"/>
    <mergeCell ref="B119:N119"/>
    <mergeCell ref="B120:N120"/>
    <mergeCell ref="B121:N121"/>
    <mergeCell ref="B110:N110"/>
    <mergeCell ref="B111:N111"/>
    <mergeCell ref="B112:N112"/>
    <mergeCell ref="B113:N113"/>
    <mergeCell ref="B114:N114"/>
    <mergeCell ref="B115:N115"/>
    <mergeCell ref="B131:N131"/>
    <mergeCell ref="B132:N132"/>
    <mergeCell ref="B133:N133"/>
    <mergeCell ref="B134:N134"/>
    <mergeCell ref="B135:N135"/>
    <mergeCell ref="B122:N122"/>
    <mergeCell ref="B123:N123"/>
    <mergeCell ref="B126:N127"/>
    <mergeCell ref="B128:N128"/>
    <mergeCell ref="B129:N129"/>
    <mergeCell ref="B130:N1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366"/>
  <sheetViews>
    <sheetView showZeros="0" workbookViewId="0">
      <selection activeCell="O7" sqref="O7"/>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1538</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WEB\uprt.fr\ff-mickael-rabeau\[ff-mr-patisserie-N°3-complet.xlsx]Décors-Aromatisation-Astuces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WEB\uprt.fr\ff-mickael-rabeau\[ff-mr-patisserie-N°3-complet.xlsx]Décors-Aromatisation-Astuces</v>
      </c>
      <c r="R5" s="993"/>
      <c r="S5" s="993"/>
      <c r="T5" s="993"/>
      <c r="U5" s="993"/>
      <c r="V5" s="993"/>
      <c r="W5" s="993"/>
      <c r="X5" s="993"/>
      <c r="Y5" s="993"/>
      <c r="Z5" s="993"/>
      <c r="AA5" s="993"/>
      <c r="AB5" s="993"/>
      <c r="AC5" s="993"/>
    </row>
    <row r="6" spans="1:1312" s="37" customFormat="1" ht="15" customHeight="1">
      <c r="A6" s="33"/>
      <c r="B6" s="33"/>
      <c r="C6" s="33"/>
      <c r="D6" s="33"/>
      <c r="E6" s="33"/>
      <c r="F6" s="33"/>
      <c r="G6" s="33"/>
      <c r="H6" s="33"/>
      <c r="I6" s="33"/>
      <c r="J6" s="33"/>
      <c r="K6" s="10" t="s">
        <v>9</v>
      </c>
      <c r="L6" s="33"/>
      <c r="M6" s="33"/>
      <c r="N6" s="33"/>
      <c r="O6" s="33"/>
      <c r="P6" s="33"/>
      <c r="Q6" s="1509" t="s">
        <v>1374</v>
      </c>
      <c r="R6" s="1509"/>
      <c r="S6" s="1509"/>
      <c r="T6" s="1509"/>
      <c r="U6" s="1509"/>
      <c r="V6" s="1509"/>
      <c r="W6" s="1509"/>
      <c r="X6" s="1509"/>
      <c r="Y6" s="1509"/>
      <c r="Z6" s="1509"/>
      <c r="AA6" s="1509"/>
      <c r="AB6" s="1509"/>
      <c r="AC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10" spans="1:1312" ht="15.75" thickBot="1">
      <c r="A10" s="8" t="s">
        <v>3</v>
      </c>
      <c r="B10" s="1431" t="str">
        <f>B11</f>
        <v>Matière grasse pour "graisser" les moules et cercles</v>
      </c>
      <c r="C10" s="1431"/>
      <c r="D10" s="1431"/>
      <c r="E10" s="1431"/>
      <c r="F10" s="1431"/>
      <c r="G10" s="1431"/>
      <c r="H10" s="1431"/>
      <c r="I10" s="1431"/>
      <c r="J10" s="1431"/>
      <c r="K10" s="1431"/>
      <c r="L10" s="1431"/>
      <c r="M10" s="1431"/>
      <c r="N10" s="1431"/>
      <c r="O10" s="3"/>
      <c r="P10" s="8" t="s">
        <v>3</v>
      </c>
      <c r="Q10" s="1431" t="str">
        <f>Q11</f>
        <v>Matière grasse pour "graisser" les moules et cercles</v>
      </c>
      <c r="R10" s="1431"/>
      <c r="S10" s="1431"/>
      <c r="T10" s="1431"/>
      <c r="U10" s="1431"/>
      <c r="V10" s="1431"/>
      <c r="W10" s="1431"/>
      <c r="X10" s="1431"/>
      <c r="Y10" s="1431"/>
      <c r="Z10" s="1431"/>
      <c r="AA10" s="1431"/>
      <c r="AB10" s="1431"/>
      <c r="AC10" s="1431"/>
    </row>
    <row r="11" spans="1:1312" ht="23.25" customHeight="1">
      <c r="A11" s="1432" t="str">
        <f>B11</f>
        <v>Matière grasse pour "graisser" les moules et cercles</v>
      </c>
      <c r="B11" s="1399" t="s">
        <v>358</v>
      </c>
      <c r="C11" s="1400"/>
      <c r="D11" s="1400"/>
      <c r="E11" s="1400"/>
      <c r="F11" s="1400"/>
      <c r="G11" s="1400"/>
      <c r="H11" s="1400"/>
      <c r="I11" s="1400"/>
      <c r="J11" s="1400"/>
      <c r="K11" s="1400"/>
      <c r="L11" s="1400"/>
      <c r="M11" s="1400"/>
      <c r="N11" s="1401"/>
      <c r="O11" s="3"/>
      <c r="P11" s="1432" t="str">
        <f>Q11</f>
        <v>Matière grasse pour "graisser" les moules et cercles</v>
      </c>
      <c r="Q11" s="1399" t="s">
        <v>358</v>
      </c>
      <c r="R11" s="1400"/>
      <c r="S11" s="1400"/>
      <c r="T11" s="1400"/>
      <c r="U11" s="1400"/>
      <c r="V11" s="1400"/>
      <c r="W11" s="1400"/>
      <c r="X11" s="1400"/>
      <c r="Y11" s="1400"/>
      <c r="Z11" s="1400"/>
      <c r="AA11" s="1400"/>
      <c r="AB11" s="1400"/>
      <c r="AC11" s="1401"/>
    </row>
    <row r="12" spans="1:1312" ht="15.75" customHeight="1">
      <c r="A12" s="1432"/>
      <c r="B12" s="1387"/>
      <c r="C12" s="1388"/>
      <c r="D12" s="1388"/>
      <c r="E12" s="1388"/>
      <c r="F12" s="1388"/>
      <c r="G12" s="1388"/>
      <c r="H12" s="1388"/>
      <c r="I12" s="1388"/>
      <c r="J12" s="1388"/>
      <c r="K12" s="1388"/>
      <c r="L12" s="1388"/>
      <c r="M12" s="1388"/>
      <c r="N12" s="1389"/>
      <c r="O12" s="3"/>
      <c r="P12" s="1432"/>
      <c r="Q12" s="1387"/>
      <c r="R12" s="1388"/>
      <c r="S12" s="1388"/>
      <c r="T12" s="1388"/>
      <c r="U12" s="1388"/>
      <c r="V12" s="1388"/>
      <c r="W12" s="1388"/>
      <c r="X12" s="1388"/>
      <c r="Y12" s="1388"/>
      <c r="Z12" s="1388"/>
      <c r="AA12" s="1388"/>
      <c r="AB12" s="1388"/>
      <c r="AC12" s="1389"/>
    </row>
    <row r="13" spans="1:1312" ht="15.75" customHeight="1">
      <c r="A13" s="1432"/>
      <c r="B13" s="1416" t="s">
        <v>19</v>
      </c>
      <c r="C13" s="1417"/>
      <c r="D13" s="1417"/>
      <c r="E13" s="1417"/>
      <c r="F13" s="1417"/>
      <c r="G13" s="1417"/>
      <c r="H13" s="1417"/>
      <c r="I13" s="1417"/>
      <c r="J13" s="1417"/>
      <c r="K13" s="1417"/>
      <c r="L13" s="1417"/>
      <c r="M13" s="1417"/>
      <c r="N13" s="1418"/>
      <c r="O13" s="3"/>
      <c r="P13" s="1432"/>
      <c r="Q13" s="1416" t="s">
        <v>19</v>
      </c>
      <c r="R13" s="1417"/>
      <c r="S13" s="1417"/>
      <c r="T13" s="1417"/>
      <c r="U13" s="1417"/>
      <c r="V13" s="1417"/>
      <c r="W13" s="1417"/>
      <c r="X13" s="1417"/>
      <c r="Y13" s="1417"/>
      <c r="Z13" s="1417"/>
      <c r="AA13" s="1417"/>
      <c r="AB13" s="1417"/>
      <c r="AC13" s="1418"/>
    </row>
    <row r="14" spans="1:1312" ht="15.75" customHeight="1" thickBot="1">
      <c r="A14" s="1432"/>
      <c r="B14" s="1419"/>
      <c r="C14" s="1420"/>
      <c r="D14" s="1420"/>
      <c r="E14" s="1420"/>
      <c r="F14" s="1420"/>
      <c r="G14" s="1420"/>
      <c r="H14" s="1420"/>
      <c r="I14" s="1420"/>
      <c r="J14" s="1420"/>
      <c r="K14" s="1420"/>
      <c r="L14" s="1420"/>
      <c r="M14" s="1420"/>
      <c r="N14" s="1421"/>
      <c r="O14" s="3"/>
      <c r="P14" s="1432"/>
      <c r="Q14" s="1419"/>
      <c r="R14" s="1420"/>
      <c r="S14" s="1420"/>
      <c r="T14" s="1420"/>
      <c r="U14" s="1420"/>
      <c r="V14" s="1420"/>
      <c r="W14" s="1420"/>
      <c r="X14" s="1420"/>
      <c r="Y14" s="1420"/>
      <c r="Z14" s="1420"/>
      <c r="AA14" s="1420"/>
      <c r="AB14" s="1420"/>
      <c r="AC14" s="1421"/>
    </row>
    <row r="15" spans="1:1312" ht="15" customHeight="1">
      <c r="A15" s="1432"/>
      <c r="B15" s="9"/>
      <c r="C15" s="10"/>
      <c r="D15" s="10"/>
      <c r="E15" s="10"/>
      <c r="F15" s="10"/>
      <c r="G15" s="10"/>
      <c r="H15" s="10"/>
      <c r="I15" s="10"/>
      <c r="J15" s="10"/>
      <c r="K15" s="10"/>
      <c r="L15" s="10"/>
      <c r="M15" s="10"/>
      <c r="N15" s="11"/>
      <c r="O15" s="3"/>
      <c r="P15" s="1432"/>
      <c r="Q15" s="1424" t="s">
        <v>144</v>
      </c>
      <c r="R15" s="1403"/>
      <c r="S15" s="1403"/>
      <c r="T15" s="1403"/>
      <c r="U15" s="1403"/>
      <c r="V15" s="1403"/>
      <c r="W15" s="1403"/>
      <c r="X15" s="1403"/>
      <c r="Y15" s="1403"/>
      <c r="Z15" s="1403"/>
      <c r="AA15" s="1403"/>
      <c r="AB15" s="1403"/>
      <c r="AC15" s="1425"/>
    </row>
    <row r="16" spans="1:1312" ht="18.75" customHeight="1" thickBot="1">
      <c r="A16" s="1432"/>
      <c r="B16" s="9"/>
      <c r="C16" s="10"/>
      <c r="D16" s="10"/>
      <c r="E16" s="202" t="s">
        <v>146</v>
      </c>
      <c r="F16" s="203" t="s">
        <v>4</v>
      </c>
      <c r="G16" s="1414">
        <v>2</v>
      </c>
      <c r="H16" s="1414"/>
      <c r="I16" s="193"/>
      <c r="J16" s="10"/>
      <c r="K16" s="10"/>
      <c r="L16" s="10"/>
      <c r="M16" s="10"/>
      <c r="N16" s="11"/>
      <c r="O16" s="3"/>
      <c r="P16" s="1432"/>
      <c r="Q16" s="1426"/>
      <c r="R16" s="1406"/>
      <c r="S16" s="1406"/>
      <c r="T16" s="1406"/>
      <c r="U16" s="1406"/>
      <c r="V16" s="1406"/>
      <c r="W16" s="1406"/>
      <c r="X16" s="1406"/>
      <c r="Y16" s="1406"/>
      <c r="Z16" s="1406"/>
      <c r="AA16" s="1406"/>
      <c r="AB16" s="1406"/>
      <c r="AC16" s="1427"/>
    </row>
    <row r="17" spans="1:29">
      <c r="A17" s="1432"/>
      <c r="B17" s="9"/>
      <c r="C17" s="10"/>
      <c r="D17" s="10"/>
      <c r="E17" s="10"/>
      <c r="F17" s="10"/>
      <c r="G17" s="1408" t="s">
        <v>5</v>
      </c>
      <c r="H17" s="1408"/>
      <c r="I17" s="10"/>
      <c r="J17" s="10"/>
      <c r="K17" s="10"/>
      <c r="L17" s="10"/>
      <c r="M17" s="10"/>
      <c r="N17" s="11"/>
      <c r="O17" s="3"/>
      <c r="P17" s="1432"/>
      <c r="Q17" s="9"/>
      <c r="R17" s="10"/>
      <c r="S17" s="10"/>
      <c r="T17" s="10"/>
      <c r="U17" s="10"/>
      <c r="V17" s="10"/>
      <c r="W17" s="10"/>
      <c r="X17" s="10"/>
      <c r="Y17" s="10"/>
      <c r="Z17" s="10"/>
      <c r="AA17" s="10"/>
      <c r="AB17" s="10"/>
      <c r="AC17" s="11"/>
    </row>
    <row r="18" spans="1:29">
      <c r="A18" s="1432"/>
      <c r="B18" s="268"/>
      <c r="C18" s="200" t="s">
        <v>6</v>
      </c>
      <c r="D18" s="99" t="s">
        <v>861</v>
      </c>
      <c r="E18" s="10"/>
      <c r="F18" s="10"/>
      <c r="G18" s="114"/>
      <c r="H18" s="109"/>
      <c r="I18" s="10"/>
      <c r="J18" s="188" t="s">
        <v>7</v>
      </c>
      <c r="K18" s="188"/>
      <c r="L18" s="188"/>
      <c r="M18" s="188"/>
      <c r="N18" s="189"/>
      <c r="O18" s="3"/>
      <c r="P18" s="1432"/>
      <c r="Q18" s="9"/>
      <c r="R18" s="10"/>
      <c r="S18" s="10"/>
      <c r="T18" s="10"/>
      <c r="U18" s="10"/>
      <c r="V18" s="10"/>
      <c r="W18" s="10"/>
      <c r="X18" s="10"/>
      <c r="Y18" s="10"/>
      <c r="Z18" s="10"/>
      <c r="AA18" s="10"/>
      <c r="AB18" s="10"/>
      <c r="AC18" s="11"/>
    </row>
    <row r="19" spans="1:29" ht="16.5" customHeight="1">
      <c r="A19" s="1432"/>
      <c r="B19" s="268"/>
      <c r="C19" s="204">
        <v>0.1</v>
      </c>
      <c r="D19" s="14" t="s">
        <v>359</v>
      </c>
      <c r="E19" s="14"/>
      <c r="F19" s="14"/>
      <c r="G19" s="1409">
        <f>(C19/C23)*G16</f>
        <v>1.4285714285714286</v>
      </c>
      <c r="H19" s="1409"/>
      <c r="I19" s="10"/>
      <c r="J19" s="273" t="s">
        <v>375</v>
      </c>
      <c r="K19" s="173"/>
      <c r="L19" s="173"/>
      <c r="M19" s="173"/>
      <c r="N19" s="174"/>
      <c r="O19" s="3"/>
      <c r="P19" s="1432"/>
      <c r="Q19" s="9"/>
      <c r="R19" s="1428" t="s">
        <v>1386</v>
      </c>
      <c r="S19" s="1428"/>
      <c r="T19" s="1428"/>
      <c r="U19" s="1428"/>
      <c r="V19" s="1428"/>
      <c r="W19" s="1428"/>
      <c r="X19" s="1428"/>
      <c r="Y19" s="1428"/>
      <c r="Z19" s="1428"/>
      <c r="AA19" s="1428"/>
      <c r="AB19" s="1428"/>
      <c r="AC19" s="11"/>
    </row>
    <row r="20" spans="1:29" ht="15.75" customHeight="1">
      <c r="A20" s="1432"/>
      <c r="B20" s="268"/>
      <c r="C20" s="204">
        <v>0.04</v>
      </c>
      <c r="D20" s="14" t="s">
        <v>364</v>
      </c>
      <c r="E20" s="15"/>
      <c r="F20" s="16"/>
      <c r="G20" s="1409">
        <f>(C20/C23)*G16</f>
        <v>0.5714285714285714</v>
      </c>
      <c r="H20" s="1409"/>
      <c r="I20" s="10"/>
      <c r="J20" s="274" t="s">
        <v>376</v>
      </c>
      <c r="K20" s="122"/>
      <c r="L20" s="122"/>
      <c r="M20" s="122"/>
      <c r="N20" s="123"/>
      <c r="O20" s="3"/>
      <c r="P20" s="1432"/>
      <c r="Q20" s="9"/>
      <c r="R20" s="1428"/>
      <c r="S20" s="1428"/>
      <c r="T20" s="1428"/>
      <c r="U20" s="1428"/>
      <c r="V20" s="1428"/>
      <c r="W20" s="1428"/>
      <c r="X20" s="1428"/>
      <c r="Y20" s="1428"/>
      <c r="Z20" s="1428"/>
      <c r="AA20" s="1428"/>
      <c r="AB20" s="1428"/>
      <c r="AC20" s="11"/>
    </row>
    <row r="21" spans="1:29" ht="15.75" customHeight="1">
      <c r="A21" s="1432"/>
      <c r="B21" s="9"/>
      <c r="C21" s="204"/>
      <c r="D21" s="14"/>
      <c r="E21" s="15"/>
      <c r="F21" s="16"/>
      <c r="G21" s="1409"/>
      <c r="H21" s="1409"/>
      <c r="I21" s="10"/>
      <c r="J21" s="274" t="s">
        <v>377</v>
      </c>
      <c r="K21" s="122"/>
      <c r="L21" s="122"/>
      <c r="M21" s="122"/>
      <c r="N21" s="123"/>
      <c r="O21" s="3"/>
      <c r="P21" s="1432"/>
      <c r="Q21" s="9"/>
      <c r="R21" s="1428"/>
      <c r="S21" s="1428"/>
      <c r="T21" s="1428"/>
      <c r="U21" s="1428"/>
      <c r="V21" s="1428"/>
      <c r="W21" s="1428"/>
      <c r="X21" s="1428"/>
      <c r="Y21" s="1428"/>
      <c r="Z21" s="1428"/>
      <c r="AA21" s="1428"/>
      <c r="AB21" s="1428"/>
      <c r="AC21" s="11"/>
    </row>
    <row r="22" spans="1:29" ht="15.75" customHeight="1">
      <c r="A22" s="1432"/>
      <c r="B22" s="9"/>
      <c r="C22" s="10"/>
      <c r="D22" s="10"/>
      <c r="E22" s="10"/>
      <c r="F22" s="10"/>
      <c r="G22" s="18"/>
      <c r="H22" s="109"/>
      <c r="I22" s="10"/>
      <c r="J22" s="10"/>
      <c r="K22" s="10"/>
      <c r="L22" s="10"/>
      <c r="M22" s="10"/>
      <c r="N22" s="19"/>
      <c r="P22" s="1432"/>
      <c r="Q22" s="9"/>
      <c r="R22" s="10"/>
      <c r="S22" s="10"/>
      <c r="T22" s="10"/>
      <c r="U22" s="10"/>
      <c r="V22" s="10"/>
      <c r="W22" s="10"/>
      <c r="X22" s="10"/>
      <c r="Y22" s="10"/>
      <c r="Z22" s="10"/>
      <c r="AA22" s="10"/>
      <c r="AB22" s="10"/>
      <c r="AC22" s="11"/>
    </row>
    <row r="23" spans="1:29" ht="16.5" customHeight="1">
      <c r="A23" s="1432"/>
      <c r="B23" s="9"/>
      <c r="C23" s="201">
        <f>SUM(C19:C21)</f>
        <v>0.14000000000000001</v>
      </c>
      <c r="D23" s="1453" t="s">
        <v>8</v>
      </c>
      <c r="E23" s="1453"/>
      <c r="F23" s="1453"/>
      <c r="G23" s="1454">
        <f t="shared" ref="G23:H23" si="2">SUM(G19:G21)</f>
        <v>2</v>
      </c>
      <c r="H23" s="1454">
        <f t="shared" si="2"/>
        <v>0</v>
      </c>
      <c r="I23" s="10"/>
      <c r="J23" s="10"/>
      <c r="K23" s="10"/>
      <c r="L23" s="10"/>
      <c r="M23" s="10"/>
      <c r="N23" s="19"/>
      <c r="P23" s="1432"/>
      <c r="Q23" s="9"/>
      <c r="R23" s="10"/>
      <c r="S23" s="10"/>
      <c r="T23" s="10"/>
      <c r="U23" s="10"/>
      <c r="V23" s="10"/>
      <c r="W23" s="10"/>
      <c r="X23" s="10"/>
      <c r="Y23" s="10"/>
      <c r="Z23" s="10"/>
      <c r="AA23" s="10"/>
      <c r="AB23" s="10"/>
      <c r="AC23" s="11"/>
    </row>
    <row r="24" spans="1:29" ht="16.5" customHeight="1">
      <c r="A24" s="1432"/>
      <c r="B24" s="9"/>
      <c r="C24" s="201"/>
      <c r="D24" s="198"/>
      <c r="E24" s="198"/>
      <c r="F24" s="198"/>
      <c r="G24" s="199"/>
      <c r="H24" s="199"/>
      <c r="I24" s="10"/>
      <c r="J24" s="10"/>
      <c r="K24" s="10"/>
      <c r="L24" s="10"/>
      <c r="M24" s="10"/>
      <c r="N24" s="19"/>
      <c r="P24" s="1432"/>
      <c r="Q24" s="9"/>
      <c r="R24" s="10"/>
      <c r="S24" s="10"/>
      <c r="T24" s="10"/>
      <c r="U24" s="10"/>
      <c r="V24" s="10"/>
      <c r="W24" s="10"/>
      <c r="X24" s="10"/>
      <c r="Y24" s="10"/>
      <c r="Z24" s="10"/>
      <c r="AA24" s="10"/>
      <c r="AB24" s="10"/>
      <c r="AC24" s="11"/>
    </row>
    <row r="25" spans="1:29" ht="15.75" customHeight="1">
      <c r="A25" s="1432"/>
      <c r="B25" s="1485" t="s">
        <v>464</v>
      </c>
      <c r="C25" s="1485"/>
      <c r="D25" s="1485"/>
      <c r="E25" s="1485"/>
      <c r="F25" s="1485"/>
      <c r="G25" s="1485"/>
      <c r="H25" s="1485"/>
      <c r="I25" s="1485"/>
      <c r="J25" s="1485"/>
      <c r="K25" s="1485"/>
      <c r="L25" s="1485"/>
      <c r="M25" s="1485"/>
      <c r="N25" s="1485"/>
      <c r="P25" s="1432"/>
      <c r="Q25" s="9"/>
      <c r="R25" s="10"/>
      <c r="S25" s="10"/>
      <c r="T25" s="10"/>
      <c r="U25" s="10"/>
      <c r="V25" s="10"/>
      <c r="W25" s="10"/>
      <c r="X25" s="10"/>
      <c r="Y25" s="10"/>
      <c r="Z25" s="10"/>
      <c r="AA25" s="10"/>
      <c r="AB25" s="10"/>
      <c r="AC25" s="11"/>
    </row>
    <row r="26" spans="1:29" ht="15.75" customHeight="1">
      <c r="A26" s="1432"/>
      <c r="B26" s="269"/>
      <c r="C26" s="265"/>
      <c r="D26" s="265"/>
      <c r="E26" s="265"/>
      <c r="F26" s="265"/>
      <c r="G26" s="1492" t="s">
        <v>6</v>
      </c>
      <c r="H26" s="1492"/>
      <c r="I26" s="265"/>
      <c r="J26" s="265"/>
      <c r="K26" s="265"/>
      <c r="L26" s="265"/>
      <c r="M26" s="265"/>
      <c r="N26" s="270"/>
      <c r="P26" s="1432"/>
      <c r="Q26" s="9"/>
      <c r="R26" s="10"/>
      <c r="S26" s="10"/>
      <c r="T26" s="10"/>
      <c r="U26" s="10"/>
      <c r="V26" s="10"/>
      <c r="W26" s="10"/>
      <c r="X26" s="10"/>
      <c r="Y26" s="10"/>
      <c r="Z26" s="10"/>
      <c r="AA26" s="10"/>
      <c r="AB26" s="10"/>
      <c r="AC26" s="11"/>
    </row>
    <row r="27" spans="1:29" ht="15.75" customHeight="1">
      <c r="A27" s="1432"/>
      <c r="B27" s="9"/>
      <c r="C27" s="199"/>
      <c r="D27" s="199"/>
      <c r="E27" s="199"/>
      <c r="F27" s="229" t="s">
        <v>372</v>
      </c>
      <c r="G27" s="1490">
        <v>20</v>
      </c>
      <c r="H27" s="1490"/>
      <c r="I27" s="10"/>
      <c r="J27" s="10"/>
      <c r="K27" s="10"/>
      <c r="L27" s="10"/>
      <c r="M27" s="10"/>
      <c r="N27" s="19"/>
      <c r="P27" s="1432"/>
      <c r="Q27" s="9"/>
      <c r="R27" s="10"/>
      <c r="S27" s="10"/>
      <c r="T27" s="10"/>
      <c r="U27" s="859" t="s">
        <v>372</v>
      </c>
      <c r="V27" s="941" t="s">
        <v>1384</v>
      </c>
      <c r="W27" s="10"/>
      <c r="X27" s="10"/>
      <c r="Y27" s="10"/>
      <c r="Z27" s="10"/>
      <c r="AA27" s="10"/>
      <c r="AB27" s="10"/>
      <c r="AC27" s="11"/>
    </row>
    <row r="28" spans="1:29" ht="15.75" customHeight="1">
      <c r="A28" s="1432"/>
      <c r="B28" s="9"/>
      <c r="C28" s="199"/>
      <c r="D28" s="199"/>
      <c r="E28" s="199"/>
      <c r="F28" s="257" t="s">
        <v>368</v>
      </c>
      <c r="G28" s="1491">
        <f>G29*G27%</f>
        <v>0.35714285714285715</v>
      </c>
      <c r="H28" s="1491"/>
      <c r="I28" s="10"/>
      <c r="J28" s="10"/>
      <c r="K28" s="10"/>
      <c r="L28" s="10"/>
      <c r="M28" s="10"/>
      <c r="N28" s="19"/>
      <c r="P28" s="1432"/>
      <c r="Q28" s="9"/>
      <c r="R28" s="10"/>
      <c r="S28" s="10"/>
      <c r="T28" s="10"/>
      <c r="U28" s="10"/>
      <c r="V28" s="10"/>
      <c r="W28" s="10"/>
      <c r="X28" s="10"/>
      <c r="Y28" s="10"/>
      <c r="Z28" s="10"/>
      <c r="AA28" s="10"/>
      <c r="AB28" s="10"/>
      <c r="AC28" s="11"/>
    </row>
    <row r="29" spans="1:29" ht="15.75" customHeight="1">
      <c r="A29" s="1432"/>
      <c r="B29" s="9"/>
      <c r="C29" s="199"/>
      <c r="D29" s="199"/>
      <c r="E29" s="199"/>
      <c r="F29" s="229" t="s">
        <v>373</v>
      </c>
      <c r="G29" s="1454">
        <f>G19/(100-G27)*100</f>
        <v>1.7857142857142856</v>
      </c>
      <c r="H29" s="1454"/>
      <c r="I29" s="10"/>
      <c r="J29" s="10"/>
      <c r="K29" s="10"/>
      <c r="L29" s="10"/>
      <c r="M29" s="10"/>
      <c r="N29" s="19"/>
      <c r="P29" s="1432"/>
      <c r="Q29" s="9"/>
      <c r="R29" s="10"/>
      <c r="S29" s="10"/>
      <c r="T29" s="10"/>
      <c r="U29" s="1051" t="s">
        <v>1385</v>
      </c>
      <c r="V29" s="10"/>
      <c r="W29" s="10"/>
      <c r="X29" s="10"/>
      <c r="Y29" s="10"/>
      <c r="Z29" s="10"/>
      <c r="AA29" s="10"/>
      <c r="AB29" s="10"/>
      <c r="AC29" s="11"/>
    </row>
    <row r="30" spans="1:29" ht="15.75" customHeight="1">
      <c r="A30" s="1432"/>
      <c r="B30" s="9"/>
      <c r="C30" s="199"/>
      <c r="D30" s="199"/>
      <c r="E30" s="199"/>
      <c r="F30" s="121"/>
      <c r="G30" s="199"/>
      <c r="H30" s="199"/>
      <c r="I30" s="10"/>
      <c r="J30" s="10"/>
      <c r="K30" s="10"/>
      <c r="L30" s="10"/>
      <c r="M30" s="10"/>
      <c r="N30" s="19"/>
      <c r="P30" s="1432"/>
      <c r="Q30" s="9"/>
      <c r="R30" s="10"/>
      <c r="S30" s="10"/>
      <c r="T30" s="10"/>
      <c r="U30" s="10"/>
      <c r="V30" s="10"/>
      <c r="W30" s="10"/>
      <c r="X30" s="10"/>
      <c r="Y30" s="10"/>
      <c r="Z30" s="10"/>
      <c r="AA30" s="10"/>
      <c r="AB30" s="10"/>
      <c r="AC30" s="11"/>
    </row>
    <row r="31" spans="1:29" ht="15.75" customHeight="1">
      <c r="A31" s="1432"/>
      <c r="B31" s="266" t="s">
        <v>378</v>
      </c>
      <c r="C31" s="199"/>
      <c r="D31" s="199"/>
      <c r="E31" s="199"/>
      <c r="F31" s="199"/>
      <c r="G31" s="199"/>
      <c r="H31" s="199"/>
      <c r="I31" s="10"/>
      <c r="J31" s="10"/>
      <c r="K31" s="10"/>
      <c r="L31" s="10"/>
      <c r="M31" s="10"/>
      <c r="N31" s="19"/>
      <c r="P31" s="1432"/>
      <c r="Q31" s="9"/>
      <c r="R31" s="10"/>
      <c r="S31" s="10"/>
      <c r="T31" s="10"/>
      <c r="U31" s="10"/>
      <c r="V31" s="10"/>
      <c r="W31" s="10"/>
      <c r="X31" s="10"/>
      <c r="Y31" s="10"/>
      <c r="Z31" s="10"/>
      <c r="AA31" s="10"/>
      <c r="AB31" s="10"/>
      <c r="AC31" s="11"/>
    </row>
    <row r="32" spans="1:29" ht="15.75" customHeight="1">
      <c r="A32" s="1432"/>
      <c r="B32" s="266"/>
      <c r="C32" s="199"/>
      <c r="D32" s="199"/>
      <c r="E32" s="199"/>
      <c r="F32" s="271" t="s">
        <v>360</v>
      </c>
      <c r="G32" s="272" t="s">
        <v>361</v>
      </c>
      <c r="H32" s="109"/>
      <c r="I32" s="109"/>
      <c r="J32" s="109"/>
      <c r="K32" s="10"/>
      <c r="L32" s="10"/>
      <c r="M32" s="10"/>
      <c r="N32" s="19"/>
      <c r="P32" s="1432"/>
      <c r="Q32" s="1016" t="s">
        <v>1418</v>
      </c>
      <c r="R32" s="10"/>
      <c r="S32" s="10"/>
      <c r="T32" s="10"/>
      <c r="U32" s="10"/>
      <c r="V32" s="10"/>
      <c r="W32" s="10"/>
      <c r="X32" s="10"/>
      <c r="Y32" s="10"/>
      <c r="Z32" s="10"/>
      <c r="AA32" s="10"/>
      <c r="AB32" s="10"/>
      <c r="AC32" s="11"/>
    </row>
    <row r="33" spans="1:29" ht="16.5" customHeight="1" thickBot="1">
      <c r="A33" s="1432"/>
      <c r="B33" s="9"/>
      <c r="C33" s="10"/>
      <c r="D33" s="10"/>
      <c r="E33" s="10"/>
      <c r="F33" s="271" t="s">
        <v>362</v>
      </c>
      <c r="G33" s="272" t="s">
        <v>363</v>
      </c>
      <c r="H33" s="109"/>
      <c r="I33" s="10"/>
      <c r="J33" s="10"/>
      <c r="K33" s="10"/>
      <c r="L33" s="10"/>
      <c r="M33" s="10"/>
      <c r="N33" s="11"/>
      <c r="P33" s="1432"/>
      <c r="Q33" s="992" t="str">
        <f ca="1">CELL("nomfichier",P29)</f>
        <v>D:\1 UPRT SITE WEB\uprt.fr\ff-mickael-rabeau\[ff-mr-patisserie-N°3-complet.xlsx]Décors-Aromatisation-Astuces</v>
      </c>
      <c r="R33" s="10"/>
      <c r="S33" s="10"/>
      <c r="T33" s="10"/>
      <c r="U33" s="10"/>
      <c r="V33" s="10"/>
      <c r="W33" s="10"/>
      <c r="X33" s="10"/>
      <c r="Y33" s="10"/>
      <c r="Z33" s="10"/>
      <c r="AA33" s="10"/>
      <c r="AB33" s="10"/>
      <c r="AC33" s="11"/>
    </row>
    <row r="34" spans="1:29" ht="16.5" customHeight="1" thickBot="1">
      <c r="A34" s="1432"/>
      <c r="B34" s="9"/>
      <c r="C34" s="10"/>
      <c r="D34" s="10"/>
      <c r="E34" s="10"/>
      <c r="F34" s="271"/>
      <c r="G34" s="272"/>
      <c r="H34" s="109"/>
      <c r="I34" s="10"/>
      <c r="J34" s="10"/>
      <c r="K34" s="10"/>
      <c r="L34" s="10"/>
      <c r="M34" s="10"/>
      <c r="N34" s="11"/>
      <c r="P34" s="1432"/>
      <c r="Q34" s="938"/>
      <c r="R34" s="939"/>
      <c r="S34" s="939"/>
      <c r="T34" s="939"/>
      <c r="U34" s="25"/>
      <c r="V34" s="25"/>
      <c r="W34" s="25"/>
      <c r="X34" s="25"/>
      <c r="Y34" s="25"/>
      <c r="Z34" s="25"/>
      <c r="AA34" s="25"/>
      <c r="AB34" s="25"/>
      <c r="AC34" s="26"/>
    </row>
    <row r="35" spans="1:29">
      <c r="A35" s="1432"/>
      <c r="B35" s="23" t="s">
        <v>6</v>
      </c>
      <c r="C35" s="452" t="s">
        <v>10</v>
      </c>
      <c r="D35" s="25"/>
      <c r="E35" s="25"/>
      <c r="F35" s="25"/>
      <c r="G35" s="25"/>
      <c r="H35" s="25"/>
      <c r="I35" s="25"/>
      <c r="J35" s="25"/>
      <c r="K35" s="25"/>
      <c r="L35" s="25"/>
      <c r="M35" s="25"/>
      <c r="N35" s="26"/>
      <c r="P35" s="1432"/>
      <c r="Q35" s="9"/>
      <c r="R35" s="10" t="s">
        <v>9</v>
      </c>
      <c r="S35" s="932" t="s">
        <v>177</v>
      </c>
      <c r="T35" s="10"/>
      <c r="U35" s="10"/>
      <c r="V35" s="1429" t="s">
        <v>179</v>
      </c>
      <c r="W35" s="1429"/>
      <c r="X35" s="1429"/>
      <c r="Y35" s="1429"/>
      <c r="Z35" s="1429"/>
      <c r="AA35" s="1429"/>
      <c r="AB35" s="1429"/>
      <c r="AC35" s="1430"/>
    </row>
    <row r="36" spans="1:29">
      <c r="A36" s="1432"/>
      <c r="B36" s="86" t="s">
        <v>66</v>
      </c>
      <c r="C36" s="451" t="s">
        <v>11</v>
      </c>
      <c r="D36" s="28"/>
      <c r="E36" s="28"/>
      <c r="F36" s="28"/>
      <c r="G36" s="28"/>
      <c r="H36" s="28"/>
      <c r="I36" s="28"/>
      <c r="J36" s="28"/>
      <c r="K36" s="28"/>
      <c r="L36" s="28"/>
      <c r="M36" s="10"/>
      <c r="N36" s="29"/>
      <c r="P36" s="1432"/>
      <c r="Q36" s="10"/>
      <c r="R36" s="10"/>
      <c r="S36" s="10"/>
      <c r="T36" s="10"/>
      <c r="U36" s="10"/>
      <c r="V36" s="931"/>
      <c r="W36" s="931" t="s">
        <v>178</v>
      </c>
      <c r="X36" s="931"/>
      <c r="Y36" s="931"/>
      <c r="Z36" s="931"/>
      <c r="AA36" s="931"/>
      <c r="AB36" s="931"/>
      <c r="AC36" s="933"/>
    </row>
    <row r="37" spans="1:29" ht="15" customHeight="1">
      <c r="A37" s="1432"/>
      <c r="B37" s="1433" t="s">
        <v>1412</v>
      </c>
      <c r="C37" s="1434"/>
      <c r="D37" s="1434"/>
      <c r="E37" s="1434"/>
      <c r="F37" s="1434"/>
      <c r="G37" s="1434"/>
      <c r="H37" s="1434"/>
      <c r="I37" s="1434"/>
      <c r="J37" s="1434"/>
      <c r="K37" s="1434"/>
      <c r="L37" s="1434"/>
      <c r="M37" s="1434"/>
      <c r="N37" s="1435"/>
      <c r="P37" s="1432"/>
      <c r="Q37" s="1433" t="s">
        <v>1412</v>
      </c>
      <c r="R37" s="1434"/>
      <c r="S37" s="1434"/>
      <c r="T37" s="1434"/>
      <c r="U37" s="1434"/>
      <c r="V37" s="1434"/>
      <c r="W37" s="1434"/>
      <c r="X37" s="1434"/>
      <c r="Y37" s="1434"/>
      <c r="Z37" s="1434"/>
      <c r="AA37" s="1434"/>
      <c r="AB37" s="1434"/>
      <c r="AC37" s="1435"/>
    </row>
    <row r="38" spans="1:29" ht="15.75" thickBot="1">
      <c r="A38" s="1432"/>
      <c r="B38" s="1436"/>
      <c r="C38" s="1437"/>
      <c r="D38" s="1437"/>
      <c r="E38" s="1437"/>
      <c r="F38" s="1437"/>
      <c r="G38" s="1437"/>
      <c r="H38" s="1437"/>
      <c r="I38" s="1437"/>
      <c r="J38" s="1437"/>
      <c r="K38" s="1437"/>
      <c r="L38" s="1437"/>
      <c r="M38" s="1437"/>
      <c r="N38" s="1438"/>
      <c r="P38" s="1432"/>
      <c r="Q38" s="1436"/>
      <c r="R38" s="1437"/>
      <c r="S38" s="1437"/>
      <c r="T38" s="1437"/>
      <c r="U38" s="1437"/>
      <c r="V38" s="1437"/>
      <c r="W38" s="1437"/>
      <c r="X38" s="1437"/>
      <c r="Y38" s="1437"/>
      <c r="Z38" s="1437"/>
      <c r="AA38" s="1437"/>
      <c r="AB38" s="1437"/>
      <c r="AC38" s="1438"/>
    </row>
    <row r="40" spans="1:29" ht="15.75" thickBot="1">
      <c r="A40" s="8" t="s">
        <v>3</v>
      </c>
      <c r="B40" s="1431" t="str">
        <f>B41</f>
        <v>Appareil cigarette couleur (pour biscuit)</v>
      </c>
      <c r="C40" s="1431"/>
      <c r="D40" s="1431"/>
      <c r="E40" s="1431"/>
      <c r="F40" s="1431"/>
      <c r="G40" s="1431"/>
      <c r="H40" s="1431"/>
      <c r="I40" s="1431"/>
      <c r="J40" s="1431"/>
      <c r="K40" s="1431"/>
      <c r="L40" s="1431"/>
      <c r="M40" s="1431"/>
      <c r="N40" s="1431"/>
      <c r="O40" s="3"/>
      <c r="P40" s="8" t="s">
        <v>3</v>
      </c>
      <c r="Q40" s="1431" t="str">
        <f>Q41</f>
        <v>Appareil cigarette couleur (pour biscuit)</v>
      </c>
      <c r="R40" s="1431"/>
      <c r="S40" s="1431"/>
      <c r="T40" s="1431"/>
      <c r="U40" s="1431"/>
      <c r="V40" s="1431"/>
      <c r="W40" s="1431"/>
      <c r="X40" s="1431"/>
      <c r="Y40" s="1431"/>
      <c r="Z40" s="1431"/>
      <c r="AA40" s="1431"/>
      <c r="AB40" s="1431"/>
      <c r="AC40" s="1431"/>
    </row>
    <row r="41" spans="1:29" ht="23.25" customHeight="1">
      <c r="A41" s="1432" t="str">
        <f>B41</f>
        <v>Appareil cigarette couleur (pour biscuit)</v>
      </c>
      <c r="B41" s="1399" t="s">
        <v>536</v>
      </c>
      <c r="C41" s="1400"/>
      <c r="D41" s="1400"/>
      <c r="E41" s="1400"/>
      <c r="F41" s="1400"/>
      <c r="G41" s="1400"/>
      <c r="H41" s="1400"/>
      <c r="I41" s="1400"/>
      <c r="J41" s="1400"/>
      <c r="K41" s="1400"/>
      <c r="L41" s="1400"/>
      <c r="M41" s="1400"/>
      <c r="N41" s="1401"/>
      <c r="O41" s="3"/>
      <c r="P41" s="1432" t="str">
        <f>Q41</f>
        <v>Appareil cigarette couleur (pour biscuit)</v>
      </c>
      <c r="Q41" s="1399" t="s">
        <v>536</v>
      </c>
      <c r="R41" s="1400"/>
      <c r="S41" s="1400"/>
      <c r="T41" s="1400"/>
      <c r="U41" s="1400"/>
      <c r="V41" s="1400"/>
      <c r="W41" s="1400"/>
      <c r="X41" s="1400"/>
      <c r="Y41" s="1400"/>
      <c r="Z41" s="1400"/>
      <c r="AA41" s="1400"/>
      <c r="AB41" s="1400"/>
      <c r="AC41" s="1401"/>
    </row>
    <row r="42" spans="1:29" ht="15.75" customHeight="1">
      <c r="A42" s="1432"/>
      <c r="B42" s="1387"/>
      <c r="C42" s="1388"/>
      <c r="D42" s="1388"/>
      <c r="E42" s="1388"/>
      <c r="F42" s="1388"/>
      <c r="G42" s="1388"/>
      <c r="H42" s="1388"/>
      <c r="I42" s="1388"/>
      <c r="J42" s="1388"/>
      <c r="K42" s="1388"/>
      <c r="L42" s="1388"/>
      <c r="M42" s="1388"/>
      <c r="N42" s="1389"/>
      <c r="O42" s="3"/>
      <c r="P42" s="1432"/>
      <c r="Q42" s="1387"/>
      <c r="R42" s="1388"/>
      <c r="S42" s="1388"/>
      <c r="T42" s="1388"/>
      <c r="U42" s="1388"/>
      <c r="V42" s="1388"/>
      <c r="W42" s="1388"/>
      <c r="X42" s="1388"/>
      <c r="Y42" s="1388"/>
      <c r="Z42" s="1388"/>
      <c r="AA42" s="1388"/>
      <c r="AB42" s="1388"/>
      <c r="AC42" s="1389"/>
    </row>
    <row r="43" spans="1:29" ht="15.75" customHeight="1">
      <c r="A43" s="1432"/>
      <c r="B43" s="1416" t="s">
        <v>19</v>
      </c>
      <c r="C43" s="1417"/>
      <c r="D43" s="1417"/>
      <c r="E43" s="1417"/>
      <c r="F43" s="1417"/>
      <c r="G43" s="1417"/>
      <c r="H43" s="1417"/>
      <c r="I43" s="1417"/>
      <c r="J43" s="1417"/>
      <c r="K43" s="1417"/>
      <c r="L43" s="1417"/>
      <c r="M43" s="1417"/>
      <c r="N43" s="1418"/>
      <c r="O43" s="3"/>
      <c r="P43" s="1432"/>
      <c r="Q43" s="1416" t="s">
        <v>19</v>
      </c>
      <c r="R43" s="1417"/>
      <c r="S43" s="1417"/>
      <c r="T43" s="1417"/>
      <c r="U43" s="1417"/>
      <c r="V43" s="1417"/>
      <c r="W43" s="1417"/>
      <c r="X43" s="1417"/>
      <c r="Y43" s="1417"/>
      <c r="Z43" s="1417"/>
      <c r="AA43" s="1417"/>
      <c r="AB43" s="1417"/>
      <c r="AC43" s="1418"/>
    </row>
    <row r="44" spans="1:29" ht="15.75" customHeight="1" thickBot="1">
      <c r="A44" s="1432"/>
      <c r="B44" s="1419"/>
      <c r="C44" s="1420"/>
      <c r="D44" s="1420"/>
      <c r="E44" s="1420"/>
      <c r="F44" s="1420"/>
      <c r="G44" s="1420"/>
      <c r="H44" s="1420"/>
      <c r="I44" s="1420"/>
      <c r="J44" s="1420"/>
      <c r="K44" s="1420"/>
      <c r="L44" s="1420"/>
      <c r="M44" s="1420"/>
      <c r="N44" s="1421"/>
      <c r="O44" s="3"/>
      <c r="P44" s="1432"/>
      <c r="Q44" s="1419"/>
      <c r="R44" s="1420"/>
      <c r="S44" s="1420"/>
      <c r="T44" s="1420"/>
      <c r="U44" s="1420"/>
      <c r="V44" s="1420"/>
      <c r="W44" s="1420"/>
      <c r="X44" s="1420"/>
      <c r="Y44" s="1420"/>
      <c r="Z44" s="1420"/>
      <c r="AA44" s="1420"/>
      <c r="AB44" s="1420"/>
      <c r="AC44" s="1421"/>
    </row>
    <row r="45" spans="1:29" ht="15" customHeight="1">
      <c r="A45" s="1432"/>
      <c r="B45" s="9"/>
      <c r="C45" s="10"/>
      <c r="D45" s="10"/>
      <c r="E45" s="10"/>
      <c r="F45" s="10"/>
      <c r="G45" s="10"/>
      <c r="H45" s="10"/>
      <c r="I45" s="10"/>
      <c r="J45" s="10"/>
      <c r="K45" s="10"/>
      <c r="L45" s="10"/>
      <c r="M45" s="10"/>
      <c r="N45" s="11"/>
      <c r="O45" s="3"/>
      <c r="P45" s="1432"/>
      <c r="Q45" s="1424" t="s">
        <v>144</v>
      </c>
      <c r="R45" s="1403"/>
      <c r="S45" s="1403"/>
      <c r="T45" s="1403"/>
      <c r="U45" s="1403"/>
      <c r="V45" s="1403"/>
      <c r="W45" s="1403"/>
      <c r="X45" s="1403"/>
      <c r="Y45" s="1403"/>
      <c r="Z45" s="1403"/>
      <c r="AA45" s="1403"/>
      <c r="AB45" s="1403"/>
      <c r="AC45" s="1425"/>
    </row>
    <row r="46" spans="1:29" ht="15" customHeight="1" thickBot="1">
      <c r="A46" s="1432"/>
      <c r="B46" s="9"/>
      <c r="C46" s="10"/>
      <c r="D46" s="10"/>
      <c r="E46" s="10"/>
      <c r="F46" s="10"/>
      <c r="G46" s="1408" t="s">
        <v>5</v>
      </c>
      <c r="H46" s="1408"/>
      <c r="I46" s="10"/>
      <c r="J46" s="10"/>
      <c r="K46" s="10"/>
      <c r="L46" s="10"/>
      <c r="M46" s="10"/>
      <c r="N46" s="11"/>
      <c r="O46" s="3"/>
      <c r="P46" s="1432"/>
      <c r="Q46" s="1426"/>
      <c r="R46" s="1406"/>
      <c r="S46" s="1406"/>
      <c r="T46" s="1406"/>
      <c r="U46" s="1406"/>
      <c r="V46" s="1406"/>
      <c r="W46" s="1406"/>
      <c r="X46" s="1406"/>
      <c r="Y46" s="1406"/>
      <c r="Z46" s="1406"/>
      <c r="AA46" s="1406"/>
      <c r="AB46" s="1406"/>
      <c r="AC46" s="1427"/>
    </row>
    <row r="47" spans="1:29" ht="18.75" customHeight="1">
      <c r="A47" s="1432"/>
      <c r="B47" s="9"/>
      <c r="C47" s="10"/>
      <c r="D47" s="10"/>
      <c r="E47" s="447" t="s">
        <v>146</v>
      </c>
      <c r="F47" s="448" t="s">
        <v>4</v>
      </c>
      <c r="G47" s="1442">
        <v>2</v>
      </c>
      <c r="H47" s="1442"/>
      <c r="I47" s="222"/>
      <c r="J47" s="10"/>
      <c r="K47" s="10"/>
      <c r="L47" s="10"/>
      <c r="M47" s="10"/>
      <c r="N47" s="11"/>
      <c r="O47" s="3"/>
      <c r="P47" s="1432"/>
      <c r="Q47" s="9"/>
      <c r="R47" s="1428" t="s">
        <v>1386</v>
      </c>
      <c r="S47" s="1428"/>
      <c r="T47" s="1428"/>
      <c r="U47" s="1428"/>
      <c r="V47" s="1428"/>
      <c r="W47" s="1428"/>
      <c r="X47" s="1428"/>
      <c r="Y47" s="1428"/>
      <c r="Z47" s="1428"/>
      <c r="AA47" s="1428"/>
      <c r="AB47" s="1428"/>
      <c r="AC47" s="11"/>
    </row>
    <row r="48" spans="1:29">
      <c r="A48" s="1432"/>
      <c r="B48" s="9"/>
      <c r="C48" s="443" t="s">
        <v>6</v>
      </c>
      <c r="D48" s="99" t="s">
        <v>861</v>
      </c>
      <c r="E48" s="10"/>
      <c r="F48" s="10"/>
      <c r="G48" s="114"/>
      <c r="H48" s="109"/>
      <c r="I48" s="10"/>
      <c r="J48" s="188" t="s">
        <v>7</v>
      </c>
      <c r="K48" s="188"/>
      <c r="L48" s="188"/>
      <c r="M48" s="188"/>
      <c r="N48" s="189"/>
      <c r="O48" s="3"/>
      <c r="P48" s="1432"/>
      <c r="Q48" s="9"/>
      <c r="R48" s="1428"/>
      <c r="S48" s="1428"/>
      <c r="T48" s="1428"/>
      <c r="U48" s="1428"/>
      <c r="V48" s="1428"/>
      <c r="W48" s="1428"/>
      <c r="X48" s="1428"/>
      <c r="Y48" s="1428"/>
      <c r="Z48" s="1428"/>
      <c r="AA48" s="1428"/>
      <c r="AB48" s="1428"/>
      <c r="AC48" s="11"/>
    </row>
    <row r="49" spans="1:29" ht="16.5" customHeight="1">
      <c r="A49" s="1432"/>
      <c r="B49" s="9"/>
      <c r="C49" s="445">
        <v>0.1</v>
      </c>
      <c r="D49" s="14" t="s">
        <v>537</v>
      </c>
      <c r="E49" s="15"/>
      <c r="F49" s="14"/>
      <c r="G49" s="1409">
        <f>(C49/C55)*G47</f>
        <v>0.51282051282051289</v>
      </c>
      <c r="H49" s="1409"/>
      <c r="I49" s="10"/>
      <c r="J49" s="1493" t="s">
        <v>538</v>
      </c>
      <c r="K49" s="1493"/>
      <c r="L49" s="1493"/>
      <c r="M49" s="1493"/>
      <c r="N49" s="1494"/>
      <c r="O49" s="3"/>
      <c r="P49" s="1432"/>
      <c r="Q49" s="9"/>
      <c r="R49" s="1428"/>
      <c r="S49" s="1428"/>
      <c r="T49" s="1428"/>
      <c r="U49" s="1428"/>
      <c r="V49" s="1428"/>
      <c r="W49" s="1428"/>
      <c r="X49" s="1428"/>
      <c r="Y49" s="1428"/>
      <c r="Z49" s="1428"/>
      <c r="AA49" s="1428"/>
      <c r="AB49" s="1428"/>
      <c r="AC49" s="11"/>
    </row>
    <row r="50" spans="1:29" ht="15.75">
      <c r="A50" s="1432"/>
      <c r="B50" s="9"/>
      <c r="C50" s="445">
        <v>0.1</v>
      </c>
      <c r="D50" s="14" t="s">
        <v>15</v>
      </c>
      <c r="E50" s="15"/>
      <c r="F50" s="16"/>
      <c r="G50" s="1409">
        <f>(C50/C55)*G47</f>
        <v>0.51282051282051289</v>
      </c>
      <c r="H50" s="1409"/>
      <c r="I50" s="10"/>
      <c r="J50" s="1495"/>
      <c r="K50" s="1495"/>
      <c r="L50" s="1495"/>
      <c r="M50" s="1495"/>
      <c r="N50" s="1496"/>
      <c r="O50" s="3"/>
      <c r="P50" s="1432"/>
      <c r="Q50" s="9"/>
      <c r="R50" s="10"/>
      <c r="S50" s="10"/>
      <c r="T50" s="10"/>
      <c r="U50" s="10"/>
      <c r="V50" s="10"/>
      <c r="W50" s="10"/>
      <c r="X50" s="10"/>
      <c r="Y50" s="10"/>
      <c r="Z50" s="10"/>
      <c r="AA50" s="10"/>
      <c r="AB50" s="10"/>
      <c r="AC50" s="11"/>
    </row>
    <row r="51" spans="1:29" ht="15.75" customHeight="1">
      <c r="A51" s="1432"/>
      <c r="B51" s="9"/>
      <c r="C51" s="445">
        <v>0.1</v>
      </c>
      <c r="D51" s="14" t="s">
        <v>423</v>
      </c>
      <c r="E51" s="15"/>
      <c r="F51" s="16"/>
      <c r="G51" s="1409">
        <f>(C51/C55)*G47</f>
        <v>0.51282051282051289</v>
      </c>
      <c r="H51" s="1409"/>
      <c r="I51" s="10"/>
      <c r="J51" s="1497" t="s">
        <v>539</v>
      </c>
      <c r="K51" s="1497"/>
      <c r="L51" s="1497"/>
      <c r="M51" s="1497"/>
      <c r="N51" s="1498"/>
      <c r="O51" s="3"/>
      <c r="P51" s="1432"/>
      <c r="Q51" s="9"/>
      <c r="R51" s="10"/>
      <c r="S51" s="10"/>
      <c r="T51" s="10"/>
      <c r="U51" s="10"/>
      <c r="V51" s="10"/>
      <c r="W51" s="10"/>
      <c r="X51" s="10"/>
      <c r="Y51" s="10"/>
      <c r="Z51" s="10"/>
      <c r="AA51" s="10"/>
      <c r="AB51" s="10"/>
      <c r="AC51" s="11"/>
    </row>
    <row r="52" spans="1:29" ht="16.5" customHeight="1">
      <c r="A52" s="1432"/>
      <c r="B52" s="9"/>
      <c r="C52" s="445">
        <v>0.09</v>
      </c>
      <c r="D52" s="14" t="s">
        <v>42</v>
      </c>
      <c r="E52" s="15"/>
      <c r="F52" s="16"/>
      <c r="G52" s="1409">
        <f>(C52/C55)*G47</f>
        <v>0.46153846153846151</v>
      </c>
      <c r="H52" s="1409"/>
      <c r="I52" s="10"/>
      <c r="J52" s="1499"/>
      <c r="K52" s="1499"/>
      <c r="L52" s="1499"/>
      <c r="M52" s="1499"/>
      <c r="N52" s="1500"/>
      <c r="O52" s="3"/>
      <c r="P52" s="1432"/>
      <c r="Q52" s="9"/>
      <c r="R52" s="10"/>
      <c r="S52" s="10"/>
      <c r="T52" s="10"/>
      <c r="U52" s="10"/>
      <c r="V52" s="10"/>
      <c r="W52" s="10"/>
      <c r="X52" s="10"/>
      <c r="Y52" s="10"/>
      <c r="Z52" s="10"/>
      <c r="AA52" s="10"/>
      <c r="AB52" s="10"/>
      <c r="AC52" s="11"/>
    </row>
    <row r="53" spans="1:29" ht="15.75" customHeight="1">
      <c r="A53" s="1432"/>
      <c r="B53" s="9"/>
      <c r="C53" s="445" t="s">
        <v>17</v>
      </c>
      <c r="D53" s="14" t="s">
        <v>540</v>
      </c>
      <c r="E53" s="275"/>
      <c r="F53" s="275"/>
      <c r="G53" s="1409"/>
      <c r="H53" s="1409"/>
      <c r="I53" s="10"/>
      <c r="J53" s="1501"/>
      <c r="K53" s="1501"/>
      <c r="L53" s="1501"/>
      <c r="M53" s="1501"/>
      <c r="N53" s="1502"/>
      <c r="O53" s="3"/>
      <c r="P53" s="1432"/>
      <c r="Q53" s="9"/>
      <c r="R53" s="10"/>
      <c r="S53" s="10"/>
      <c r="T53" s="10"/>
      <c r="U53" s="10"/>
      <c r="V53" s="10"/>
      <c r="W53" s="10"/>
      <c r="X53" s="10"/>
      <c r="Y53" s="10"/>
      <c r="Z53" s="10"/>
      <c r="AA53" s="10"/>
      <c r="AB53" s="10"/>
      <c r="AC53" s="11"/>
    </row>
    <row r="54" spans="1:29" ht="15.75" customHeight="1">
      <c r="A54" s="1432"/>
      <c r="B54" s="9"/>
      <c r="C54" s="445"/>
      <c r="D54" s="275"/>
      <c r="E54" s="275"/>
      <c r="F54" s="275"/>
      <c r="G54" s="439"/>
      <c r="H54" s="439"/>
      <c r="I54" s="10"/>
      <c r="J54" s="177"/>
      <c r="K54" s="177"/>
      <c r="L54" s="177"/>
      <c r="M54" s="177"/>
      <c r="N54" s="178"/>
      <c r="O54" s="3"/>
      <c r="P54" s="1432"/>
      <c r="Q54" s="1016" t="s">
        <v>1418</v>
      </c>
      <c r="R54" s="10"/>
      <c r="S54" s="10"/>
      <c r="T54" s="10"/>
      <c r="U54" s="10"/>
      <c r="V54" s="10"/>
      <c r="W54" s="10"/>
      <c r="X54" s="10"/>
      <c r="Y54" s="10"/>
      <c r="Z54" s="10"/>
      <c r="AA54" s="10"/>
      <c r="AB54" s="10"/>
      <c r="AC54" s="11"/>
    </row>
    <row r="55" spans="1:29" ht="16.5" thickBot="1">
      <c r="A55" s="1432"/>
      <c r="B55" s="9"/>
      <c r="C55" s="442">
        <f>SUM(C49:C53)</f>
        <v>0.39</v>
      </c>
      <c r="D55" s="1453" t="s">
        <v>8</v>
      </c>
      <c r="E55" s="1453"/>
      <c r="F55" s="1453"/>
      <c r="G55" s="1454">
        <f t="shared" ref="G55:H55" si="3">SUM(G49:G53)</f>
        <v>2.0000000000000004</v>
      </c>
      <c r="H55" s="1454">
        <f t="shared" si="3"/>
        <v>0</v>
      </c>
      <c r="I55" s="10"/>
      <c r="J55" s="177"/>
      <c r="K55" s="177"/>
      <c r="L55" s="177"/>
      <c r="M55" s="177"/>
      <c r="N55" s="178"/>
      <c r="O55" s="3"/>
      <c r="P55" s="1432"/>
      <c r="Q55" s="992" t="str">
        <f ca="1">CELL("nomfichier",P51)</f>
        <v>D:\1 UPRT SITE WEB\uprt.fr\ff-mickael-rabeau\[ff-mr-patisserie-N°3-complet.xlsx]Décors-Aromatisation-Astuces</v>
      </c>
      <c r="R55" s="10"/>
      <c r="S55" s="10"/>
      <c r="T55" s="10"/>
      <c r="U55" s="10"/>
      <c r="V55" s="10"/>
      <c r="W55" s="10"/>
      <c r="X55" s="10"/>
      <c r="Y55" s="10"/>
      <c r="Z55" s="10"/>
      <c r="AA55" s="10"/>
      <c r="AB55" s="10"/>
      <c r="AC55" s="11"/>
    </row>
    <row r="56" spans="1:29" ht="16.5" thickBot="1">
      <c r="A56" s="1432"/>
      <c r="B56" s="9"/>
      <c r="C56" s="129"/>
      <c r="D56" s="1453"/>
      <c r="E56" s="1453"/>
      <c r="F56" s="1453"/>
      <c r="G56" s="1453"/>
      <c r="H56" s="1453"/>
      <c r="I56" s="10"/>
      <c r="J56" s="177"/>
      <c r="K56" s="177"/>
      <c r="L56" s="177"/>
      <c r="M56" s="177"/>
      <c r="N56" s="178"/>
      <c r="O56" s="3"/>
      <c r="P56" s="1432"/>
      <c r="Q56" s="938"/>
      <c r="R56" s="939"/>
      <c r="S56" s="939"/>
      <c r="T56" s="939"/>
      <c r="U56" s="25"/>
      <c r="V56" s="25"/>
      <c r="W56" s="25"/>
      <c r="X56" s="25"/>
      <c r="Y56" s="25"/>
      <c r="Z56" s="25"/>
      <c r="AA56" s="25"/>
      <c r="AB56" s="25"/>
      <c r="AC56" s="26"/>
    </row>
    <row r="57" spans="1:29">
      <c r="A57" s="1432"/>
      <c r="B57" s="23" t="s">
        <v>6</v>
      </c>
      <c r="C57" s="452" t="s">
        <v>10</v>
      </c>
      <c r="D57" s="25"/>
      <c r="E57" s="25"/>
      <c r="F57" s="25"/>
      <c r="G57" s="25"/>
      <c r="H57" s="25"/>
      <c r="I57" s="25"/>
      <c r="J57" s="25"/>
      <c r="K57" s="25"/>
      <c r="L57" s="25"/>
      <c r="M57" s="25"/>
      <c r="N57" s="26"/>
      <c r="P57" s="1432"/>
      <c r="Q57" s="9"/>
      <c r="R57" s="10" t="s">
        <v>9</v>
      </c>
      <c r="S57" s="932" t="s">
        <v>177</v>
      </c>
      <c r="T57" s="10"/>
      <c r="U57" s="10"/>
      <c r="V57" s="1429" t="s">
        <v>179</v>
      </c>
      <c r="W57" s="1429"/>
      <c r="X57" s="1429"/>
      <c r="Y57" s="1429"/>
      <c r="Z57" s="1429"/>
      <c r="AA57" s="1429"/>
      <c r="AB57" s="1429"/>
      <c r="AC57" s="1430"/>
    </row>
    <row r="58" spans="1:29">
      <c r="A58" s="1432"/>
      <c r="B58" s="86" t="s">
        <v>5</v>
      </c>
      <c r="C58" s="451" t="s">
        <v>11</v>
      </c>
      <c r="D58" s="28"/>
      <c r="E58" s="28"/>
      <c r="F58" s="28"/>
      <c r="G58" s="28"/>
      <c r="H58" s="28"/>
      <c r="I58" s="28"/>
      <c r="J58" s="28"/>
      <c r="K58" s="28"/>
      <c r="L58" s="28"/>
      <c r="M58" s="10"/>
      <c r="N58" s="29"/>
      <c r="P58" s="1432"/>
      <c r="Q58" s="10"/>
      <c r="R58" s="10"/>
      <c r="S58" s="10"/>
      <c r="T58" s="10"/>
      <c r="U58" s="10"/>
      <c r="V58" s="931"/>
      <c r="W58" s="931" t="s">
        <v>178</v>
      </c>
      <c r="X58" s="931"/>
      <c r="Y58" s="931"/>
      <c r="Z58" s="931"/>
      <c r="AA58" s="931"/>
      <c r="AB58" s="931"/>
      <c r="AC58" s="933"/>
    </row>
    <row r="59" spans="1:29" ht="15" customHeight="1">
      <c r="A59" s="1432"/>
      <c r="B59" s="1433" t="s">
        <v>1412</v>
      </c>
      <c r="C59" s="1434"/>
      <c r="D59" s="1434"/>
      <c r="E59" s="1434"/>
      <c r="F59" s="1434"/>
      <c r="G59" s="1434"/>
      <c r="H59" s="1434"/>
      <c r="I59" s="1434"/>
      <c r="J59" s="1434"/>
      <c r="K59" s="1434"/>
      <c r="L59" s="1434"/>
      <c r="M59" s="1434"/>
      <c r="N59" s="1435"/>
      <c r="P59" s="1432"/>
      <c r="Q59" s="1433" t="s">
        <v>1412</v>
      </c>
      <c r="R59" s="1434"/>
      <c r="S59" s="1434"/>
      <c r="T59" s="1434"/>
      <c r="U59" s="1434"/>
      <c r="V59" s="1434"/>
      <c r="W59" s="1434"/>
      <c r="X59" s="1434"/>
      <c r="Y59" s="1434"/>
      <c r="Z59" s="1434"/>
      <c r="AA59" s="1434"/>
      <c r="AB59" s="1434"/>
      <c r="AC59" s="1435"/>
    </row>
    <row r="60" spans="1:29" ht="15.75" thickBot="1">
      <c r="A60" s="1432"/>
      <c r="B60" s="1436"/>
      <c r="C60" s="1437"/>
      <c r="D60" s="1437"/>
      <c r="E60" s="1437"/>
      <c r="F60" s="1437"/>
      <c r="G60" s="1437"/>
      <c r="H60" s="1437"/>
      <c r="I60" s="1437"/>
      <c r="J60" s="1437"/>
      <c r="K60" s="1437"/>
      <c r="L60" s="1437"/>
      <c r="M60" s="1437"/>
      <c r="N60" s="1438"/>
      <c r="P60" s="1432"/>
      <c r="Q60" s="1436"/>
      <c r="R60" s="1437"/>
      <c r="S60" s="1437"/>
      <c r="T60" s="1437"/>
      <c r="U60" s="1437"/>
      <c r="V60" s="1437"/>
      <c r="W60" s="1437"/>
      <c r="X60" s="1437"/>
      <c r="Y60" s="1437"/>
      <c r="Z60" s="1437"/>
      <c r="AA60" s="1437"/>
      <c r="AB60" s="1437"/>
      <c r="AC60" s="1438"/>
    </row>
    <row r="62" spans="1:29" ht="15.75" thickBot="1">
      <c r="A62" s="8" t="s">
        <v>3</v>
      </c>
      <c r="B62" s="1431" t="str">
        <f>B63</f>
        <v>Confiture pour Joconde</v>
      </c>
      <c r="C62" s="1431"/>
      <c r="D62" s="1431"/>
      <c r="E62" s="1431"/>
      <c r="F62" s="1431"/>
      <c r="G62" s="1431"/>
      <c r="H62" s="1431"/>
      <c r="I62" s="1431"/>
      <c r="J62" s="1431"/>
      <c r="K62" s="1431"/>
      <c r="L62" s="1431"/>
      <c r="M62" s="1431"/>
      <c r="N62" s="1431"/>
      <c r="O62" s="3"/>
      <c r="P62" s="8" t="s">
        <v>3</v>
      </c>
      <c r="Q62" s="1431" t="str">
        <f>Q63</f>
        <v>Confiture pour Joconde</v>
      </c>
      <c r="R62" s="1431"/>
      <c r="S62" s="1431"/>
      <c r="T62" s="1431"/>
      <c r="U62" s="1431"/>
      <c r="V62" s="1431"/>
      <c r="W62" s="1431"/>
      <c r="X62" s="1431"/>
      <c r="Y62" s="1431"/>
      <c r="Z62" s="1431"/>
      <c r="AA62" s="1431"/>
      <c r="AB62" s="1431"/>
      <c r="AC62" s="1431"/>
    </row>
    <row r="63" spans="1:29" ht="23.25" customHeight="1">
      <c r="A63" s="1432" t="str">
        <f>B63</f>
        <v>Confiture pour Joconde</v>
      </c>
      <c r="B63" s="1399" t="s">
        <v>543</v>
      </c>
      <c r="C63" s="1400"/>
      <c r="D63" s="1400"/>
      <c r="E63" s="1400"/>
      <c r="F63" s="1400"/>
      <c r="G63" s="1400"/>
      <c r="H63" s="1400"/>
      <c r="I63" s="1400"/>
      <c r="J63" s="1400"/>
      <c r="K63" s="1400"/>
      <c r="L63" s="1400"/>
      <c r="M63" s="1400"/>
      <c r="N63" s="1401"/>
      <c r="O63" s="3"/>
      <c r="P63" s="1432" t="str">
        <f>Q63</f>
        <v>Confiture pour Joconde</v>
      </c>
      <c r="Q63" s="1399" t="s">
        <v>543</v>
      </c>
      <c r="R63" s="1400"/>
      <c r="S63" s="1400"/>
      <c r="T63" s="1400"/>
      <c r="U63" s="1400"/>
      <c r="V63" s="1400"/>
      <c r="W63" s="1400"/>
      <c r="X63" s="1400"/>
      <c r="Y63" s="1400"/>
      <c r="Z63" s="1400"/>
      <c r="AA63" s="1400"/>
      <c r="AB63" s="1400"/>
      <c r="AC63" s="1401"/>
    </row>
    <row r="64" spans="1:29" ht="15.75" customHeight="1">
      <c r="A64" s="1432"/>
      <c r="B64" s="1387"/>
      <c r="C64" s="1388"/>
      <c r="D64" s="1388"/>
      <c r="E64" s="1388"/>
      <c r="F64" s="1388"/>
      <c r="G64" s="1388"/>
      <c r="H64" s="1388"/>
      <c r="I64" s="1388"/>
      <c r="J64" s="1388"/>
      <c r="K64" s="1388"/>
      <c r="L64" s="1388"/>
      <c r="M64" s="1388"/>
      <c r="N64" s="1389"/>
      <c r="O64" s="3"/>
      <c r="P64" s="1432"/>
      <c r="Q64" s="1387"/>
      <c r="R64" s="1388"/>
      <c r="S64" s="1388"/>
      <c r="T64" s="1388"/>
      <c r="U64" s="1388"/>
      <c r="V64" s="1388"/>
      <c r="W64" s="1388"/>
      <c r="X64" s="1388"/>
      <c r="Y64" s="1388"/>
      <c r="Z64" s="1388"/>
      <c r="AA64" s="1388"/>
      <c r="AB64" s="1388"/>
      <c r="AC64" s="1389"/>
    </row>
    <row r="65" spans="1:29" ht="15.75" customHeight="1">
      <c r="A65" s="1432"/>
      <c r="B65" s="1416" t="s">
        <v>19</v>
      </c>
      <c r="C65" s="1417"/>
      <c r="D65" s="1417"/>
      <c r="E65" s="1417"/>
      <c r="F65" s="1417"/>
      <c r="G65" s="1417"/>
      <c r="H65" s="1417"/>
      <c r="I65" s="1417"/>
      <c r="J65" s="1417"/>
      <c r="K65" s="1417"/>
      <c r="L65" s="1417"/>
      <c r="M65" s="1417"/>
      <c r="N65" s="1418"/>
      <c r="O65" s="3"/>
      <c r="P65" s="1432"/>
      <c r="Q65" s="1416" t="s">
        <v>19</v>
      </c>
      <c r="R65" s="1417"/>
      <c r="S65" s="1417"/>
      <c r="T65" s="1417"/>
      <c r="U65" s="1417"/>
      <c r="V65" s="1417"/>
      <c r="W65" s="1417"/>
      <c r="X65" s="1417"/>
      <c r="Y65" s="1417"/>
      <c r="Z65" s="1417"/>
      <c r="AA65" s="1417"/>
      <c r="AB65" s="1417"/>
      <c r="AC65" s="1418"/>
    </row>
    <row r="66" spans="1:29" ht="15.75" customHeight="1" thickBot="1">
      <c r="A66" s="1432"/>
      <c r="B66" s="1419"/>
      <c r="C66" s="1420"/>
      <c r="D66" s="1420"/>
      <c r="E66" s="1420"/>
      <c r="F66" s="1420"/>
      <c r="G66" s="1420"/>
      <c r="H66" s="1420"/>
      <c r="I66" s="1420"/>
      <c r="J66" s="1420"/>
      <c r="K66" s="1420"/>
      <c r="L66" s="1420"/>
      <c r="M66" s="1420"/>
      <c r="N66" s="1421"/>
      <c r="O66" s="3"/>
      <c r="P66" s="1432"/>
      <c r="Q66" s="1419"/>
      <c r="R66" s="1420"/>
      <c r="S66" s="1420"/>
      <c r="T66" s="1420"/>
      <c r="U66" s="1420"/>
      <c r="V66" s="1420"/>
      <c r="W66" s="1420"/>
      <c r="X66" s="1420"/>
      <c r="Y66" s="1420"/>
      <c r="Z66" s="1420"/>
      <c r="AA66" s="1420"/>
      <c r="AB66" s="1420"/>
      <c r="AC66" s="1421"/>
    </row>
    <row r="67" spans="1:29" ht="15" customHeight="1">
      <c r="A67" s="1432"/>
      <c r="B67" s="9"/>
      <c r="C67" s="10"/>
      <c r="D67" s="10"/>
      <c r="E67" s="10"/>
      <c r="F67" s="10"/>
      <c r="G67" s="10"/>
      <c r="H67" s="10"/>
      <c r="I67" s="10"/>
      <c r="J67" s="10"/>
      <c r="K67" s="10"/>
      <c r="L67" s="10"/>
      <c r="M67" s="10"/>
      <c r="N67" s="11"/>
      <c r="O67" s="3"/>
      <c r="P67" s="1432"/>
      <c r="Q67" s="1424" t="s">
        <v>144</v>
      </c>
      <c r="R67" s="1403"/>
      <c r="S67" s="1403"/>
      <c r="T67" s="1403"/>
      <c r="U67" s="1403"/>
      <c r="V67" s="1403"/>
      <c r="W67" s="1403"/>
      <c r="X67" s="1403"/>
      <c r="Y67" s="1403"/>
      <c r="Z67" s="1403"/>
      <c r="AA67" s="1403"/>
      <c r="AB67" s="1403"/>
      <c r="AC67" s="1425"/>
    </row>
    <row r="68" spans="1:29" ht="15" customHeight="1" thickBot="1">
      <c r="A68" s="1432"/>
      <c r="B68" s="9"/>
      <c r="C68" s="10"/>
      <c r="D68" s="10"/>
      <c r="E68" s="10"/>
      <c r="F68" s="10"/>
      <c r="G68" s="1408" t="s">
        <v>5</v>
      </c>
      <c r="H68" s="1408"/>
      <c r="I68" s="10"/>
      <c r="J68" s="10"/>
      <c r="K68" s="10"/>
      <c r="L68" s="10"/>
      <c r="M68" s="10"/>
      <c r="N68" s="11"/>
      <c r="O68" s="3"/>
      <c r="P68" s="1432"/>
      <c r="Q68" s="1426"/>
      <c r="R68" s="1406"/>
      <c r="S68" s="1406"/>
      <c r="T68" s="1406"/>
      <c r="U68" s="1406"/>
      <c r="V68" s="1406"/>
      <c r="W68" s="1406"/>
      <c r="X68" s="1406"/>
      <c r="Y68" s="1406"/>
      <c r="Z68" s="1406"/>
      <c r="AA68" s="1406"/>
      <c r="AB68" s="1406"/>
      <c r="AC68" s="1427"/>
    </row>
    <row r="69" spans="1:29" ht="18.75" customHeight="1">
      <c r="A69" s="1432"/>
      <c r="B69" s="9"/>
      <c r="C69" s="10"/>
      <c r="D69" s="10"/>
      <c r="E69" s="447" t="s">
        <v>146</v>
      </c>
      <c r="F69" s="448" t="s">
        <v>4</v>
      </c>
      <c r="G69" s="1442">
        <v>2</v>
      </c>
      <c r="H69" s="1442"/>
      <c r="I69" s="222"/>
      <c r="J69" s="10"/>
      <c r="K69" s="10"/>
      <c r="L69" s="10"/>
      <c r="M69" s="10"/>
      <c r="N69" s="11"/>
      <c r="O69" s="3"/>
      <c r="P69" s="1432"/>
      <c r="Q69" s="9"/>
      <c r="R69" s="1428" t="s">
        <v>1386</v>
      </c>
      <c r="S69" s="1428"/>
      <c r="T69" s="1428"/>
      <c r="U69" s="1428"/>
      <c r="V69" s="1428"/>
      <c r="W69" s="1428"/>
      <c r="X69" s="1428"/>
      <c r="Y69" s="1428"/>
      <c r="Z69" s="1428"/>
      <c r="AA69" s="1428"/>
      <c r="AB69" s="1428"/>
      <c r="AC69" s="11"/>
    </row>
    <row r="70" spans="1:29">
      <c r="A70" s="1432"/>
      <c r="B70" s="9"/>
      <c r="C70" s="443" t="s">
        <v>6</v>
      </c>
      <c r="D70" s="99" t="s">
        <v>861</v>
      </c>
      <c r="E70" s="10"/>
      <c r="F70" s="10"/>
      <c r="G70" s="114"/>
      <c r="H70" s="109"/>
      <c r="I70" s="10"/>
      <c r="J70" s="188" t="s">
        <v>7</v>
      </c>
      <c r="K70" s="188"/>
      <c r="L70" s="188"/>
      <c r="M70" s="188"/>
      <c r="N70" s="189"/>
      <c r="O70" s="3"/>
      <c r="P70" s="1432"/>
      <c r="Q70" s="9"/>
      <c r="R70" s="1428"/>
      <c r="S70" s="1428"/>
      <c r="T70" s="1428"/>
      <c r="U70" s="1428"/>
      <c r="V70" s="1428"/>
      <c r="W70" s="1428"/>
      <c r="X70" s="1428"/>
      <c r="Y70" s="1428"/>
      <c r="Z70" s="1428"/>
      <c r="AA70" s="1428"/>
      <c r="AB70" s="1428"/>
      <c r="AC70" s="11"/>
    </row>
    <row r="71" spans="1:29" ht="16.5" customHeight="1">
      <c r="A71" s="1432"/>
      <c r="B71" s="9"/>
      <c r="C71" s="445">
        <v>1</v>
      </c>
      <c r="D71" s="14" t="s">
        <v>544</v>
      </c>
      <c r="E71" s="15"/>
      <c r="F71" s="14"/>
      <c r="G71" s="1409">
        <f>(C71/C75)*G69</f>
        <v>1.7857142857142856</v>
      </c>
      <c r="H71" s="1409"/>
      <c r="I71" s="10"/>
      <c r="J71" s="1497" t="s">
        <v>546</v>
      </c>
      <c r="K71" s="1497"/>
      <c r="L71" s="1497"/>
      <c r="M71" s="1497"/>
      <c r="N71" s="1498"/>
      <c r="O71" s="3"/>
      <c r="P71" s="1432"/>
      <c r="Q71" s="9"/>
      <c r="R71" s="1428"/>
      <c r="S71" s="1428"/>
      <c r="T71" s="1428"/>
      <c r="U71" s="1428"/>
      <c r="V71" s="1428"/>
      <c r="W71" s="1428"/>
      <c r="X71" s="1428"/>
      <c r="Y71" s="1428"/>
      <c r="Z71" s="1428"/>
      <c r="AA71" s="1428"/>
      <c r="AB71" s="1428"/>
      <c r="AC71" s="11"/>
    </row>
    <row r="72" spans="1:29" ht="15.75">
      <c r="A72" s="1432"/>
      <c r="B72" s="9"/>
      <c r="C72" s="445">
        <v>0.12</v>
      </c>
      <c r="D72" s="14" t="s">
        <v>348</v>
      </c>
      <c r="E72" s="15"/>
      <c r="F72" s="16"/>
      <c r="G72" s="1409">
        <f>(C72/C75)*G69</f>
        <v>0.21428571428571425</v>
      </c>
      <c r="H72" s="1409"/>
      <c r="I72" s="10"/>
      <c r="J72" s="1499"/>
      <c r="K72" s="1499"/>
      <c r="L72" s="1499"/>
      <c r="M72" s="1499"/>
      <c r="N72" s="1500"/>
      <c r="O72" s="3"/>
      <c r="P72" s="1432"/>
      <c r="Q72" s="9"/>
      <c r="R72" s="10"/>
      <c r="S72" s="10"/>
      <c r="T72" s="10"/>
      <c r="U72" s="10"/>
      <c r="V72" s="10"/>
      <c r="W72" s="10"/>
      <c r="X72" s="10"/>
      <c r="Y72" s="10"/>
      <c r="Z72" s="10"/>
      <c r="AA72" s="10"/>
      <c r="AB72" s="10"/>
      <c r="AC72" s="11"/>
    </row>
    <row r="73" spans="1:29" ht="15.75" customHeight="1">
      <c r="A73" s="1432"/>
      <c r="B73" s="9"/>
      <c r="C73" s="445" t="s">
        <v>17</v>
      </c>
      <c r="D73" s="14" t="s">
        <v>545</v>
      </c>
      <c r="E73" s="15"/>
      <c r="F73" s="16"/>
      <c r="G73" s="1409"/>
      <c r="H73" s="1409"/>
      <c r="I73" s="10"/>
      <c r="J73" s="1501"/>
      <c r="K73" s="1501"/>
      <c r="L73" s="1501"/>
      <c r="M73" s="1501"/>
      <c r="N73" s="1502"/>
      <c r="O73" s="3"/>
      <c r="P73" s="1432"/>
      <c r="Q73" s="9"/>
      <c r="R73" s="10"/>
      <c r="S73" s="10"/>
      <c r="T73" s="10"/>
      <c r="U73" s="10"/>
      <c r="V73" s="10"/>
      <c r="W73" s="10"/>
      <c r="X73" s="10"/>
      <c r="Y73" s="10"/>
      <c r="Z73" s="10"/>
      <c r="AA73" s="10"/>
      <c r="AB73" s="10"/>
      <c r="AC73" s="11"/>
    </row>
    <row r="74" spans="1:29" ht="16.5" customHeight="1">
      <c r="A74" s="1432"/>
      <c r="B74" s="9"/>
      <c r="C74" s="445"/>
      <c r="D74" s="14"/>
      <c r="E74" s="15"/>
      <c r="F74" s="16"/>
      <c r="G74" s="1409">
        <f>(C74/C75)*G69</f>
        <v>0</v>
      </c>
      <c r="H74" s="1409"/>
      <c r="I74" s="10"/>
      <c r="J74" s="122"/>
      <c r="K74" s="122"/>
      <c r="L74" s="122"/>
      <c r="M74" s="122"/>
      <c r="N74" s="123"/>
      <c r="O74" s="3"/>
      <c r="P74" s="1432"/>
      <c r="Q74" s="1016" t="s">
        <v>1418</v>
      </c>
      <c r="R74" s="10"/>
      <c r="S74" s="10"/>
      <c r="T74" s="10"/>
      <c r="U74" s="10"/>
      <c r="V74" s="10"/>
      <c r="W74" s="10"/>
      <c r="X74" s="10"/>
      <c r="Y74" s="10"/>
      <c r="Z74" s="10"/>
      <c r="AA74" s="10"/>
      <c r="AB74" s="10"/>
      <c r="AC74" s="11"/>
    </row>
    <row r="75" spans="1:29" ht="16.5" thickBot="1">
      <c r="A75" s="1432"/>
      <c r="B75" s="9"/>
      <c r="C75" s="442">
        <f>SUM(C71:C74)</f>
        <v>1.1200000000000001</v>
      </c>
      <c r="D75" s="1453" t="s">
        <v>8</v>
      </c>
      <c r="E75" s="1453"/>
      <c r="F75" s="1453"/>
      <c r="G75" s="1454">
        <f>SUM(G71:G74)</f>
        <v>1.9999999999999998</v>
      </c>
      <c r="H75" s="1454">
        <f>SUM(H71:H74)</f>
        <v>0</v>
      </c>
      <c r="I75" s="10"/>
      <c r="J75" s="177"/>
      <c r="K75" s="177"/>
      <c r="L75" s="177"/>
      <c r="M75" s="177"/>
      <c r="N75" s="178"/>
      <c r="O75" s="3"/>
      <c r="P75" s="1432"/>
      <c r="Q75" s="992" t="str">
        <f ca="1">CELL("nomfichier",P71)</f>
        <v>D:\1 UPRT SITE WEB\uprt.fr\ff-mickael-rabeau\[ff-mr-patisserie-N°3-complet.xlsx]Décors-Aromatisation-Astuces</v>
      </c>
      <c r="R75" s="10"/>
      <c r="S75" s="10"/>
      <c r="T75" s="10"/>
      <c r="U75" s="10"/>
      <c r="V75" s="10"/>
      <c r="W75" s="10"/>
      <c r="X75" s="10"/>
      <c r="Y75" s="10"/>
      <c r="Z75" s="10"/>
      <c r="AA75" s="10"/>
      <c r="AB75" s="10"/>
      <c r="AC75" s="11"/>
    </row>
    <row r="76" spans="1:29" ht="16.5" thickBot="1">
      <c r="A76" s="1432"/>
      <c r="B76" s="9"/>
      <c r="C76" s="129"/>
      <c r="D76" s="1453"/>
      <c r="E76" s="1453"/>
      <c r="F76" s="1453"/>
      <c r="G76" s="1453"/>
      <c r="H76" s="1453"/>
      <c r="I76" s="10"/>
      <c r="J76" s="177"/>
      <c r="K76" s="177"/>
      <c r="L76" s="177"/>
      <c r="M76" s="177"/>
      <c r="N76" s="178"/>
      <c r="O76" s="3"/>
      <c r="P76" s="1432"/>
      <c r="Q76" s="938"/>
      <c r="R76" s="939"/>
      <c r="S76" s="939"/>
      <c r="T76" s="939"/>
      <c r="U76" s="25"/>
      <c r="V76" s="25"/>
      <c r="W76" s="25"/>
      <c r="X76" s="25"/>
      <c r="Y76" s="25"/>
      <c r="Z76" s="25"/>
      <c r="AA76" s="25"/>
      <c r="AB76" s="25"/>
      <c r="AC76" s="26"/>
    </row>
    <row r="77" spans="1:29">
      <c r="A77" s="1432"/>
      <c r="B77" s="23" t="s">
        <v>6</v>
      </c>
      <c r="C77" s="452" t="s">
        <v>10</v>
      </c>
      <c r="D77" s="25"/>
      <c r="E77" s="25"/>
      <c r="F77" s="25"/>
      <c r="G77" s="25"/>
      <c r="H77" s="25"/>
      <c r="I77" s="25"/>
      <c r="J77" s="25"/>
      <c r="K77" s="25"/>
      <c r="L77" s="25"/>
      <c r="M77" s="25"/>
      <c r="N77" s="26"/>
      <c r="P77" s="1432"/>
      <c r="Q77" s="9"/>
      <c r="R77" s="10" t="s">
        <v>9</v>
      </c>
      <c r="S77" s="932" t="s">
        <v>177</v>
      </c>
      <c r="T77" s="10"/>
      <c r="U77" s="10"/>
      <c r="V77" s="1429" t="s">
        <v>179</v>
      </c>
      <c r="W77" s="1429"/>
      <c r="X77" s="1429"/>
      <c r="Y77" s="1429"/>
      <c r="Z77" s="1429"/>
      <c r="AA77" s="1429"/>
      <c r="AB77" s="1429"/>
      <c r="AC77" s="1430"/>
    </row>
    <row r="78" spans="1:29">
      <c r="A78" s="1432"/>
      <c r="B78" s="86" t="s">
        <v>5</v>
      </c>
      <c r="C78" s="451" t="s">
        <v>11</v>
      </c>
      <c r="D78" s="28"/>
      <c r="E78" s="28"/>
      <c r="F78" s="28"/>
      <c r="G78" s="28"/>
      <c r="H78" s="28"/>
      <c r="I78" s="28"/>
      <c r="J78" s="28"/>
      <c r="K78" s="28"/>
      <c r="L78" s="28"/>
      <c r="M78" s="10"/>
      <c r="N78" s="29"/>
      <c r="P78" s="1432"/>
      <c r="Q78" s="10"/>
      <c r="R78" s="10"/>
      <c r="S78" s="10"/>
      <c r="T78" s="10"/>
      <c r="U78" s="10"/>
      <c r="V78" s="931"/>
      <c r="W78" s="931" t="s">
        <v>178</v>
      </c>
      <c r="X78" s="931"/>
      <c r="Y78" s="931"/>
      <c r="Z78" s="931"/>
      <c r="AA78" s="931"/>
      <c r="AB78" s="931"/>
      <c r="AC78" s="933"/>
    </row>
    <row r="79" spans="1:29" ht="15" customHeight="1">
      <c r="A79" s="1432"/>
      <c r="B79" s="1433" t="s">
        <v>1412</v>
      </c>
      <c r="C79" s="1434"/>
      <c r="D79" s="1434"/>
      <c r="E79" s="1434"/>
      <c r="F79" s="1434"/>
      <c r="G79" s="1434"/>
      <c r="H79" s="1434"/>
      <c r="I79" s="1434"/>
      <c r="J79" s="1434"/>
      <c r="K79" s="1434"/>
      <c r="L79" s="1434"/>
      <c r="M79" s="1434"/>
      <c r="N79" s="1435"/>
      <c r="P79" s="1432"/>
      <c r="Q79" s="1433" t="s">
        <v>1412</v>
      </c>
      <c r="R79" s="1434"/>
      <c r="S79" s="1434"/>
      <c r="T79" s="1434"/>
      <c r="U79" s="1434"/>
      <c r="V79" s="1434"/>
      <c r="W79" s="1434"/>
      <c r="X79" s="1434"/>
      <c r="Y79" s="1434"/>
      <c r="Z79" s="1434"/>
      <c r="AA79" s="1434"/>
      <c r="AB79" s="1434"/>
      <c r="AC79" s="1435"/>
    </row>
    <row r="80" spans="1:29" ht="15.75" thickBot="1">
      <c r="A80" s="1432"/>
      <c r="B80" s="1436"/>
      <c r="C80" s="1437"/>
      <c r="D80" s="1437"/>
      <c r="E80" s="1437"/>
      <c r="F80" s="1437"/>
      <c r="G80" s="1437"/>
      <c r="H80" s="1437"/>
      <c r="I80" s="1437"/>
      <c r="J80" s="1437"/>
      <c r="K80" s="1437"/>
      <c r="L80" s="1437"/>
      <c r="M80" s="1437"/>
      <c r="N80" s="1438"/>
      <c r="P80" s="1432"/>
      <c r="Q80" s="1436"/>
      <c r="R80" s="1437"/>
      <c r="S80" s="1437"/>
      <c r="T80" s="1437"/>
      <c r="U80" s="1437"/>
      <c r="V80" s="1437"/>
      <c r="W80" s="1437"/>
      <c r="X80" s="1437"/>
      <c r="Y80" s="1437"/>
      <c r="Z80" s="1437"/>
      <c r="AA80" s="1437"/>
      <c r="AB80" s="1437"/>
      <c r="AC80" s="1438"/>
    </row>
    <row r="82" spans="1:29" ht="15.75" thickBot="1">
      <c r="A82" s="8" t="s">
        <v>3</v>
      </c>
      <c r="B82" s="1431" t="str">
        <f>B83</f>
        <v>Le sirop à entremets</v>
      </c>
      <c r="C82" s="1431"/>
      <c r="D82" s="1431"/>
      <c r="E82" s="1431"/>
      <c r="F82" s="1431"/>
      <c r="G82" s="1431"/>
      <c r="H82" s="1431"/>
      <c r="I82" s="1431"/>
      <c r="J82" s="1431"/>
      <c r="K82" s="1431"/>
      <c r="L82" s="1431"/>
      <c r="M82" s="1431"/>
      <c r="N82" s="1431"/>
      <c r="O82" s="3"/>
      <c r="P82" s="8" t="s">
        <v>3</v>
      </c>
      <c r="Q82" s="1431" t="str">
        <f>Q83</f>
        <v>Le sirop à entremets</v>
      </c>
      <c r="R82" s="1431"/>
      <c r="S82" s="1431"/>
      <c r="T82" s="1431"/>
      <c r="U82" s="1431"/>
      <c r="V82" s="1431"/>
      <c r="W82" s="1431"/>
      <c r="X82" s="1431"/>
      <c r="Y82" s="1431"/>
      <c r="Z82" s="1431"/>
      <c r="AA82" s="1431"/>
      <c r="AB82" s="1431"/>
      <c r="AC82" s="1431"/>
    </row>
    <row r="83" spans="1:29" ht="23.25" customHeight="1">
      <c r="A83" s="1432" t="str">
        <f>B83</f>
        <v>Le sirop à entremets</v>
      </c>
      <c r="B83" s="1399" t="s">
        <v>887</v>
      </c>
      <c r="C83" s="1400"/>
      <c r="D83" s="1400"/>
      <c r="E83" s="1400"/>
      <c r="F83" s="1400"/>
      <c r="G83" s="1400"/>
      <c r="H83" s="1400"/>
      <c r="I83" s="1400"/>
      <c r="J83" s="1400"/>
      <c r="K83" s="1400"/>
      <c r="L83" s="1400"/>
      <c r="M83" s="1400"/>
      <c r="N83" s="1401"/>
      <c r="O83" s="3"/>
      <c r="P83" s="1432" t="str">
        <f>Q83</f>
        <v>Le sirop à entremets</v>
      </c>
      <c r="Q83" s="1399" t="s">
        <v>887</v>
      </c>
      <c r="R83" s="1400"/>
      <c r="S83" s="1400"/>
      <c r="T83" s="1400"/>
      <c r="U83" s="1400"/>
      <c r="V83" s="1400"/>
      <c r="W83" s="1400"/>
      <c r="X83" s="1400"/>
      <c r="Y83" s="1400"/>
      <c r="Z83" s="1400"/>
      <c r="AA83" s="1400"/>
      <c r="AB83" s="1400"/>
      <c r="AC83" s="1401"/>
    </row>
    <row r="84" spans="1:29" ht="15.75" customHeight="1">
      <c r="A84" s="1432"/>
      <c r="B84" s="1387"/>
      <c r="C84" s="1388"/>
      <c r="D84" s="1388"/>
      <c r="E84" s="1388"/>
      <c r="F84" s="1388"/>
      <c r="G84" s="1388"/>
      <c r="H84" s="1388"/>
      <c r="I84" s="1388"/>
      <c r="J84" s="1388"/>
      <c r="K84" s="1388"/>
      <c r="L84" s="1388"/>
      <c r="M84" s="1388"/>
      <c r="N84" s="1389"/>
      <c r="O84" s="3"/>
      <c r="P84" s="1432"/>
      <c r="Q84" s="1387"/>
      <c r="R84" s="1388"/>
      <c r="S84" s="1388"/>
      <c r="T84" s="1388"/>
      <c r="U84" s="1388"/>
      <c r="V84" s="1388"/>
      <c r="W84" s="1388"/>
      <c r="X84" s="1388"/>
      <c r="Y84" s="1388"/>
      <c r="Z84" s="1388"/>
      <c r="AA84" s="1388"/>
      <c r="AB84" s="1388"/>
      <c r="AC84" s="1389"/>
    </row>
    <row r="85" spans="1:29" s="109" customFormat="1" ht="15.75" customHeight="1">
      <c r="A85" s="1432"/>
      <c r="B85" s="1416" t="s">
        <v>19</v>
      </c>
      <c r="C85" s="1417"/>
      <c r="D85" s="1417"/>
      <c r="E85" s="1417"/>
      <c r="F85" s="1417"/>
      <c r="G85" s="1417"/>
      <c r="H85" s="1417"/>
      <c r="I85" s="1417"/>
      <c r="J85" s="1417"/>
      <c r="K85" s="1417"/>
      <c r="L85" s="1417"/>
      <c r="M85" s="1417"/>
      <c r="N85" s="1418"/>
      <c r="O85" s="135"/>
      <c r="P85" s="1432"/>
      <c r="Q85" s="1416" t="s">
        <v>19</v>
      </c>
      <c r="R85" s="1417"/>
      <c r="S85" s="1417"/>
      <c r="T85" s="1417"/>
      <c r="U85" s="1417"/>
      <c r="V85" s="1417"/>
      <c r="W85" s="1417"/>
      <c r="X85" s="1417"/>
      <c r="Y85" s="1417"/>
      <c r="Z85" s="1417"/>
      <c r="AA85" s="1417"/>
      <c r="AB85" s="1417"/>
      <c r="AC85" s="1418"/>
    </row>
    <row r="86" spans="1:29" s="109" customFormat="1" ht="15.75" customHeight="1" thickBot="1">
      <c r="A86" s="1432"/>
      <c r="B86" s="1419"/>
      <c r="C86" s="1420"/>
      <c r="D86" s="1420"/>
      <c r="E86" s="1420"/>
      <c r="F86" s="1420"/>
      <c r="G86" s="1420"/>
      <c r="H86" s="1420"/>
      <c r="I86" s="1420"/>
      <c r="J86" s="1420"/>
      <c r="K86" s="1420"/>
      <c r="L86" s="1420"/>
      <c r="M86" s="1420"/>
      <c r="N86" s="1421"/>
      <c r="O86" s="135"/>
      <c r="P86" s="1432"/>
      <c r="Q86" s="1419"/>
      <c r="R86" s="1420"/>
      <c r="S86" s="1420"/>
      <c r="T86" s="1420"/>
      <c r="U86" s="1420"/>
      <c r="V86" s="1420"/>
      <c r="W86" s="1420"/>
      <c r="X86" s="1420"/>
      <c r="Y86" s="1420"/>
      <c r="Z86" s="1420"/>
      <c r="AA86" s="1420"/>
      <c r="AB86" s="1420"/>
      <c r="AC86" s="1421"/>
    </row>
    <row r="87" spans="1:29" ht="15" customHeight="1">
      <c r="A87" s="1432"/>
      <c r="B87" s="9"/>
      <c r="C87" s="10"/>
      <c r="D87" s="10"/>
      <c r="E87" s="10"/>
      <c r="F87" s="10"/>
      <c r="G87" s="10"/>
      <c r="H87" s="10"/>
      <c r="I87" s="10"/>
      <c r="J87" s="10"/>
      <c r="K87" s="10"/>
      <c r="L87" s="10"/>
      <c r="M87" s="10"/>
      <c r="N87" s="11"/>
      <c r="O87" s="3"/>
      <c r="P87" s="1432"/>
      <c r="Q87" s="1424" t="s">
        <v>144</v>
      </c>
      <c r="R87" s="1403"/>
      <c r="S87" s="1403"/>
      <c r="T87" s="1403"/>
      <c r="U87" s="1403"/>
      <c r="V87" s="1403"/>
      <c r="W87" s="1403"/>
      <c r="X87" s="1403"/>
      <c r="Y87" s="1403"/>
      <c r="Z87" s="1403"/>
      <c r="AA87" s="1403"/>
      <c r="AB87" s="1403"/>
      <c r="AC87" s="1425"/>
    </row>
    <row r="88" spans="1:29" ht="15" customHeight="1" thickBot="1">
      <c r="A88" s="1432"/>
      <c r="B88" s="9"/>
      <c r="C88" s="10"/>
      <c r="D88" s="10"/>
      <c r="E88" s="10"/>
      <c r="F88" s="10"/>
      <c r="G88" s="1408" t="s">
        <v>5</v>
      </c>
      <c r="H88" s="1408"/>
      <c r="I88" s="10"/>
      <c r="J88" s="10"/>
      <c r="K88" s="10"/>
      <c r="L88" s="10"/>
      <c r="M88" s="10"/>
      <c r="N88" s="11"/>
      <c r="O88" s="3"/>
      <c r="P88" s="1432"/>
      <c r="Q88" s="1426"/>
      <c r="R88" s="1406"/>
      <c r="S88" s="1406"/>
      <c r="T88" s="1406"/>
      <c r="U88" s="1406"/>
      <c r="V88" s="1406"/>
      <c r="W88" s="1406"/>
      <c r="X88" s="1406"/>
      <c r="Y88" s="1406"/>
      <c r="Z88" s="1406"/>
      <c r="AA88" s="1406"/>
      <c r="AB88" s="1406"/>
      <c r="AC88" s="1427"/>
    </row>
    <row r="89" spans="1:29" ht="18.75" customHeight="1">
      <c r="A89" s="1432"/>
      <c r="B89" s="9"/>
      <c r="C89" s="10"/>
      <c r="D89" s="10"/>
      <c r="E89" s="447" t="s">
        <v>146</v>
      </c>
      <c r="F89" s="619" t="s">
        <v>4</v>
      </c>
      <c r="G89" s="1414">
        <v>0.5</v>
      </c>
      <c r="H89" s="1414"/>
      <c r="I89" s="1412" t="s">
        <v>7</v>
      </c>
      <c r="J89" s="1412"/>
      <c r="K89" s="1412"/>
      <c r="L89" s="1412"/>
      <c r="M89" s="1412"/>
      <c r="N89" s="1413"/>
      <c r="O89" s="3"/>
      <c r="P89" s="1432"/>
      <c r="Q89" s="9"/>
      <c r="R89" s="1428" t="s">
        <v>1386</v>
      </c>
      <c r="S89" s="1428"/>
      <c r="T89" s="1428"/>
      <c r="U89" s="1428"/>
      <c r="V89" s="1428"/>
      <c r="W89" s="1428"/>
      <c r="X89" s="1428"/>
      <c r="Y89" s="1428"/>
      <c r="Z89" s="1428"/>
      <c r="AA89" s="1428"/>
      <c r="AB89" s="1428"/>
      <c r="AC89" s="11"/>
    </row>
    <row r="90" spans="1:29" ht="15" customHeight="1">
      <c r="A90" s="1432"/>
      <c r="B90" s="9"/>
      <c r="C90" s="612" t="s">
        <v>6</v>
      </c>
      <c r="D90" s="99" t="s">
        <v>861</v>
      </c>
      <c r="E90" s="10"/>
      <c r="F90" s="10"/>
      <c r="G90" s="114"/>
      <c r="H90" s="109"/>
      <c r="I90" s="1476" t="s">
        <v>889</v>
      </c>
      <c r="J90" s="1476"/>
      <c r="K90" s="1476"/>
      <c r="L90" s="1476"/>
      <c r="M90" s="1476"/>
      <c r="N90" s="1477"/>
      <c r="O90" s="3"/>
      <c r="P90" s="1432"/>
      <c r="Q90" s="9"/>
      <c r="R90" s="1428"/>
      <c r="S90" s="1428"/>
      <c r="T90" s="1428"/>
      <c r="U90" s="1428"/>
      <c r="V90" s="1428"/>
      <c r="W90" s="1428"/>
      <c r="X90" s="1428"/>
      <c r="Y90" s="1428"/>
      <c r="Z90" s="1428"/>
      <c r="AA90" s="1428"/>
      <c r="AB90" s="1428"/>
      <c r="AC90" s="11"/>
    </row>
    <row r="91" spans="1:29" ht="16.5" customHeight="1">
      <c r="A91" s="1432"/>
      <c r="B91" s="9"/>
      <c r="C91" s="617">
        <v>1</v>
      </c>
      <c r="D91" s="14" t="s">
        <v>73</v>
      </c>
      <c r="E91" s="14"/>
      <c r="F91" s="14"/>
      <c r="G91" s="1409">
        <f>(C91/C95)*G89</f>
        <v>0.25</v>
      </c>
      <c r="H91" s="1409"/>
      <c r="I91" s="1478"/>
      <c r="J91" s="1478"/>
      <c r="K91" s="1478"/>
      <c r="L91" s="1478"/>
      <c r="M91" s="1478"/>
      <c r="N91" s="1479"/>
      <c r="O91" s="3"/>
      <c r="P91" s="1432"/>
      <c r="Q91" s="9"/>
      <c r="R91" s="1428"/>
      <c r="S91" s="1428"/>
      <c r="T91" s="1428"/>
      <c r="U91" s="1428"/>
      <c r="V91" s="1428"/>
      <c r="W91" s="1428"/>
      <c r="X91" s="1428"/>
      <c r="Y91" s="1428"/>
      <c r="Z91" s="1428"/>
      <c r="AA91" s="1428"/>
      <c r="AB91" s="1428"/>
      <c r="AC91" s="11"/>
    </row>
    <row r="92" spans="1:29" ht="15.75">
      <c r="A92" s="1432"/>
      <c r="B92" s="9"/>
      <c r="C92" s="617">
        <v>1</v>
      </c>
      <c r="D92" s="14" t="s">
        <v>44</v>
      </c>
      <c r="E92" s="15"/>
      <c r="F92" s="16"/>
      <c r="G92" s="1409">
        <f>(C92/C95)*G89</f>
        <v>0.25</v>
      </c>
      <c r="H92" s="1409"/>
      <c r="I92" s="1480"/>
      <c r="J92" s="1480"/>
      <c r="K92" s="1480"/>
      <c r="L92" s="1480"/>
      <c r="M92" s="1480"/>
      <c r="N92" s="1481"/>
      <c r="O92" s="3"/>
      <c r="P92" s="1432"/>
      <c r="Q92" s="9"/>
      <c r="R92" s="10"/>
      <c r="S92" s="10"/>
      <c r="T92" s="10"/>
      <c r="U92" s="10"/>
      <c r="V92" s="10"/>
      <c r="W92" s="10"/>
      <c r="X92" s="10"/>
      <c r="Y92" s="10"/>
      <c r="Z92" s="10"/>
      <c r="AA92" s="10"/>
      <c r="AB92" s="10"/>
      <c r="AC92" s="11"/>
    </row>
    <row r="93" spans="1:29" ht="15.75" customHeight="1">
      <c r="A93" s="1432"/>
      <c r="B93" s="9"/>
      <c r="C93" s="180"/>
      <c r="D93" s="14"/>
      <c r="E93" s="15"/>
      <c r="F93" s="16"/>
      <c r="G93" s="1409"/>
      <c r="H93" s="1409"/>
      <c r="I93" s="1463" t="s">
        <v>888</v>
      </c>
      <c r="J93" s="1463"/>
      <c r="K93" s="1463"/>
      <c r="L93" s="1463"/>
      <c r="M93" s="1463"/>
      <c r="N93" s="1464"/>
      <c r="P93" s="1432"/>
      <c r="Q93" s="9"/>
      <c r="R93" s="10"/>
      <c r="S93" s="10"/>
      <c r="T93" s="10"/>
      <c r="U93" s="10"/>
      <c r="V93" s="10"/>
      <c r="W93" s="10"/>
      <c r="X93" s="10"/>
      <c r="Y93" s="10"/>
      <c r="Z93" s="10"/>
      <c r="AA93" s="10"/>
      <c r="AB93" s="10"/>
      <c r="AC93" s="11"/>
    </row>
    <row r="94" spans="1:29" ht="15.75" customHeight="1">
      <c r="A94" s="1432"/>
      <c r="B94" s="10"/>
      <c r="C94" s="14"/>
      <c r="D94" s="14"/>
      <c r="E94" s="15"/>
      <c r="F94" s="16"/>
      <c r="G94" s="1409"/>
      <c r="H94" s="1409"/>
      <c r="I94" s="1482"/>
      <c r="J94" s="1482"/>
      <c r="K94" s="1482"/>
      <c r="L94" s="1482"/>
      <c r="M94" s="1482"/>
      <c r="N94" s="1483"/>
      <c r="P94" s="1432"/>
      <c r="Q94" s="9"/>
      <c r="R94" s="10"/>
      <c r="S94" s="10"/>
      <c r="T94" s="10"/>
      <c r="U94" s="10"/>
      <c r="V94" s="10"/>
      <c r="W94" s="10"/>
      <c r="X94" s="10"/>
      <c r="Y94" s="10"/>
      <c r="Z94" s="10"/>
      <c r="AA94" s="10"/>
      <c r="AB94" s="10"/>
      <c r="AC94" s="11"/>
    </row>
    <row r="95" spans="1:29" ht="16.5" customHeight="1">
      <c r="A95" s="1432"/>
      <c r="B95" s="9"/>
      <c r="C95" s="613">
        <f>SUM(C91:C93)</f>
        <v>2</v>
      </c>
      <c r="D95" s="1453" t="s">
        <v>8</v>
      </c>
      <c r="E95" s="1453"/>
      <c r="F95" s="1453"/>
      <c r="G95" s="1454">
        <f>SUM(G91:G92,G94)</f>
        <v>0.5</v>
      </c>
      <c r="H95" s="1454">
        <f>SUM(H91:H92,H94)</f>
        <v>0</v>
      </c>
      <c r="I95" s="10"/>
      <c r="J95" s="10"/>
      <c r="K95" s="20"/>
      <c r="L95" s="10"/>
      <c r="M95" s="10"/>
      <c r="N95" s="19"/>
      <c r="P95" s="1432"/>
      <c r="Q95" s="9"/>
      <c r="R95" s="10"/>
      <c r="S95" s="10"/>
      <c r="T95" s="10"/>
      <c r="U95" s="10"/>
      <c r="V95" s="10"/>
      <c r="W95" s="10"/>
      <c r="X95" s="10"/>
      <c r="Y95" s="10"/>
      <c r="Z95" s="10"/>
      <c r="AA95" s="10"/>
      <c r="AB95" s="10"/>
      <c r="AC95" s="11"/>
    </row>
    <row r="96" spans="1:29" ht="16.5" customHeight="1">
      <c r="A96" s="1432"/>
      <c r="B96" s="9"/>
      <c r="C96" s="613"/>
      <c r="D96" s="610"/>
      <c r="E96" s="610"/>
      <c r="F96" s="610"/>
      <c r="G96" s="611"/>
      <c r="H96" s="611"/>
      <c r="I96" s="10"/>
      <c r="J96" s="10"/>
      <c r="K96" s="20"/>
      <c r="L96" s="10"/>
      <c r="M96" s="10"/>
      <c r="N96" s="19"/>
      <c r="P96" s="1432"/>
      <c r="Q96" s="9"/>
      <c r="R96" s="988" t="s">
        <v>1403</v>
      </c>
      <c r="S96" s="10"/>
      <c r="T96" s="10"/>
      <c r="U96" s="10"/>
      <c r="V96" s="10"/>
      <c r="W96" s="10"/>
      <c r="X96" s="10"/>
      <c r="Y96" s="10"/>
      <c r="Z96" s="10"/>
      <c r="AA96" s="10"/>
      <c r="AB96" s="10"/>
      <c r="AC96" s="11"/>
    </row>
    <row r="97" spans="1:29" ht="16.5" customHeight="1">
      <c r="A97" s="1432"/>
      <c r="B97" s="671"/>
      <c r="C97" s="239" t="s">
        <v>790</v>
      </c>
      <c r="D97" s="672"/>
      <c r="E97" s="672"/>
      <c r="F97" s="239"/>
      <c r="G97" s="673"/>
      <c r="H97" s="673"/>
      <c r="I97" s="673"/>
      <c r="J97" s="673"/>
      <c r="K97" s="241"/>
      <c r="L97" s="241"/>
      <c r="M97" s="241"/>
      <c r="N97" s="674"/>
      <c r="P97" s="1432"/>
      <c r="Q97" s="9"/>
      <c r="R97" s="941" t="s">
        <v>1404</v>
      </c>
      <c r="S97" s="10"/>
      <c r="T97" s="10"/>
      <c r="U97" s="10"/>
      <c r="V97" s="10"/>
      <c r="W97" s="10"/>
      <c r="X97" s="10"/>
      <c r="Y97" s="10"/>
      <c r="Z97" s="10"/>
      <c r="AA97" s="10"/>
      <c r="AB97" s="10"/>
      <c r="AC97" s="11"/>
    </row>
    <row r="98" spans="1:29" ht="16.5" customHeight="1">
      <c r="A98" s="1432"/>
      <c r="B98" s="297"/>
      <c r="C98" s="7" t="s">
        <v>791</v>
      </c>
      <c r="D98" s="228"/>
      <c r="E98" s="228"/>
      <c r="F98" s="15"/>
      <c r="G98" s="611"/>
      <c r="H98" s="7" t="s">
        <v>793</v>
      </c>
      <c r="I98" s="611"/>
      <c r="J98" s="611"/>
      <c r="K98" s="10"/>
      <c r="L98" s="10"/>
      <c r="M98" s="10"/>
      <c r="N98" s="11"/>
      <c r="P98" s="1432"/>
      <c r="Q98" s="9"/>
      <c r="R98" s="10"/>
      <c r="S98" s="10"/>
      <c r="T98" s="10"/>
      <c r="U98" s="10"/>
      <c r="V98" s="10"/>
      <c r="W98" s="10"/>
      <c r="X98" s="10"/>
      <c r="Y98" s="10"/>
      <c r="Z98" s="10"/>
      <c r="AA98" s="10"/>
      <c r="AB98" s="10"/>
      <c r="AC98" s="11"/>
    </row>
    <row r="99" spans="1:29" ht="16.5" customHeight="1">
      <c r="A99" s="1432"/>
      <c r="B99" s="297"/>
      <c r="C99" s="7" t="s">
        <v>792</v>
      </c>
      <c r="D99" s="228"/>
      <c r="E99" s="228"/>
      <c r="F99" s="15"/>
      <c r="G99" s="611"/>
      <c r="H99" s="7" t="s">
        <v>794</v>
      </c>
      <c r="I99" s="611"/>
      <c r="J99" s="611"/>
      <c r="K99" s="10"/>
      <c r="L99" s="10"/>
      <c r="M99" s="10"/>
      <c r="N99" s="11"/>
      <c r="P99" s="1432"/>
      <c r="Q99" s="1016" t="s">
        <v>1418</v>
      </c>
      <c r="S99" s="10"/>
      <c r="T99" s="10"/>
      <c r="U99" s="10"/>
      <c r="V99" s="10"/>
      <c r="W99" s="10"/>
      <c r="X99" s="10"/>
      <c r="Y99" s="10"/>
      <c r="Z99" s="10"/>
      <c r="AA99" s="10"/>
      <c r="AB99" s="10"/>
      <c r="AC99" s="11"/>
    </row>
    <row r="100" spans="1:29" ht="16.5" customHeight="1" thickBot="1">
      <c r="A100" s="1432"/>
      <c r="B100" s="667"/>
      <c r="C100" s="670" t="s">
        <v>593</v>
      </c>
      <c r="D100" s="668" t="s">
        <v>795</v>
      </c>
      <c r="E100" s="455"/>
      <c r="F100" s="669"/>
      <c r="G100" s="614"/>
      <c r="H100" s="614"/>
      <c r="I100" s="614"/>
      <c r="J100" s="614"/>
      <c r="K100" s="288"/>
      <c r="L100" s="10"/>
      <c r="M100" s="10"/>
      <c r="N100" s="11"/>
      <c r="P100" s="1432"/>
      <c r="Q100" s="992" t="str">
        <f ca="1">CELL("nomfichier",P96)</f>
        <v>D:\1 UPRT SITE WEB\uprt.fr\ff-mickael-rabeau\[ff-mr-patisserie-N°3-complet.xlsx]Décors-Aromatisation-Astuces</v>
      </c>
      <c r="R100" s="10"/>
      <c r="S100" s="10"/>
      <c r="T100" s="10"/>
      <c r="U100" s="10"/>
      <c r="V100" s="10"/>
      <c r="W100" s="10"/>
      <c r="X100" s="10"/>
      <c r="Y100" s="10"/>
      <c r="Z100" s="10"/>
      <c r="AA100" s="10"/>
      <c r="AB100" s="10"/>
      <c r="AC100" s="11"/>
    </row>
    <row r="101" spans="1:29" ht="16.5" thickBot="1">
      <c r="A101" s="1432"/>
      <c r="B101" s="542"/>
      <c r="C101" s="545"/>
      <c r="D101" s="543"/>
      <c r="E101" s="21"/>
      <c r="F101" s="21"/>
      <c r="G101" s="22"/>
      <c r="H101" s="15"/>
      <c r="I101" s="10"/>
      <c r="J101" s="10"/>
      <c r="K101" s="10"/>
      <c r="L101" s="10"/>
      <c r="M101" s="15"/>
      <c r="N101" s="19"/>
      <c r="P101" s="1432"/>
      <c r="Q101" s="938"/>
      <c r="R101" s="939"/>
      <c r="S101" s="939"/>
      <c r="T101" s="939"/>
      <c r="U101" s="25"/>
      <c r="V101" s="25"/>
      <c r="W101" s="25"/>
      <c r="X101" s="25"/>
      <c r="Y101" s="25"/>
      <c r="Z101" s="25"/>
      <c r="AA101" s="25"/>
      <c r="AB101" s="25"/>
      <c r="AC101" s="26"/>
    </row>
    <row r="102" spans="1:29">
      <c r="A102" s="1432"/>
      <c r="B102" s="23" t="s">
        <v>6</v>
      </c>
      <c r="C102" s="24" t="s">
        <v>10</v>
      </c>
      <c r="D102" s="25"/>
      <c r="E102" s="25"/>
      <c r="F102" s="25"/>
      <c r="G102" s="25"/>
      <c r="H102" s="25"/>
      <c r="I102" s="25"/>
      <c r="J102" s="25"/>
      <c r="K102" s="25"/>
      <c r="L102" s="25"/>
      <c r="M102" s="25"/>
      <c r="N102" s="26"/>
      <c r="P102" s="1432"/>
      <c r="Q102" s="9"/>
      <c r="R102" s="10" t="s">
        <v>9</v>
      </c>
      <c r="S102" s="932" t="s">
        <v>177</v>
      </c>
      <c r="T102" s="10"/>
      <c r="U102" s="10"/>
      <c r="V102" s="1429" t="s">
        <v>179</v>
      </c>
      <c r="W102" s="1429"/>
      <c r="X102" s="1429"/>
      <c r="Y102" s="1429"/>
      <c r="Z102" s="1429"/>
      <c r="AA102" s="1429"/>
      <c r="AB102" s="1429"/>
      <c r="AC102" s="1430"/>
    </row>
    <row r="103" spans="1:29">
      <c r="A103" s="1432"/>
      <c r="B103" s="608" t="s">
        <v>5</v>
      </c>
      <c r="C103" s="27" t="s">
        <v>11</v>
      </c>
      <c r="D103" s="28"/>
      <c r="E103" s="28"/>
      <c r="F103" s="28"/>
      <c r="G103" s="28"/>
      <c r="H103" s="28"/>
      <c r="I103" s="28"/>
      <c r="J103" s="28"/>
      <c r="K103" s="28"/>
      <c r="L103" s="28"/>
      <c r="M103" s="10"/>
      <c r="N103" s="29"/>
      <c r="P103" s="1432"/>
      <c r="Q103" s="10"/>
      <c r="R103" s="10"/>
      <c r="S103" s="10"/>
      <c r="T103" s="10"/>
      <c r="U103" s="10"/>
      <c r="V103" s="931"/>
      <c r="W103" s="931" t="s">
        <v>178</v>
      </c>
      <c r="X103" s="931"/>
      <c r="Y103" s="931"/>
      <c r="Z103" s="931"/>
      <c r="AA103" s="931"/>
      <c r="AB103" s="931"/>
      <c r="AC103" s="933"/>
    </row>
    <row r="104" spans="1:29" ht="15" customHeight="1">
      <c r="A104" s="1432"/>
      <c r="B104" s="1433" t="s">
        <v>1412</v>
      </c>
      <c r="C104" s="1434"/>
      <c r="D104" s="1434"/>
      <c r="E104" s="1434"/>
      <c r="F104" s="1434"/>
      <c r="G104" s="1434"/>
      <c r="H104" s="1434"/>
      <c r="I104" s="1434"/>
      <c r="J104" s="1434"/>
      <c r="K104" s="1434"/>
      <c r="L104" s="1434"/>
      <c r="M104" s="1434"/>
      <c r="N104" s="1435"/>
      <c r="P104" s="1432"/>
      <c r="Q104" s="1433" t="s">
        <v>1412</v>
      </c>
      <c r="R104" s="1434"/>
      <c r="S104" s="1434"/>
      <c r="T104" s="1434"/>
      <c r="U104" s="1434"/>
      <c r="V104" s="1434"/>
      <c r="W104" s="1434"/>
      <c r="X104" s="1434"/>
      <c r="Y104" s="1434"/>
      <c r="Z104" s="1434"/>
      <c r="AA104" s="1434"/>
      <c r="AB104" s="1434"/>
      <c r="AC104" s="1435"/>
    </row>
    <row r="105" spans="1:29" ht="15.75" thickBot="1">
      <c r="A105" s="1432"/>
      <c r="B105" s="1436"/>
      <c r="C105" s="1437"/>
      <c r="D105" s="1437"/>
      <c r="E105" s="1437"/>
      <c r="F105" s="1437"/>
      <c r="G105" s="1437"/>
      <c r="H105" s="1437"/>
      <c r="I105" s="1437"/>
      <c r="J105" s="1437"/>
      <c r="K105" s="1437"/>
      <c r="L105" s="1437"/>
      <c r="M105" s="1437"/>
      <c r="N105" s="1438"/>
      <c r="P105" s="1432"/>
      <c r="Q105" s="1436"/>
      <c r="R105" s="1437"/>
      <c r="S105" s="1437"/>
      <c r="T105" s="1437"/>
      <c r="U105" s="1437"/>
      <c r="V105" s="1437"/>
      <c r="W105" s="1437"/>
      <c r="X105" s="1437"/>
      <c r="Y105" s="1437"/>
      <c r="Z105" s="1437"/>
      <c r="AA105" s="1437"/>
      <c r="AB105" s="1437"/>
      <c r="AC105" s="1438"/>
    </row>
    <row r="107" spans="1:29" ht="15.75" thickBot="1">
      <c r="A107" s="8" t="s">
        <v>3</v>
      </c>
      <c r="B107" s="1431" t="str">
        <f>B108</f>
        <v>La glace royale</v>
      </c>
      <c r="C107" s="1431"/>
      <c r="D107" s="1431"/>
      <c r="E107" s="1431"/>
      <c r="F107" s="1431"/>
      <c r="G107" s="1431"/>
      <c r="H107" s="1431"/>
      <c r="I107" s="1431"/>
      <c r="J107" s="1431"/>
      <c r="K107" s="1431"/>
      <c r="L107" s="1431"/>
      <c r="M107" s="1431"/>
      <c r="N107" s="1431"/>
      <c r="O107" s="3"/>
      <c r="P107" s="8" t="s">
        <v>3</v>
      </c>
      <c r="Q107" s="1431" t="str">
        <f>Q108</f>
        <v>La glace royale</v>
      </c>
      <c r="R107" s="1431"/>
      <c r="S107" s="1431"/>
      <c r="T107" s="1431"/>
      <c r="U107" s="1431"/>
      <c r="V107" s="1431"/>
      <c r="W107" s="1431"/>
      <c r="X107" s="1431"/>
      <c r="Y107" s="1431"/>
      <c r="Z107" s="1431"/>
      <c r="AA107" s="1431"/>
      <c r="AB107" s="1431"/>
      <c r="AC107" s="1431"/>
    </row>
    <row r="108" spans="1:29" ht="23.25" customHeight="1">
      <c r="A108" s="1432" t="str">
        <f>B108</f>
        <v>La glace royale</v>
      </c>
      <c r="B108" s="1399" t="s">
        <v>858</v>
      </c>
      <c r="C108" s="1400"/>
      <c r="D108" s="1400"/>
      <c r="E108" s="1400"/>
      <c r="F108" s="1400"/>
      <c r="G108" s="1400"/>
      <c r="H108" s="1400"/>
      <c r="I108" s="1400"/>
      <c r="J108" s="1400"/>
      <c r="K108" s="1400"/>
      <c r="L108" s="1400"/>
      <c r="M108" s="1400"/>
      <c r="N108" s="1401"/>
      <c r="O108" s="3"/>
      <c r="P108" s="1432" t="str">
        <f>Q108</f>
        <v>La glace royale</v>
      </c>
      <c r="Q108" s="1399" t="s">
        <v>858</v>
      </c>
      <c r="R108" s="1400"/>
      <c r="S108" s="1400"/>
      <c r="T108" s="1400"/>
      <c r="U108" s="1400"/>
      <c r="V108" s="1400"/>
      <c r="W108" s="1400"/>
      <c r="X108" s="1400"/>
      <c r="Y108" s="1400"/>
      <c r="Z108" s="1400"/>
      <c r="AA108" s="1400"/>
      <c r="AB108" s="1400"/>
      <c r="AC108" s="1401"/>
    </row>
    <row r="109" spans="1:29" ht="15.75" customHeight="1">
      <c r="A109" s="1432"/>
      <c r="B109" s="1387"/>
      <c r="C109" s="1388"/>
      <c r="D109" s="1388"/>
      <c r="E109" s="1388"/>
      <c r="F109" s="1388"/>
      <c r="G109" s="1388"/>
      <c r="H109" s="1388"/>
      <c r="I109" s="1388"/>
      <c r="J109" s="1388"/>
      <c r="K109" s="1388"/>
      <c r="L109" s="1388"/>
      <c r="M109" s="1388"/>
      <c r="N109" s="1389"/>
      <c r="O109" s="3"/>
      <c r="P109" s="1432"/>
      <c r="Q109" s="1387"/>
      <c r="R109" s="1388"/>
      <c r="S109" s="1388"/>
      <c r="T109" s="1388"/>
      <c r="U109" s="1388"/>
      <c r="V109" s="1388"/>
      <c r="W109" s="1388"/>
      <c r="X109" s="1388"/>
      <c r="Y109" s="1388"/>
      <c r="Z109" s="1388"/>
      <c r="AA109" s="1388"/>
      <c r="AB109" s="1388"/>
      <c r="AC109" s="1389"/>
    </row>
    <row r="110" spans="1:29" s="109" customFormat="1" ht="15.75" customHeight="1">
      <c r="A110" s="1432"/>
      <c r="B110" s="1416" t="s">
        <v>19</v>
      </c>
      <c r="C110" s="1417"/>
      <c r="D110" s="1417"/>
      <c r="E110" s="1417"/>
      <c r="F110" s="1417"/>
      <c r="G110" s="1417"/>
      <c r="H110" s="1417"/>
      <c r="I110" s="1417"/>
      <c r="J110" s="1417"/>
      <c r="K110" s="1417"/>
      <c r="L110" s="1417"/>
      <c r="M110" s="1417"/>
      <c r="N110" s="1418"/>
      <c r="O110" s="135"/>
      <c r="P110" s="1432"/>
      <c r="Q110" s="1416" t="s">
        <v>19</v>
      </c>
      <c r="R110" s="1417"/>
      <c r="S110" s="1417"/>
      <c r="T110" s="1417"/>
      <c r="U110" s="1417"/>
      <c r="V110" s="1417"/>
      <c r="W110" s="1417"/>
      <c r="X110" s="1417"/>
      <c r="Y110" s="1417"/>
      <c r="Z110" s="1417"/>
      <c r="AA110" s="1417"/>
      <c r="AB110" s="1417"/>
      <c r="AC110" s="1418"/>
    </row>
    <row r="111" spans="1:29" s="109" customFormat="1" ht="15.75" customHeight="1" thickBot="1">
      <c r="A111" s="1432"/>
      <c r="B111" s="1419"/>
      <c r="C111" s="1420"/>
      <c r="D111" s="1420"/>
      <c r="E111" s="1420"/>
      <c r="F111" s="1420"/>
      <c r="G111" s="1420"/>
      <c r="H111" s="1420"/>
      <c r="I111" s="1420"/>
      <c r="J111" s="1420"/>
      <c r="K111" s="1420"/>
      <c r="L111" s="1420"/>
      <c r="M111" s="1420"/>
      <c r="N111" s="1421"/>
      <c r="O111" s="135"/>
      <c r="P111" s="1432"/>
      <c r="Q111" s="1419"/>
      <c r="R111" s="1420"/>
      <c r="S111" s="1420"/>
      <c r="T111" s="1420"/>
      <c r="U111" s="1420"/>
      <c r="V111" s="1420"/>
      <c r="W111" s="1420"/>
      <c r="X111" s="1420"/>
      <c r="Y111" s="1420"/>
      <c r="Z111" s="1420"/>
      <c r="AA111" s="1420"/>
      <c r="AB111" s="1420"/>
      <c r="AC111" s="1421"/>
    </row>
    <row r="112" spans="1:29" ht="15" customHeight="1">
      <c r="A112" s="1432"/>
      <c r="B112" s="9"/>
      <c r="C112" s="10"/>
      <c r="D112" s="10"/>
      <c r="E112" s="10"/>
      <c r="F112" s="10"/>
      <c r="G112" s="10"/>
      <c r="H112" s="10"/>
      <c r="I112" s="10"/>
      <c r="J112" s="10"/>
      <c r="K112" s="10"/>
      <c r="L112" s="10"/>
      <c r="M112" s="10"/>
      <c r="N112" s="11"/>
      <c r="O112" s="3"/>
      <c r="P112" s="1432"/>
      <c r="Q112" s="1424" t="s">
        <v>144</v>
      </c>
      <c r="R112" s="1403"/>
      <c r="S112" s="1403"/>
      <c r="T112" s="1403"/>
      <c r="U112" s="1403"/>
      <c r="V112" s="1403"/>
      <c r="W112" s="1403"/>
      <c r="X112" s="1403"/>
      <c r="Y112" s="1403"/>
      <c r="Z112" s="1403"/>
      <c r="AA112" s="1403"/>
      <c r="AB112" s="1403"/>
      <c r="AC112" s="1425"/>
    </row>
    <row r="113" spans="1:29" ht="15" customHeight="1" thickBot="1">
      <c r="A113" s="1432"/>
      <c r="B113" s="9"/>
      <c r="C113" s="10"/>
      <c r="D113" s="10"/>
      <c r="E113" s="10"/>
      <c r="F113" s="10"/>
      <c r="G113" s="1408" t="s">
        <v>5</v>
      </c>
      <c r="H113" s="1408"/>
      <c r="I113" s="10"/>
      <c r="J113" s="10"/>
      <c r="K113" s="10"/>
      <c r="L113" s="10"/>
      <c r="M113" s="10"/>
      <c r="N113" s="11"/>
      <c r="O113" s="3"/>
      <c r="P113" s="1432"/>
      <c r="Q113" s="1426"/>
      <c r="R113" s="1406"/>
      <c r="S113" s="1406"/>
      <c r="T113" s="1406"/>
      <c r="U113" s="1406"/>
      <c r="V113" s="1406"/>
      <c r="W113" s="1406"/>
      <c r="X113" s="1406"/>
      <c r="Y113" s="1406"/>
      <c r="Z113" s="1406"/>
      <c r="AA113" s="1406"/>
      <c r="AB113" s="1406"/>
      <c r="AC113" s="1427"/>
    </row>
    <row r="114" spans="1:29" ht="18.75" customHeight="1">
      <c r="A114" s="1432"/>
      <c r="B114" s="9"/>
      <c r="C114" s="10"/>
      <c r="D114" s="10"/>
      <c r="E114" s="447" t="s">
        <v>146</v>
      </c>
      <c r="F114" s="619" t="s">
        <v>4</v>
      </c>
      <c r="G114" s="1414">
        <v>0.5</v>
      </c>
      <c r="H114" s="1414"/>
      <c r="I114" s="631"/>
      <c r="J114" s="631" t="s">
        <v>7</v>
      </c>
      <c r="K114" s="631"/>
      <c r="L114" s="631"/>
      <c r="M114" s="631"/>
      <c r="N114" s="404"/>
      <c r="O114" s="3"/>
      <c r="P114" s="1432"/>
      <c r="Q114" s="9"/>
      <c r="R114" s="1428" t="s">
        <v>1386</v>
      </c>
      <c r="S114" s="1428"/>
      <c r="T114" s="1428"/>
      <c r="U114" s="1428"/>
      <c r="V114" s="1428"/>
      <c r="W114" s="1428"/>
      <c r="X114" s="1428"/>
      <c r="Y114" s="1428"/>
      <c r="Z114" s="1428"/>
      <c r="AA114" s="1428"/>
      <c r="AB114" s="1428"/>
      <c r="AC114" s="11"/>
    </row>
    <row r="115" spans="1:29" ht="15.75" customHeight="1">
      <c r="A115" s="1432"/>
      <c r="B115" s="9"/>
      <c r="C115" s="612" t="s">
        <v>6</v>
      </c>
      <c r="D115" s="99" t="s">
        <v>861</v>
      </c>
      <c r="E115" s="10"/>
      <c r="F115" s="10"/>
      <c r="G115" s="114"/>
      <c r="H115" s="109"/>
      <c r="I115" s="761" t="s">
        <v>356</v>
      </c>
      <c r="J115" s="1476" t="s">
        <v>876</v>
      </c>
      <c r="K115" s="1476"/>
      <c r="L115" s="1476"/>
      <c r="M115" s="1476"/>
      <c r="N115" s="1477"/>
      <c r="O115" s="3"/>
      <c r="P115" s="1432"/>
      <c r="Q115" s="9"/>
      <c r="R115" s="1428"/>
      <c r="S115" s="1428"/>
      <c r="T115" s="1428"/>
      <c r="U115" s="1428"/>
      <c r="V115" s="1428"/>
      <c r="W115" s="1428"/>
      <c r="X115" s="1428"/>
      <c r="Y115" s="1428"/>
      <c r="Z115" s="1428"/>
      <c r="AA115" s="1428"/>
      <c r="AB115" s="1428"/>
      <c r="AC115" s="11"/>
    </row>
    <row r="116" spans="1:29" ht="16.5" customHeight="1">
      <c r="A116" s="1432"/>
      <c r="B116" s="757">
        <v>7</v>
      </c>
      <c r="C116" s="617">
        <v>0.21</v>
      </c>
      <c r="D116" s="14" t="s">
        <v>890</v>
      </c>
      <c r="E116" s="14"/>
      <c r="F116" s="14"/>
      <c r="G116" s="1409">
        <f>(C116/C120)*G114</f>
        <v>8.6776859504132234E-2</v>
      </c>
      <c r="H116" s="1409"/>
      <c r="I116" s="459">
        <f>(B116/C116)*G116</f>
        <v>2.8925619834710745</v>
      </c>
      <c r="J116" s="1478"/>
      <c r="K116" s="1478"/>
      <c r="L116" s="1478"/>
      <c r="M116" s="1478"/>
      <c r="N116" s="1479"/>
      <c r="O116" s="3"/>
      <c r="P116" s="1432"/>
      <c r="Q116" s="9"/>
      <c r="R116" s="1428"/>
      <c r="S116" s="1428"/>
      <c r="T116" s="1428"/>
      <c r="U116" s="1428"/>
      <c r="V116" s="1428"/>
      <c r="W116" s="1428"/>
      <c r="X116" s="1428"/>
      <c r="Y116" s="1428"/>
      <c r="Z116" s="1428"/>
      <c r="AA116" s="1428"/>
      <c r="AB116" s="1428"/>
      <c r="AC116" s="11"/>
    </row>
    <row r="117" spans="1:29" ht="15.75">
      <c r="A117" s="1432"/>
      <c r="B117" s="9"/>
      <c r="C117" s="617">
        <v>1</v>
      </c>
      <c r="D117" s="14" t="s">
        <v>15</v>
      </c>
      <c r="E117" s="15"/>
      <c r="F117" s="16"/>
      <c r="G117" s="1409">
        <f>(C117/C120)*G114</f>
        <v>0.41322314049586778</v>
      </c>
      <c r="H117" s="1409"/>
      <c r="I117" s="758"/>
      <c r="J117" s="1480"/>
      <c r="K117" s="1480"/>
      <c r="L117" s="1480"/>
      <c r="M117" s="1480"/>
      <c r="N117" s="1481"/>
      <c r="O117" s="3"/>
      <c r="P117" s="1432"/>
      <c r="Q117" s="9"/>
      <c r="R117" s="10"/>
      <c r="S117" s="10"/>
      <c r="T117" s="10"/>
      <c r="U117" s="10"/>
      <c r="V117" s="10"/>
      <c r="W117" s="10"/>
      <c r="X117" s="10"/>
      <c r="Y117" s="10"/>
      <c r="Z117" s="10"/>
      <c r="AA117" s="10"/>
      <c r="AB117" s="10"/>
      <c r="AC117" s="11"/>
    </row>
    <row r="118" spans="1:29" ht="15.75" customHeight="1">
      <c r="A118" s="1432"/>
      <c r="B118" s="9"/>
      <c r="C118" s="180" t="s">
        <v>17</v>
      </c>
      <c r="D118" s="14" t="s">
        <v>875</v>
      </c>
      <c r="E118" s="15"/>
      <c r="F118" s="16"/>
      <c r="G118" s="1409"/>
      <c r="H118" s="1409"/>
      <c r="I118" s="750"/>
      <c r="J118" s="1463" t="s">
        <v>877</v>
      </c>
      <c r="K118" s="1463"/>
      <c r="L118" s="1463"/>
      <c r="M118" s="1463"/>
      <c r="N118" s="1464"/>
      <c r="P118" s="1432"/>
      <c r="Q118" s="9"/>
      <c r="R118" s="10"/>
      <c r="S118" s="10"/>
      <c r="T118" s="10"/>
      <c r="U118" s="10"/>
      <c r="V118" s="10"/>
      <c r="W118" s="10"/>
      <c r="X118" s="10"/>
      <c r="Y118" s="10"/>
      <c r="Z118" s="10"/>
      <c r="AA118" s="10"/>
      <c r="AB118" s="10"/>
      <c r="AC118" s="11"/>
    </row>
    <row r="119" spans="1:29" ht="15.75" customHeight="1">
      <c r="A119" s="1432"/>
      <c r="B119" s="10"/>
      <c r="C119" s="14"/>
      <c r="D119" s="14"/>
      <c r="E119" s="15"/>
      <c r="F119" s="16"/>
      <c r="G119" s="1409"/>
      <c r="H119" s="1409"/>
      <c r="I119" s="750"/>
      <c r="J119" s="1482"/>
      <c r="K119" s="1482"/>
      <c r="L119" s="1482"/>
      <c r="M119" s="1482"/>
      <c r="N119" s="1483"/>
      <c r="P119" s="1432"/>
      <c r="Q119" s="1016" t="s">
        <v>1418</v>
      </c>
      <c r="R119" s="10"/>
      <c r="S119" s="10"/>
      <c r="T119" s="10"/>
      <c r="U119" s="10"/>
      <c r="V119" s="10"/>
      <c r="W119" s="10"/>
      <c r="X119" s="10"/>
      <c r="Y119" s="10"/>
      <c r="Z119" s="10"/>
      <c r="AA119" s="10"/>
      <c r="AB119" s="10"/>
      <c r="AC119" s="11"/>
    </row>
    <row r="120" spans="1:29" ht="16.5" customHeight="1" thickBot="1">
      <c r="A120" s="1432"/>
      <c r="B120" s="9"/>
      <c r="C120" s="613">
        <f>SUM(C116:C118)</f>
        <v>1.21</v>
      </c>
      <c r="D120" s="1453" t="s">
        <v>8</v>
      </c>
      <c r="E120" s="1453"/>
      <c r="F120" s="1453"/>
      <c r="G120" s="1454">
        <f>SUM(G116:G117,G119)</f>
        <v>0.5</v>
      </c>
      <c r="H120" s="1454">
        <f>SUM(H116:H117,H119)</f>
        <v>0</v>
      </c>
      <c r="I120" s="10"/>
      <c r="J120" s="10"/>
      <c r="K120" s="20"/>
      <c r="L120" s="10"/>
      <c r="M120" s="10"/>
      <c r="N120" s="19"/>
      <c r="P120" s="1432"/>
      <c r="Q120" s="992" t="str">
        <f ca="1">CELL("nomfichier",P116)</f>
        <v>D:\1 UPRT SITE WEB\uprt.fr\ff-mickael-rabeau\[ff-mr-patisserie-N°3-complet.xlsx]Décors-Aromatisation-Astuces</v>
      </c>
      <c r="R120" s="10"/>
      <c r="S120" s="10"/>
      <c r="T120" s="10"/>
      <c r="U120" s="10"/>
      <c r="V120" s="10"/>
      <c r="W120" s="10"/>
      <c r="X120" s="10"/>
      <c r="Y120" s="10"/>
      <c r="Z120" s="10"/>
      <c r="AA120" s="10"/>
      <c r="AB120" s="10"/>
      <c r="AC120" s="11"/>
    </row>
    <row r="121" spans="1:29" ht="16.5" customHeight="1" thickBot="1">
      <c r="A121" s="1432"/>
      <c r="B121" s="9"/>
      <c r="C121" s="613"/>
      <c r="D121" s="610"/>
      <c r="E121" s="610"/>
      <c r="F121" s="610"/>
      <c r="G121" s="611"/>
      <c r="H121" s="611"/>
      <c r="I121" s="245"/>
      <c r="J121" s="245"/>
      <c r="K121" s="759"/>
      <c r="L121" s="245"/>
      <c r="M121" s="245"/>
      <c r="N121" s="760"/>
      <c r="P121" s="1432"/>
      <c r="Q121" s="938"/>
      <c r="R121" s="939"/>
      <c r="S121" s="939"/>
      <c r="T121" s="939"/>
      <c r="U121" s="25"/>
      <c r="V121" s="25"/>
      <c r="W121" s="25"/>
      <c r="X121" s="25"/>
      <c r="Y121" s="25"/>
      <c r="Z121" s="25"/>
      <c r="AA121" s="25"/>
      <c r="AB121" s="25"/>
      <c r="AC121" s="26"/>
    </row>
    <row r="122" spans="1:29">
      <c r="A122" s="1432"/>
      <c r="B122" s="23" t="s">
        <v>6</v>
      </c>
      <c r="C122" s="24" t="s">
        <v>10</v>
      </c>
      <c r="D122" s="25"/>
      <c r="E122" s="25"/>
      <c r="F122" s="25"/>
      <c r="G122" s="25"/>
      <c r="H122" s="25"/>
      <c r="I122" s="25"/>
      <c r="J122" s="25"/>
      <c r="K122" s="25"/>
      <c r="L122" s="25"/>
      <c r="M122" s="25"/>
      <c r="N122" s="26"/>
      <c r="P122" s="1432"/>
      <c r="Q122" s="9"/>
      <c r="R122" s="10" t="s">
        <v>9</v>
      </c>
      <c r="S122" s="932" t="s">
        <v>177</v>
      </c>
      <c r="T122" s="10"/>
      <c r="U122" s="10"/>
      <c r="V122" s="1429" t="s">
        <v>179</v>
      </c>
      <c r="W122" s="1429"/>
      <c r="X122" s="1429"/>
      <c r="Y122" s="1429"/>
      <c r="Z122" s="1429"/>
      <c r="AA122" s="1429"/>
      <c r="AB122" s="1429"/>
      <c r="AC122" s="1430"/>
    </row>
    <row r="123" spans="1:29">
      <c r="A123" s="1432"/>
      <c r="B123" s="608" t="s">
        <v>5</v>
      </c>
      <c r="C123" s="27" t="s">
        <v>11</v>
      </c>
      <c r="D123" s="28"/>
      <c r="E123" s="28"/>
      <c r="F123" s="28"/>
      <c r="G123" s="28"/>
      <c r="H123" s="28"/>
      <c r="I123" s="28"/>
      <c r="J123" s="28"/>
      <c r="K123" s="28"/>
      <c r="L123" s="28"/>
      <c r="M123" s="10"/>
      <c r="N123" s="29"/>
      <c r="P123" s="1432"/>
      <c r="Q123" s="10"/>
      <c r="R123" s="10"/>
      <c r="S123" s="10"/>
      <c r="T123" s="10"/>
      <c r="U123" s="10"/>
      <c r="V123" s="931"/>
      <c r="W123" s="931" t="s">
        <v>178</v>
      </c>
      <c r="X123" s="931"/>
      <c r="Y123" s="931"/>
      <c r="Z123" s="931"/>
      <c r="AA123" s="931"/>
      <c r="AB123" s="931"/>
      <c r="AC123" s="933"/>
    </row>
    <row r="124" spans="1:29" ht="15" customHeight="1">
      <c r="A124" s="1432"/>
      <c r="B124" s="1433" t="s">
        <v>1412</v>
      </c>
      <c r="C124" s="1434"/>
      <c r="D124" s="1434"/>
      <c r="E124" s="1434"/>
      <c r="F124" s="1434"/>
      <c r="G124" s="1434"/>
      <c r="H124" s="1434"/>
      <c r="I124" s="1434"/>
      <c r="J124" s="1434"/>
      <c r="K124" s="1434"/>
      <c r="L124" s="1434"/>
      <c r="M124" s="1434"/>
      <c r="N124" s="1435"/>
      <c r="P124" s="1432"/>
      <c r="Q124" s="1433" t="s">
        <v>1412</v>
      </c>
      <c r="R124" s="1434"/>
      <c r="S124" s="1434"/>
      <c r="T124" s="1434"/>
      <c r="U124" s="1434"/>
      <c r="V124" s="1434"/>
      <c r="W124" s="1434"/>
      <c r="X124" s="1434"/>
      <c r="Y124" s="1434"/>
      <c r="Z124" s="1434"/>
      <c r="AA124" s="1434"/>
      <c r="AB124" s="1434"/>
      <c r="AC124" s="1435"/>
    </row>
    <row r="125" spans="1:29" ht="15.75" thickBot="1">
      <c r="A125" s="1432"/>
      <c r="B125" s="1436"/>
      <c r="C125" s="1437"/>
      <c r="D125" s="1437"/>
      <c r="E125" s="1437"/>
      <c r="F125" s="1437"/>
      <c r="G125" s="1437"/>
      <c r="H125" s="1437"/>
      <c r="I125" s="1437"/>
      <c r="J125" s="1437"/>
      <c r="K125" s="1437"/>
      <c r="L125" s="1437"/>
      <c r="M125" s="1437"/>
      <c r="N125" s="1438"/>
      <c r="P125" s="1432"/>
      <c r="Q125" s="1436"/>
      <c r="R125" s="1437"/>
      <c r="S125" s="1437"/>
      <c r="T125" s="1437"/>
      <c r="U125" s="1437"/>
      <c r="V125" s="1437"/>
      <c r="W125" s="1437"/>
      <c r="X125" s="1437"/>
      <c r="Y125" s="1437"/>
      <c r="Z125" s="1437"/>
      <c r="AA125" s="1437"/>
      <c r="AB125" s="1437"/>
      <c r="AC125" s="1438"/>
    </row>
    <row r="127" spans="1:29" ht="15.75" thickBot="1">
      <c r="A127" s="8" t="s">
        <v>3</v>
      </c>
      <c r="B127" s="1431" t="str">
        <f>B128</f>
        <v>Ananas confit</v>
      </c>
      <c r="C127" s="1431"/>
      <c r="D127" s="1431"/>
      <c r="E127" s="1431"/>
      <c r="F127" s="1431"/>
      <c r="G127" s="1431"/>
      <c r="H127" s="1431"/>
      <c r="I127" s="1431"/>
      <c r="J127" s="1431"/>
      <c r="K127" s="1431"/>
      <c r="L127" s="1431"/>
      <c r="M127" s="1431"/>
      <c r="N127" s="1431"/>
      <c r="O127" s="3"/>
      <c r="P127" s="8" t="s">
        <v>3</v>
      </c>
      <c r="Q127" s="1431" t="str">
        <f>Q128</f>
        <v>Ananas confit</v>
      </c>
      <c r="R127" s="1431"/>
      <c r="S127" s="1431"/>
      <c r="T127" s="1431"/>
      <c r="U127" s="1431"/>
      <c r="V127" s="1431"/>
      <c r="W127" s="1431"/>
      <c r="X127" s="1431"/>
      <c r="Y127" s="1431"/>
      <c r="Z127" s="1431"/>
      <c r="AA127" s="1431"/>
      <c r="AB127" s="1431"/>
      <c r="AC127" s="1431"/>
    </row>
    <row r="128" spans="1:29" ht="23.25" customHeight="1">
      <c r="A128" s="1432" t="str">
        <f>B128</f>
        <v>Ananas confit</v>
      </c>
      <c r="B128" s="1399" t="s">
        <v>891</v>
      </c>
      <c r="C128" s="1400"/>
      <c r="D128" s="1400"/>
      <c r="E128" s="1400"/>
      <c r="F128" s="1400"/>
      <c r="G128" s="1400"/>
      <c r="H128" s="1400"/>
      <c r="I128" s="1400"/>
      <c r="J128" s="1400"/>
      <c r="K128" s="1400"/>
      <c r="L128" s="1400"/>
      <c r="M128" s="1400"/>
      <c r="N128" s="1401"/>
      <c r="O128" s="3"/>
      <c r="P128" s="1432" t="str">
        <f>Q128</f>
        <v>Ananas confit</v>
      </c>
      <c r="Q128" s="1399" t="s">
        <v>891</v>
      </c>
      <c r="R128" s="1400"/>
      <c r="S128" s="1400"/>
      <c r="T128" s="1400"/>
      <c r="U128" s="1400"/>
      <c r="V128" s="1400"/>
      <c r="W128" s="1400"/>
      <c r="X128" s="1400"/>
      <c r="Y128" s="1400"/>
      <c r="Z128" s="1400"/>
      <c r="AA128" s="1400"/>
      <c r="AB128" s="1400"/>
      <c r="AC128" s="1401"/>
    </row>
    <row r="129" spans="1:29" ht="15.75" customHeight="1">
      <c r="A129" s="1432"/>
      <c r="B129" s="1387"/>
      <c r="C129" s="1388"/>
      <c r="D129" s="1388"/>
      <c r="E129" s="1388"/>
      <c r="F129" s="1388"/>
      <c r="G129" s="1388"/>
      <c r="H129" s="1388"/>
      <c r="I129" s="1388"/>
      <c r="J129" s="1388"/>
      <c r="K129" s="1388"/>
      <c r="L129" s="1388"/>
      <c r="M129" s="1388"/>
      <c r="N129" s="1389"/>
      <c r="O129" s="3"/>
      <c r="P129" s="1432"/>
      <c r="Q129" s="1387"/>
      <c r="R129" s="1388"/>
      <c r="S129" s="1388"/>
      <c r="T129" s="1388"/>
      <c r="U129" s="1388"/>
      <c r="V129" s="1388"/>
      <c r="W129" s="1388"/>
      <c r="X129" s="1388"/>
      <c r="Y129" s="1388"/>
      <c r="Z129" s="1388"/>
      <c r="AA129" s="1388"/>
      <c r="AB129" s="1388"/>
      <c r="AC129" s="1389"/>
    </row>
    <row r="130" spans="1:29" s="109" customFormat="1" ht="15.75" customHeight="1">
      <c r="A130" s="1432"/>
      <c r="B130" s="1416" t="s">
        <v>19</v>
      </c>
      <c r="C130" s="1417"/>
      <c r="D130" s="1417"/>
      <c r="E130" s="1417"/>
      <c r="F130" s="1417"/>
      <c r="G130" s="1417"/>
      <c r="H130" s="1417"/>
      <c r="I130" s="1417"/>
      <c r="J130" s="1417"/>
      <c r="K130" s="1417"/>
      <c r="L130" s="1417"/>
      <c r="M130" s="1417"/>
      <c r="N130" s="1418"/>
      <c r="O130" s="135"/>
      <c r="P130" s="1432"/>
      <c r="Q130" s="1416" t="s">
        <v>19</v>
      </c>
      <c r="R130" s="1417"/>
      <c r="S130" s="1417"/>
      <c r="T130" s="1417"/>
      <c r="U130" s="1417"/>
      <c r="V130" s="1417"/>
      <c r="W130" s="1417"/>
      <c r="X130" s="1417"/>
      <c r="Y130" s="1417"/>
      <c r="Z130" s="1417"/>
      <c r="AA130" s="1417"/>
      <c r="AB130" s="1417"/>
      <c r="AC130" s="1418"/>
    </row>
    <row r="131" spans="1:29" s="109" customFormat="1" ht="15.75" customHeight="1">
      <c r="A131" s="1432"/>
      <c r="B131" s="1419"/>
      <c r="C131" s="1420"/>
      <c r="D131" s="1420"/>
      <c r="E131" s="1420"/>
      <c r="F131" s="1420"/>
      <c r="G131" s="1420"/>
      <c r="H131" s="1420"/>
      <c r="I131" s="1420"/>
      <c r="J131" s="1420"/>
      <c r="K131" s="1420"/>
      <c r="L131" s="1420"/>
      <c r="M131" s="1420"/>
      <c r="N131" s="1421"/>
      <c r="O131" s="135"/>
      <c r="P131" s="1432"/>
      <c r="Q131" s="1419"/>
      <c r="R131" s="1420"/>
      <c r="S131" s="1420"/>
      <c r="T131" s="1420"/>
      <c r="U131" s="1420"/>
      <c r="V131" s="1420"/>
      <c r="W131" s="1420"/>
      <c r="X131" s="1420"/>
      <c r="Y131" s="1420"/>
      <c r="Z131" s="1420"/>
      <c r="AA131" s="1420"/>
      <c r="AB131" s="1420"/>
      <c r="AC131" s="1421"/>
    </row>
    <row r="132" spans="1:29" ht="15" customHeight="1">
      <c r="A132" s="1432"/>
      <c r="B132" s="651"/>
      <c r="C132" s="231"/>
      <c r="D132" s="231"/>
      <c r="E132" s="231"/>
      <c r="F132" s="231"/>
      <c r="G132" s="231"/>
      <c r="H132" s="231"/>
      <c r="I132" s="231"/>
      <c r="J132" s="231"/>
      <c r="K132" s="231"/>
      <c r="L132" s="231"/>
      <c r="M132" s="231"/>
      <c r="N132" s="507"/>
      <c r="O132" s="3"/>
      <c r="P132" s="1432"/>
      <c r="Q132" s="651"/>
      <c r="R132" s="231"/>
      <c r="S132" s="231"/>
      <c r="T132" s="231"/>
      <c r="U132" s="231"/>
      <c r="V132" s="231"/>
      <c r="W132" s="231"/>
      <c r="X132" s="231"/>
      <c r="Y132" s="231"/>
      <c r="Z132" s="231"/>
      <c r="AA132" s="231"/>
      <c r="AB132" s="231"/>
      <c r="AC132" s="507"/>
    </row>
    <row r="133" spans="1:29" ht="15" customHeight="1">
      <c r="A133" s="1432"/>
      <c r="B133" s="9"/>
      <c r="C133" s="10"/>
      <c r="D133" s="10"/>
      <c r="E133" s="10"/>
      <c r="F133" s="10"/>
      <c r="G133" s="10"/>
      <c r="H133" s="10"/>
      <c r="I133" s="10"/>
      <c r="J133" s="10"/>
      <c r="K133" s="10"/>
      <c r="L133" s="10"/>
      <c r="M133" s="10"/>
      <c r="N133" s="11"/>
      <c r="O133" s="3"/>
      <c r="P133" s="1432"/>
      <c r="Q133" s="9"/>
      <c r="R133" s="10"/>
      <c r="S133" s="10"/>
      <c r="T133" s="10"/>
      <c r="U133" s="10"/>
      <c r="V133" s="10"/>
      <c r="W133" s="10"/>
      <c r="X133" s="10"/>
      <c r="Y133" s="10"/>
      <c r="Z133" s="10"/>
      <c r="AA133" s="10"/>
      <c r="AB133" s="10"/>
      <c r="AC133" s="11"/>
    </row>
    <row r="134" spans="1:29" ht="18.75" customHeight="1">
      <c r="A134" s="1432"/>
      <c r="B134" s="9"/>
      <c r="C134" s="10"/>
      <c r="D134" s="10"/>
      <c r="E134" s="10"/>
      <c r="F134" s="10"/>
      <c r="G134" s="10"/>
      <c r="H134" s="10"/>
      <c r="I134" s="10"/>
      <c r="J134" s="10"/>
      <c r="K134" s="10"/>
      <c r="L134" s="10"/>
      <c r="M134" s="10"/>
      <c r="N134" s="11"/>
      <c r="O134" s="3"/>
      <c r="P134" s="1432"/>
      <c r="Q134" s="9"/>
      <c r="R134" s="10"/>
      <c r="S134" s="16" t="s">
        <v>1393</v>
      </c>
      <c r="T134" s="10"/>
      <c r="U134" s="10"/>
      <c r="V134" s="10"/>
      <c r="W134" s="10"/>
      <c r="X134" s="10"/>
      <c r="Y134" s="10"/>
      <c r="Z134" s="10"/>
      <c r="AA134" s="10"/>
      <c r="AB134" s="10"/>
      <c r="AC134" s="11"/>
    </row>
    <row r="135" spans="1:29" ht="18.75" customHeight="1">
      <c r="A135" s="1432"/>
      <c r="B135" s="9"/>
      <c r="C135" s="10"/>
      <c r="D135" s="10"/>
      <c r="E135" s="10"/>
      <c r="F135" s="10"/>
      <c r="G135" s="10"/>
      <c r="H135" s="10"/>
      <c r="I135" s="10"/>
      <c r="J135" s="10"/>
      <c r="K135" s="10"/>
      <c r="L135" s="10"/>
      <c r="M135" s="10"/>
      <c r="N135" s="11"/>
      <c r="O135" s="3"/>
      <c r="P135" s="1432"/>
      <c r="Q135" s="9"/>
      <c r="R135" s="10"/>
      <c r="S135" s="10"/>
      <c r="T135" s="10"/>
      <c r="U135" s="10"/>
      <c r="V135" s="10"/>
      <c r="W135" s="10"/>
      <c r="X135" s="10"/>
      <c r="Y135" s="10"/>
      <c r="Z135" s="10"/>
      <c r="AA135" s="10"/>
      <c r="AB135" s="10"/>
      <c r="AC135" s="11"/>
    </row>
    <row r="136" spans="1:29" ht="18.75" customHeight="1">
      <c r="A136" s="1432"/>
      <c r="B136" s="9"/>
      <c r="C136" s="10"/>
      <c r="D136" s="10"/>
      <c r="E136" s="10"/>
      <c r="F136" s="10"/>
      <c r="G136" s="10"/>
      <c r="H136" s="10"/>
      <c r="I136" s="10"/>
      <c r="J136" s="10"/>
      <c r="K136" s="10"/>
      <c r="L136" s="10"/>
      <c r="M136" s="10"/>
      <c r="N136" s="11"/>
      <c r="O136" s="3"/>
      <c r="P136" s="1432"/>
      <c r="Q136" s="9"/>
      <c r="R136" s="10"/>
      <c r="S136" s="10"/>
      <c r="T136" s="10"/>
      <c r="U136" s="10"/>
      <c r="V136" s="10"/>
      <c r="W136" s="10"/>
      <c r="X136" s="10"/>
      <c r="Y136" s="10"/>
      <c r="Z136" s="10"/>
      <c r="AA136" s="10"/>
      <c r="AB136" s="10"/>
      <c r="AC136" s="11"/>
    </row>
    <row r="137" spans="1:29" ht="18.75" customHeight="1">
      <c r="A137" s="1432"/>
      <c r="B137" s="9"/>
      <c r="C137" s="10"/>
      <c r="D137" s="10"/>
      <c r="E137" s="10"/>
      <c r="F137" s="10"/>
      <c r="G137" s="10"/>
      <c r="H137" s="10"/>
      <c r="I137" s="10"/>
      <c r="J137" s="10"/>
      <c r="K137" s="10"/>
      <c r="L137" s="10"/>
      <c r="M137" s="10"/>
      <c r="N137" s="11"/>
      <c r="O137" s="3"/>
      <c r="P137" s="1432"/>
      <c r="Q137" s="9"/>
      <c r="R137" s="10"/>
      <c r="S137" s="10"/>
      <c r="T137" s="10"/>
      <c r="U137" s="10"/>
      <c r="V137" s="10"/>
      <c r="W137" s="10"/>
      <c r="X137" s="10"/>
      <c r="Y137" s="10"/>
      <c r="Z137" s="10"/>
      <c r="AA137" s="10"/>
      <c r="AB137" s="10"/>
      <c r="AC137" s="11"/>
    </row>
    <row r="138" spans="1:29" ht="18.75" customHeight="1">
      <c r="A138" s="1432"/>
      <c r="B138" s="9"/>
      <c r="C138" s="10"/>
      <c r="D138" s="10"/>
      <c r="E138" s="10"/>
      <c r="F138" s="10"/>
      <c r="G138" s="10"/>
      <c r="H138" s="10"/>
      <c r="I138" s="10"/>
      <c r="J138" s="10"/>
      <c r="K138" s="10"/>
      <c r="L138" s="10"/>
      <c r="M138" s="10"/>
      <c r="N138" s="11"/>
      <c r="O138" s="3"/>
      <c r="P138" s="1432"/>
      <c r="Q138" s="9"/>
      <c r="R138" s="10"/>
      <c r="S138" s="10"/>
      <c r="T138" s="10"/>
      <c r="U138" s="10"/>
      <c r="V138" s="10"/>
      <c r="W138" s="10"/>
      <c r="X138" s="10"/>
      <c r="Y138" s="10"/>
      <c r="Z138" s="10"/>
      <c r="AA138" s="10"/>
      <c r="AB138" s="10"/>
      <c r="AC138" s="11"/>
    </row>
    <row r="139" spans="1:29" ht="18.75" customHeight="1">
      <c r="A139" s="1432"/>
      <c r="B139" s="9"/>
      <c r="C139" s="10"/>
      <c r="D139" s="10"/>
      <c r="E139" s="10"/>
      <c r="F139" s="10"/>
      <c r="G139" s="10"/>
      <c r="H139" s="10"/>
      <c r="I139" s="10"/>
      <c r="J139" s="10"/>
      <c r="K139" s="10"/>
      <c r="L139" s="10"/>
      <c r="M139" s="10"/>
      <c r="N139" s="11"/>
      <c r="O139" s="3"/>
      <c r="P139" s="1432"/>
      <c r="Q139" s="9"/>
      <c r="R139" s="10"/>
      <c r="S139" s="10"/>
      <c r="T139" s="10"/>
      <c r="U139" s="10"/>
      <c r="V139" s="10"/>
      <c r="W139" s="10"/>
      <c r="X139" s="10"/>
      <c r="Y139" s="10"/>
      <c r="Z139" s="10"/>
      <c r="AA139" s="10"/>
      <c r="AB139" s="10"/>
      <c r="AC139" s="11"/>
    </row>
    <row r="140" spans="1:29" ht="18.75" customHeight="1">
      <c r="A140" s="1432"/>
      <c r="B140" s="9"/>
      <c r="C140" s="10"/>
      <c r="D140" s="10"/>
      <c r="E140" s="10"/>
      <c r="F140" s="10"/>
      <c r="G140" s="10"/>
      <c r="H140" s="10"/>
      <c r="I140" s="10"/>
      <c r="J140" s="10"/>
      <c r="K140" s="10"/>
      <c r="L140" s="10"/>
      <c r="M140" s="10"/>
      <c r="N140" s="11"/>
      <c r="O140" s="3"/>
      <c r="P140" s="1432"/>
      <c r="Q140" s="9"/>
      <c r="R140" s="10"/>
      <c r="S140" s="10"/>
      <c r="T140" s="10"/>
      <c r="U140" s="10"/>
      <c r="V140" s="10"/>
      <c r="W140" s="10"/>
      <c r="X140" s="10"/>
      <c r="Y140" s="10"/>
      <c r="Z140" s="10"/>
      <c r="AA140" s="10"/>
      <c r="AB140" s="10"/>
      <c r="AC140" s="11"/>
    </row>
    <row r="141" spans="1:29" ht="18.75" customHeight="1">
      <c r="A141" s="1432"/>
      <c r="B141" s="9"/>
      <c r="C141" s="10"/>
      <c r="D141" s="10"/>
      <c r="E141" s="10"/>
      <c r="F141" s="10"/>
      <c r="G141" s="10"/>
      <c r="H141" s="10"/>
      <c r="I141" s="10"/>
      <c r="J141" s="10"/>
      <c r="K141" s="10"/>
      <c r="L141" s="10"/>
      <c r="M141" s="10"/>
      <c r="N141" s="11"/>
      <c r="O141" s="3"/>
      <c r="P141" s="1432"/>
      <c r="Q141" s="9"/>
      <c r="R141" s="10"/>
      <c r="S141" s="10"/>
      <c r="T141" s="10"/>
      <c r="U141" s="10"/>
      <c r="V141" s="10"/>
      <c r="W141" s="10"/>
      <c r="X141" s="10"/>
      <c r="Y141" s="10"/>
      <c r="Z141" s="10"/>
      <c r="AA141" s="10"/>
      <c r="AB141" s="10"/>
      <c r="AC141" s="11"/>
    </row>
    <row r="142" spans="1:29" ht="18.75" customHeight="1">
      <c r="A142" s="1432"/>
      <c r="B142" s="9"/>
      <c r="C142" s="10"/>
      <c r="D142" s="10"/>
      <c r="E142" s="10"/>
      <c r="F142" s="10"/>
      <c r="G142" s="10"/>
      <c r="H142" s="10"/>
      <c r="I142" s="10"/>
      <c r="J142" s="10"/>
      <c r="K142" s="10"/>
      <c r="L142" s="10"/>
      <c r="M142" s="10"/>
      <c r="N142" s="11"/>
      <c r="O142" s="3"/>
      <c r="P142" s="1432"/>
      <c r="Q142" s="9"/>
      <c r="R142" s="10"/>
      <c r="S142" s="10"/>
      <c r="T142" s="10"/>
      <c r="U142" s="10"/>
      <c r="V142" s="10"/>
      <c r="W142" s="10"/>
      <c r="X142" s="10"/>
      <c r="Y142" s="10"/>
      <c r="Z142" s="10"/>
      <c r="AA142" s="10"/>
      <c r="AB142" s="10"/>
      <c r="AC142" s="11"/>
    </row>
    <row r="143" spans="1:29" ht="15.75" customHeight="1">
      <c r="A143" s="1432"/>
      <c r="B143" s="9"/>
      <c r="C143" s="10"/>
      <c r="D143" s="10"/>
      <c r="E143" s="10"/>
      <c r="F143" s="10"/>
      <c r="G143" s="10"/>
      <c r="H143" s="10"/>
      <c r="I143" s="10"/>
      <c r="J143" s="10"/>
      <c r="K143" s="10"/>
      <c r="L143" s="10"/>
      <c r="M143" s="10"/>
      <c r="N143" s="11"/>
      <c r="O143" s="3"/>
      <c r="P143" s="1432"/>
      <c r="Q143" s="9"/>
      <c r="R143" s="10"/>
      <c r="S143" s="10"/>
      <c r="T143" s="10"/>
      <c r="U143" s="10"/>
      <c r="V143" s="10"/>
      <c r="W143" s="10"/>
      <c r="X143" s="10"/>
      <c r="Y143" s="10"/>
      <c r="Z143" s="10"/>
      <c r="AA143" s="10"/>
      <c r="AB143" s="10"/>
      <c r="AC143" s="11"/>
    </row>
    <row r="144" spans="1:29" ht="16.5" customHeight="1">
      <c r="A144" s="1432"/>
      <c r="B144" s="9"/>
      <c r="C144" s="10"/>
      <c r="D144" s="10"/>
      <c r="E144" s="10"/>
      <c r="F144" s="10"/>
      <c r="G144" s="10"/>
      <c r="H144" s="10"/>
      <c r="I144" s="10"/>
      <c r="J144" s="10"/>
      <c r="K144" s="10"/>
      <c r="L144" s="10"/>
      <c r="M144" s="10"/>
      <c r="N144" s="11"/>
      <c r="O144" s="3"/>
      <c r="P144" s="1432"/>
      <c r="Q144" s="9"/>
      <c r="R144" s="10"/>
      <c r="S144" s="10"/>
      <c r="T144" s="10"/>
      <c r="U144" s="10"/>
      <c r="V144" s="10"/>
      <c r="W144" s="10"/>
      <c r="X144" s="10"/>
      <c r="Y144" s="10"/>
      <c r="Z144" s="10"/>
      <c r="AA144" s="10"/>
      <c r="AB144" s="10"/>
      <c r="AC144" s="11"/>
    </row>
    <row r="145" spans="1:29">
      <c r="A145" s="1432"/>
      <c r="B145" s="9"/>
      <c r="C145" s="10"/>
      <c r="D145" s="10"/>
      <c r="E145" s="10"/>
      <c r="F145" s="10"/>
      <c r="G145" s="10"/>
      <c r="H145" s="10"/>
      <c r="I145" s="10"/>
      <c r="J145" s="10"/>
      <c r="K145" s="10"/>
      <c r="L145" s="10"/>
      <c r="M145" s="10"/>
      <c r="N145" s="11"/>
      <c r="O145" s="3"/>
      <c r="P145" s="1432"/>
      <c r="Q145" s="9"/>
      <c r="R145" s="10"/>
      <c r="S145" s="10"/>
      <c r="T145" s="10"/>
      <c r="U145" s="10"/>
      <c r="V145" s="10"/>
      <c r="W145" s="10"/>
      <c r="X145" s="10"/>
      <c r="Y145" s="10"/>
      <c r="Z145" s="10"/>
      <c r="AA145" s="10"/>
      <c r="AB145" s="10"/>
      <c r="AC145" s="11"/>
    </row>
    <row r="146" spans="1:29">
      <c r="A146" s="1432"/>
      <c r="B146" s="9"/>
      <c r="C146" s="10"/>
      <c r="D146" s="10"/>
      <c r="E146" s="10"/>
      <c r="F146" s="10"/>
      <c r="G146" s="10"/>
      <c r="H146" s="10"/>
      <c r="I146" s="10"/>
      <c r="J146" s="10"/>
      <c r="K146" s="10"/>
      <c r="L146" s="10"/>
      <c r="M146" s="10"/>
      <c r="N146" s="11"/>
      <c r="O146" s="3"/>
      <c r="P146" s="1432"/>
      <c r="Q146" s="9"/>
      <c r="R146" s="10"/>
      <c r="S146" s="10"/>
      <c r="T146" s="10"/>
      <c r="U146" s="10"/>
      <c r="V146" s="10"/>
      <c r="W146" s="10"/>
      <c r="X146" s="10"/>
      <c r="Y146" s="10"/>
      <c r="Z146" s="10"/>
      <c r="AA146" s="10"/>
      <c r="AB146" s="10"/>
      <c r="AC146" s="11"/>
    </row>
    <row r="147" spans="1:29">
      <c r="A147" s="1432"/>
      <c r="B147" s="9"/>
      <c r="C147" s="10"/>
      <c r="D147" s="10"/>
      <c r="E147" s="10"/>
      <c r="F147" s="10"/>
      <c r="G147" s="10"/>
      <c r="H147" s="10"/>
      <c r="I147" s="10"/>
      <c r="J147" s="10"/>
      <c r="K147" s="10"/>
      <c r="L147" s="10"/>
      <c r="M147" s="10"/>
      <c r="N147" s="11"/>
      <c r="O147" s="3"/>
      <c r="P147" s="1432"/>
      <c r="Q147" s="9"/>
      <c r="R147" s="10"/>
      <c r="S147" s="10"/>
      <c r="T147" s="10"/>
      <c r="U147" s="10"/>
      <c r="V147" s="10"/>
      <c r="W147" s="10"/>
      <c r="X147" s="10"/>
      <c r="Y147" s="10"/>
      <c r="Z147" s="10"/>
      <c r="AA147" s="10"/>
      <c r="AB147" s="10"/>
      <c r="AC147" s="11"/>
    </row>
    <row r="148" spans="1:29">
      <c r="A148" s="1432"/>
      <c r="B148" s="9"/>
      <c r="C148" s="10"/>
      <c r="D148" s="10"/>
      <c r="E148" s="10"/>
      <c r="F148" s="10"/>
      <c r="G148" s="10"/>
      <c r="H148" s="10"/>
      <c r="I148" s="10"/>
      <c r="J148" s="10"/>
      <c r="K148" s="10"/>
      <c r="L148" s="10"/>
      <c r="M148" s="10"/>
      <c r="N148" s="11"/>
      <c r="O148" s="3"/>
      <c r="P148" s="1432"/>
      <c r="Q148" s="9"/>
      <c r="R148" s="10"/>
      <c r="S148" s="10"/>
      <c r="T148" s="10"/>
      <c r="U148" s="10"/>
      <c r="V148" s="10"/>
      <c r="W148" s="10"/>
      <c r="X148" s="10"/>
      <c r="Y148" s="10"/>
      <c r="Z148" s="10"/>
      <c r="AA148" s="10"/>
      <c r="AB148" s="10"/>
      <c r="AC148" s="11"/>
    </row>
    <row r="149" spans="1:29" ht="15.75" customHeight="1">
      <c r="A149" s="1432"/>
      <c r="B149" s="9"/>
      <c r="C149" s="10"/>
      <c r="D149" s="10"/>
      <c r="E149" s="10"/>
      <c r="F149" s="10"/>
      <c r="G149" s="10"/>
      <c r="H149" s="10"/>
      <c r="I149" s="10"/>
      <c r="J149" s="10"/>
      <c r="K149" s="10"/>
      <c r="L149" s="10"/>
      <c r="M149" s="10"/>
      <c r="N149" s="11"/>
      <c r="P149" s="1432"/>
      <c r="Q149" s="1016" t="s">
        <v>1418</v>
      </c>
      <c r="R149" s="10"/>
      <c r="S149" s="10"/>
      <c r="T149" s="10"/>
      <c r="U149" s="10"/>
      <c r="V149" s="10"/>
      <c r="W149" s="10"/>
      <c r="X149" s="10"/>
      <c r="Y149" s="10"/>
      <c r="Z149" s="10"/>
      <c r="AA149" s="10"/>
      <c r="AB149" s="10"/>
      <c r="AC149" s="11"/>
    </row>
    <row r="150" spans="1:29">
      <c r="A150" s="1432"/>
      <c r="B150" s="9"/>
      <c r="C150" s="10"/>
      <c r="D150" s="10"/>
      <c r="E150" s="10"/>
      <c r="F150" s="10"/>
      <c r="G150" s="10"/>
      <c r="H150" s="10"/>
      <c r="I150" s="10"/>
      <c r="J150" s="10"/>
      <c r="K150" s="10"/>
      <c r="L150" s="10"/>
      <c r="M150" s="10"/>
      <c r="N150" s="11"/>
      <c r="P150" s="1432"/>
      <c r="Q150" s="992" t="str">
        <f ca="1">CELL("nomfichier",P146)</f>
        <v>D:\1 UPRT SITE WEB\uprt.fr\ff-mickael-rabeau\[ff-mr-patisserie-N°3-complet.xlsx]Décors-Aromatisation-Astuces</v>
      </c>
      <c r="R150" s="10"/>
      <c r="S150" s="10"/>
      <c r="T150" s="10"/>
      <c r="U150" s="10"/>
      <c r="V150" s="10"/>
      <c r="W150" s="10"/>
      <c r="X150" s="10"/>
      <c r="Y150" s="10"/>
      <c r="Z150" s="10"/>
      <c r="AA150" s="10"/>
      <c r="AB150" s="10"/>
      <c r="AC150" s="11"/>
    </row>
    <row r="151" spans="1:29" ht="15" customHeight="1">
      <c r="A151" s="1432"/>
      <c r="B151" s="1433" t="s">
        <v>1412</v>
      </c>
      <c r="C151" s="1434"/>
      <c r="D151" s="1434"/>
      <c r="E151" s="1434"/>
      <c r="F151" s="1434"/>
      <c r="G151" s="1434"/>
      <c r="H151" s="1434"/>
      <c r="I151" s="1434"/>
      <c r="J151" s="1434"/>
      <c r="K151" s="1434"/>
      <c r="L151" s="1434"/>
      <c r="M151" s="1434"/>
      <c r="N151" s="1435"/>
      <c r="P151" s="1432"/>
      <c r="Q151" s="1433" t="s">
        <v>1412</v>
      </c>
      <c r="R151" s="1434"/>
      <c r="S151" s="1434"/>
      <c r="T151" s="1434"/>
      <c r="U151" s="1434"/>
      <c r="V151" s="1434"/>
      <c r="W151" s="1434"/>
      <c r="X151" s="1434"/>
      <c r="Y151" s="1434"/>
      <c r="Z151" s="1434"/>
      <c r="AA151" s="1434"/>
      <c r="AB151" s="1434"/>
      <c r="AC151" s="1435"/>
    </row>
    <row r="152" spans="1:29" ht="15.75" thickBot="1">
      <c r="A152" s="1432"/>
      <c r="B152" s="1436"/>
      <c r="C152" s="1437"/>
      <c r="D152" s="1437"/>
      <c r="E152" s="1437"/>
      <c r="F152" s="1437"/>
      <c r="G152" s="1437"/>
      <c r="H152" s="1437"/>
      <c r="I152" s="1437"/>
      <c r="J152" s="1437"/>
      <c r="K152" s="1437"/>
      <c r="L152" s="1437"/>
      <c r="M152" s="1437"/>
      <c r="N152" s="1438"/>
      <c r="P152" s="1432"/>
      <c r="Q152" s="1436"/>
      <c r="R152" s="1437"/>
      <c r="S152" s="1437"/>
      <c r="T152" s="1437"/>
      <c r="U152" s="1437"/>
      <c r="V152" s="1437"/>
      <c r="W152" s="1437"/>
      <c r="X152" s="1437"/>
      <c r="Y152" s="1437"/>
      <c r="Z152" s="1437"/>
      <c r="AA152" s="1437"/>
      <c r="AB152" s="1437"/>
      <c r="AC152" s="1438"/>
    </row>
    <row r="154" spans="1:29" ht="15.75" thickBot="1">
      <c r="A154" s="8" t="s">
        <v>3</v>
      </c>
      <c r="B154" s="1431" t="str">
        <f>B155</f>
        <v>Mélange des colorants</v>
      </c>
      <c r="C154" s="1431"/>
      <c r="D154" s="1431"/>
      <c r="E154" s="1431"/>
      <c r="F154" s="1431"/>
      <c r="G154" s="1431"/>
      <c r="H154" s="1431"/>
      <c r="I154" s="1431"/>
      <c r="J154" s="1431"/>
      <c r="K154" s="1431"/>
      <c r="L154" s="1431"/>
      <c r="M154" s="1431"/>
      <c r="N154" s="1431"/>
      <c r="O154" s="3"/>
      <c r="P154" s="8" t="s">
        <v>3</v>
      </c>
      <c r="Q154" s="1431" t="str">
        <f>Q155</f>
        <v>Mélange des colorants</v>
      </c>
      <c r="R154" s="1431"/>
      <c r="S154" s="1431"/>
      <c r="T154" s="1431"/>
      <c r="U154" s="1431"/>
      <c r="V154" s="1431"/>
      <c r="W154" s="1431"/>
      <c r="X154" s="1431"/>
      <c r="Y154" s="1431"/>
      <c r="Z154" s="1431"/>
      <c r="AA154" s="1431"/>
      <c r="AB154" s="1431"/>
      <c r="AC154" s="1431"/>
    </row>
    <row r="155" spans="1:29" ht="23.25" customHeight="1">
      <c r="A155" s="1432" t="str">
        <f>B155</f>
        <v>Mélange des colorants</v>
      </c>
      <c r="B155" s="1399" t="s">
        <v>1192</v>
      </c>
      <c r="C155" s="1400"/>
      <c r="D155" s="1400"/>
      <c r="E155" s="1400"/>
      <c r="F155" s="1400"/>
      <c r="G155" s="1400"/>
      <c r="H155" s="1400"/>
      <c r="I155" s="1400"/>
      <c r="J155" s="1400"/>
      <c r="K155" s="1400"/>
      <c r="L155" s="1400"/>
      <c r="M155" s="1400"/>
      <c r="N155" s="1401"/>
      <c r="O155" s="3"/>
      <c r="P155" s="1432" t="str">
        <f>Q155</f>
        <v>Mélange des colorants</v>
      </c>
      <c r="Q155" s="1399" t="s">
        <v>1192</v>
      </c>
      <c r="R155" s="1400"/>
      <c r="S155" s="1400"/>
      <c r="T155" s="1400"/>
      <c r="U155" s="1400"/>
      <c r="V155" s="1400"/>
      <c r="W155" s="1400"/>
      <c r="X155" s="1400"/>
      <c r="Y155" s="1400"/>
      <c r="Z155" s="1400"/>
      <c r="AA155" s="1400"/>
      <c r="AB155" s="1400"/>
      <c r="AC155" s="1401"/>
    </row>
    <row r="156" spans="1:29" ht="15.75" customHeight="1">
      <c r="A156" s="1432"/>
      <c r="B156" s="1387"/>
      <c r="C156" s="1388"/>
      <c r="D156" s="1388"/>
      <c r="E156" s="1388"/>
      <c r="F156" s="1388"/>
      <c r="G156" s="1388"/>
      <c r="H156" s="1388"/>
      <c r="I156" s="1388"/>
      <c r="J156" s="1388"/>
      <c r="K156" s="1388"/>
      <c r="L156" s="1388"/>
      <c r="M156" s="1388"/>
      <c r="N156" s="1389"/>
      <c r="O156" s="3"/>
      <c r="P156" s="1432"/>
      <c r="Q156" s="1387"/>
      <c r="R156" s="1388"/>
      <c r="S156" s="1388"/>
      <c r="T156" s="1388"/>
      <c r="U156" s="1388"/>
      <c r="V156" s="1388"/>
      <c r="W156" s="1388"/>
      <c r="X156" s="1388"/>
      <c r="Y156" s="1388"/>
      <c r="Z156" s="1388"/>
      <c r="AA156" s="1388"/>
      <c r="AB156" s="1388"/>
      <c r="AC156" s="1389"/>
    </row>
    <row r="157" spans="1:29" s="109" customFormat="1" ht="15.75" customHeight="1">
      <c r="A157" s="1432"/>
      <c r="B157" s="1416" t="s">
        <v>19</v>
      </c>
      <c r="C157" s="1417"/>
      <c r="D157" s="1417"/>
      <c r="E157" s="1417"/>
      <c r="F157" s="1417"/>
      <c r="G157" s="1417"/>
      <c r="H157" s="1417"/>
      <c r="I157" s="1417"/>
      <c r="J157" s="1417"/>
      <c r="K157" s="1417"/>
      <c r="L157" s="1417"/>
      <c r="M157" s="1417"/>
      <c r="N157" s="1418"/>
      <c r="O157" s="135"/>
      <c r="P157" s="1432"/>
      <c r="Q157" s="1416" t="s">
        <v>19</v>
      </c>
      <c r="R157" s="1417"/>
      <c r="S157" s="1417"/>
      <c r="T157" s="1417"/>
      <c r="U157" s="1417"/>
      <c r="V157" s="1417"/>
      <c r="W157" s="1417"/>
      <c r="X157" s="1417"/>
      <c r="Y157" s="1417"/>
      <c r="Z157" s="1417"/>
      <c r="AA157" s="1417"/>
      <c r="AB157" s="1417"/>
      <c r="AC157" s="1418"/>
    </row>
    <row r="158" spans="1:29" s="109" customFormat="1" ht="15.75" customHeight="1" thickBot="1">
      <c r="A158" s="1432"/>
      <c r="B158" s="1419"/>
      <c r="C158" s="1420"/>
      <c r="D158" s="1420"/>
      <c r="E158" s="1420"/>
      <c r="F158" s="1420"/>
      <c r="G158" s="1420"/>
      <c r="H158" s="1420"/>
      <c r="I158" s="1420"/>
      <c r="J158" s="1420"/>
      <c r="K158" s="1420"/>
      <c r="L158" s="1420"/>
      <c r="M158" s="1420"/>
      <c r="N158" s="1421"/>
      <c r="O158" s="135"/>
      <c r="P158" s="1432"/>
      <c r="Q158" s="1419"/>
      <c r="R158" s="1420"/>
      <c r="S158" s="1420"/>
      <c r="T158" s="1420"/>
      <c r="U158" s="1420"/>
      <c r="V158" s="1420"/>
      <c r="W158" s="1420"/>
      <c r="X158" s="1420"/>
      <c r="Y158" s="1420"/>
      <c r="Z158" s="1420"/>
      <c r="AA158" s="1420"/>
      <c r="AB158" s="1420"/>
      <c r="AC158" s="1421"/>
    </row>
    <row r="159" spans="1:29" ht="15" customHeight="1">
      <c r="A159" s="1432"/>
      <c r="B159" s="9"/>
      <c r="C159" s="10"/>
      <c r="D159" s="10"/>
      <c r="E159" s="10"/>
      <c r="F159" s="10"/>
      <c r="G159" s="10"/>
      <c r="H159" s="10"/>
      <c r="I159" s="10"/>
      <c r="J159" s="10"/>
      <c r="K159" s="10"/>
      <c r="L159" s="10"/>
      <c r="M159" s="10"/>
      <c r="N159" s="11"/>
      <c r="O159" s="3"/>
      <c r="P159" s="1432"/>
      <c r="Q159" s="1424" t="s">
        <v>144</v>
      </c>
      <c r="R159" s="1403"/>
      <c r="S159" s="1403"/>
      <c r="T159" s="1403"/>
      <c r="U159" s="1403"/>
      <c r="V159" s="1403"/>
      <c r="W159" s="1403"/>
      <c r="X159" s="1403"/>
      <c r="Y159" s="1403"/>
      <c r="Z159" s="1403"/>
      <c r="AA159" s="1403"/>
      <c r="AB159" s="1403"/>
      <c r="AC159" s="1425"/>
    </row>
    <row r="160" spans="1:29" ht="15" customHeight="1" thickBot="1">
      <c r="A160" s="1432"/>
      <c r="B160" s="9"/>
      <c r="C160" s="10"/>
      <c r="D160" s="10"/>
      <c r="E160" s="10"/>
      <c r="F160" s="10"/>
      <c r="G160" s="1408" t="s">
        <v>5</v>
      </c>
      <c r="H160" s="1408"/>
      <c r="I160" s="10"/>
      <c r="J160" s="10"/>
      <c r="K160" s="10"/>
      <c r="L160" s="10"/>
      <c r="M160" s="10"/>
      <c r="N160" s="11"/>
      <c r="O160" s="3"/>
      <c r="P160" s="1432"/>
      <c r="Q160" s="1426"/>
      <c r="R160" s="1406"/>
      <c r="S160" s="1406"/>
      <c r="T160" s="1406"/>
      <c r="U160" s="1406"/>
      <c r="V160" s="1406"/>
      <c r="W160" s="1406"/>
      <c r="X160" s="1406"/>
      <c r="Y160" s="1406"/>
      <c r="Z160" s="1406"/>
      <c r="AA160" s="1406"/>
      <c r="AB160" s="1406"/>
      <c r="AC160" s="1427"/>
    </row>
    <row r="161" spans="1:29" ht="18.75" customHeight="1">
      <c r="A161" s="1432"/>
      <c r="B161" s="9"/>
      <c r="C161" s="10"/>
      <c r="D161" s="10"/>
      <c r="E161" s="447" t="s">
        <v>146</v>
      </c>
      <c r="F161" s="709" t="s">
        <v>4</v>
      </c>
      <c r="G161" s="1414">
        <v>0.5</v>
      </c>
      <c r="H161" s="1414"/>
      <c r="I161" s="1412" t="s">
        <v>7</v>
      </c>
      <c r="J161" s="1412"/>
      <c r="K161" s="1412"/>
      <c r="L161" s="1412"/>
      <c r="M161" s="1412"/>
      <c r="N161" s="1413"/>
      <c r="O161" s="3"/>
      <c r="P161" s="1432"/>
      <c r="Q161" s="9"/>
      <c r="R161" s="1428" t="s">
        <v>1410</v>
      </c>
      <c r="S161" s="1428"/>
      <c r="T161" s="1428"/>
      <c r="U161" s="1428"/>
      <c r="V161" s="1428"/>
      <c r="W161" s="1428"/>
      <c r="X161" s="1428"/>
      <c r="Y161" s="1428"/>
      <c r="Z161" s="1428"/>
      <c r="AA161" s="1428"/>
      <c r="AB161" s="1428"/>
      <c r="AC161" s="11"/>
    </row>
    <row r="162" spans="1:29" ht="15" customHeight="1">
      <c r="A162" s="1432"/>
      <c r="B162" s="9"/>
      <c r="C162" s="700" t="s">
        <v>6</v>
      </c>
      <c r="D162" s="99" t="s">
        <v>861</v>
      </c>
      <c r="E162" s="10"/>
      <c r="F162" s="10"/>
      <c r="G162" s="114"/>
      <c r="H162" s="109"/>
      <c r="I162" s="1503" t="s">
        <v>1183</v>
      </c>
      <c r="J162" s="1503"/>
      <c r="K162" s="1503"/>
      <c r="L162" s="1503"/>
      <c r="M162" s="1503"/>
      <c r="N162" s="1504"/>
      <c r="O162" s="3"/>
      <c r="P162" s="1432"/>
      <c r="Q162" s="9"/>
      <c r="R162" s="1428"/>
      <c r="S162" s="1428"/>
      <c r="T162" s="1428"/>
      <c r="U162" s="1428"/>
      <c r="V162" s="1428"/>
      <c r="W162" s="1428"/>
      <c r="X162" s="1428"/>
      <c r="Y162" s="1428"/>
      <c r="Z162" s="1428"/>
      <c r="AA162" s="1428"/>
      <c r="AB162" s="1428"/>
      <c r="AC162" s="11"/>
    </row>
    <row r="163" spans="1:29" ht="16.5" customHeight="1">
      <c r="A163" s="1432"/>
      <c r="B163" s="9"/>
      <c r="C163" s="706">
        <v>0.5</v>
      </c>
      <c r="D163" s="14" t="s">
        <v>73</v>
      </c>
      <c r="E163" s="14"/>
      <c r="F163" s="14"/>
      <c r="G163" s="1409">
        <f>(C163/C167)*G161</f>
        <v>0.35714285714285715</v>
      </c>
      <c r="H163" s="1409"/>
      <c r="I163" s="1505"/>
      <c r="J163" s="1505"/>
      <c r="K163" s="1505"/>
      <c r="L163" s="1505"/>
      <c r="M163" s="1505"/>
      <c r="N163" s="1506"/>
      <c r="O163" s="3"/>
      <c r="P163" s="1432"/>
      <c r="Q163" s="9"/>
      <c r="R163" s="1428"/>
      <c r="S163" s="1428"/>
      <c r="T163" s="1428"/>
      <c r="U163" s="1428"/>
      <c r="V163" s="1428"/>
      <c r="W163" s="1428"/>
      <c r="X163" s="1428"/>
      <c r="Y163" s="1428"/>
      <c r="Z163" s="1428"/>
      <c r="AA163" s="1428"/>
      <c r="AB163" s="1428"/>
      <c r="AC163" s="11"/>
    </row>
    <row r="164" spans="1:29" ht="15.75">
      <c r="A164" s="1432"/>
      <c r="B164" s="9"/>
      <c r="C164" s="706">
        <v>0.1</v>
      </c>
      <c r="D164" s="14" t="s">
        <v>1182</v>
      </c>
      <c r="E164" s="15"/>
      <c r="F164" s="16"/>
      <c r="G164" s="1409">
        <f>(C164/C167)*G161</f>
        <v>7.1428571428571438E-2</v>
      </c>
      <c r="H164" s="1409"/>
      <c r="I164" s="277" t="s">
        <v>1184</v>
      </c>
      <c r="J164" s="277"/>
      <c r="K164" s="277"/>
      <c r="L164" s="277"/>
      <c r="M164" s="277"/>
      <c r="N164" s="818"/>
      <c r="O164" s="3"/>
      <c r="P164" s="1432"/>
      <c r="Q164" s="9"/>
      <c r="R164" s="10"/>
      <c r="S164" s="10"/>
      <c r="T164" s="10"/>
      <c r="U164" s="10"/>
      <c r="V164" s="10"/>
      <c r="W164" s="10"/>
      <c r="X164" s="10"/>
      <c r="Y164" s="10"/>
      <c r="Z164" s="10"/>
      <c r="AA164" s="10"/>
      <c r="AB164" s="10"/>
      <c r="AC164" s="11"/>
    </row>
    <row r="165" spans="1:29" ht="15.75" customHeight="1">
      <c r="A165" s="1432"/>
      <c r="B165" s="9"/>
      <c r="C165" s="706">
        <v>0.1</v>
      </c>
      <c r="D165" s="14" t="s">
        <v>1185</v>
      </c>
      <c r="E165" s="15"/>
      <c r="F165" s="16"/>
      <c r="G165" s="1409">
        <f>(C165/C167)*G161</f>
        <v>7.1428571428571438E-2</v>
      </c>
      <c r="H165" s="1409"/>
      <c r="I165" s="755" t="s">
        <v>1186</v>
      </c>
      <c r="J165" s="755"/>
      <c r="K165" s="755"/>
      <c r="L165" s="755"/>
      <c r="M165" s="755"/>
      <c r="N165" s="756"/>
      <c r="P165" s="1432"/>
      <c r="Q165" s="9"/>
      <c r="R165" s="10"/>
      <c r="S165" s="10"/>
      <c r="T165" s="10"/>
      <c r="U165" s="10"/>
      <c r="V165" s="10"/>
      <c r="W165" s="10"/>
      <c r="X165" s="10"/>
      <c r="Y165" s="10"/>
      <c r="Z165" s="10"/>
      <c r="AA165" s="10"/>
      <c r="AB165" s="10"/>
      <c r="AC165" s="11"/>
    </row>
    <row r="166" spans="1:29" ht="15.75" customHeight="1">
      <c r="A166" s="1432"/>
      <c r="B166" s="10"/>
      <c r="C166" s="14"/>
      <c r="D166" s="14"/>
      <c r="E166" s="15"/>
      <c r="F166" s="16"/>
      <c r="G166" s="1409"/>
      <c r="H166" s="1409"/>
      <c r="I166" s="755"/>
      <c r="J166" s="755"/>
      <c r="K166" s="755"/>
      <c r="L166" s="755"/>
      <c r="M166" s="755"/>
      <c r="N166" s="756"/>
      <c r="P166" s="1432"/>
      <c r="Q166" s="9"/>
      <c r="R166" s="10"/>
      <c r="S166" s="10"/>
      <c r="T166" s="10"/>
      <c r="U166" s="10"/>
      <c r="V166" s="10"/>
      <c r="W166" s="10"/>
      <c r="X166" s="10"/>
      <c r="Y166" s="10"/>
      <c r="Z166" s="10"/>
      <c r="AA166" s="10"/>
      <c r="AB166" s="10"/>
      <c r="AC166" s="11"/>
    </row>
    <row r="167" spans="1:29" ht="16.5" customHeight="1">
      <c r="A167" s="1432"/>
      <c r="B167" s="9"/>
      <c r="C167" s="699">
        <f>SUM(C163:C165)</f>
        <v>0.7</v>
      </c>
      <c r="D167" s="1453" t="s">
        <v>8</v>
      </c>
      <c r="E167" s="1453"/>
      <c r="F167" s="1453"/>
      <c r="G167" s="1454">
        <f t="shared" ref="G167:H167" si="4">SUM(G163:G165)</f>
        <v>0.5</v>
      </c>
      <c r="H167" s="1454">
        <f t="shared" si="4"/>
        <v>0</v>
      </c>
      <c r="I167" s="10"/>
      <c r="J167" s="10"/>
      <c r="K167" s="20"/>
      <c r="L167" s="10"/>
      <c r="M167" s="10"/>
      <c r="N167" s="19"/>
      <c r="P167" s="1432"/>
      <c r="Q167" s="9"/>
      <c r="R167" s="10"/>
      <c r="S167" s="10"/>
      <c r="T167" s="10"/>
      <c r="U167" s="10"/>
      <c r="V167" s="10"/>
      <c r="W167" s="10"/>
      <c r="X167" s="10"/>
      <c r="Y167" s="10"/>
      <c r="Z167" s="10"/>
      <c r="AA167" s="10"/>
      <c r="AB167" s="10"/>
      <c r="AC167" s="11"/>
    </row>
    <row r="168" spans="1:29" ht="16.5" customHeight="1">
      <c r="A168" s="1432"/>
      <c r="B168" s="9"/>
      <c r="C168" s="699"/>
      <c r="D168" s="694"/>
      <c r="E168" s="694"/>
      <c r="F168" s="694"/>
      <c r="G168" s="690"/>
      <c r="H168" s="690"/>
      <c r="I168" s="10"/>
      <c r="J168" s="10"/>
      <c r="K168" s="20"/>
      <c r="L168" s="10"/>
      <c r="M168" s="10"/>
      <c r="N168" s="19"/>
      <c r="P168" s="1432"/>
      <c r="Q168" s="9"/>
      <c r="R168" s="10"/>
      <c r="S168" s="10"/>
      <c r="T168" s="10"/>
      <c r="U168" s="10"/>
      <c r="V168" s="10"/>
      <c r="W168" s="10"/>
      <c r="X168" s="10"/>
      <c r="Y168" s="10"/>
      <c r="Z168" s="10"/>
      <c r="AA168" s="10"/>
      <c r="AB168" s="10"/>
      <c r="AC168" s="11"/>
    </row>
    <row r="169" spans="1:29" ht="16.5" customHeight="1">
      <c r="A169" s="1432"/>
      <c r="B169" s="671"/>
      <c r="C169" s="239"/>
      <c r="D169" s="672"/>
      <c r="E169" s="672"/>
      <c r="F169" s="239"/>
      <c r="G169" s="673"/>
      <c r="H169" s="673"/>
      <c r="I169" s="673"/>
      <c r="J169" s="673"/>
      <c r="K169" s="241"/>
      <c r="L169" s="241"/>
      <c r="M169" s="241"/>
      <c r="N169" s="674"/>
      <c r="P169" s="1432"/>
      <c r="Q169" s="9"/>
      <c r="R169" s="10"/>
      <c r="S169" s="10"/>
      <c r="T169" s="10"/>
      <c r="U169" s="10"/>
      <c r="V169" s="10"/>
      <c r="W169" s="10"/>
      <c r="X169" s="10"/>
      <c r="Y169" s="10"/>
      <c r="Z169" s="10"/>
      <c r="AA169" s="10"/>
      <c r="AB169" s="10"/>
      <c r="AC169" s="11"/>
    </row>
    <row r="170" spans="1:29" ht="16.5" customHeight="1">
      <c r="A170" s="1432"/>
      <c r="B170" s="9"/>
      <c r="C170" s="772" t="s">
        <v>1187</v>
      </c>
      <c r="D170" s="10"/>
      <c r="E170" s="10"/>
      <c r="F170" s="10"/>
      <c r="G170" s="1408" t="s">
        <v>5</v>
      </c>
      <c r="H170" s="1408"/>
      <c r="I170" s="10"/>
      <c r="J170" s="10"/>
      <c r="K170" s="10"/>
      <c r="L170" s="10"/>
      <c r="M170" s="10"/>
      <c r="N170" s="11"/>
      <c r="P170" s="1432"/>
      <c r="Q170" s="9"/>
      <c r="R170" s="10"/>
      <c r="S170" s="10"/>
      <c r="T170" s="10"/>
      <c r="U170" s="10"/>
      <c r="V170" s="10"/>
      <c r="W170" s="10"/>
      <c r="X170" s="10"/>
      <c r="Y170" s="10"/>
      <c r="Z170" s="10"/>
      <c r="AA170" s="10"/>
      <c r="AB170" s="10"/>
      <c r="AC170" s="11"/>
    </row>
    <row r="171" spans="1:29" ht="16.5" customHeight="1">
      <c r="A171" s="1432"/>
      <c r="B171" s="9"/>
      <c r="C171" s="10"/>
      <c r="D171" s="10"/>
      <c r="E171" s="447" t="s">
        <v>146</v>
      </c>
      <c r="F171" s="709" t="s">
        <v>4</v>
      </c>
      <c r="G171" s="1414">
        <v>0.5</v>
      </c>
      <c r="H171" s="1414"/>
      <c r="I171" s="1412" t="s">
        <v>7</v>
      </c>
      <c r="J171" s="1412"/>
      <c r="K171" s="1412"/>
      <c r="L171" s="1412"/>
      <c r="M171" s="1412"/>
      <c r="N171" s="1413"/>
      <c r="P171" s="1432"/>
      <c r="Q171" s="9"/>
      <c r="R171" s="10"/>
      <c r="S171" s="10"/>
      <c r="T171" s="10"/>
      <c r="U171" s="10"/>
      <c r="V171" s="10"/>
      <c r="W171" s="10"/>
      <c r="X171" s="10"/>
      <c r="Y171" s="10"/>
      <c r="Z171" s="10"/>
      <c r="AA171" s="10"/>
      <c r="AB171" s="10"/>
      <c r="AC171" s="11"/>
    </row>
    <row r="172" spans="1:29" ht="16.5" customHeight="1">
      <c r="A172" s="1432"/>
      <c r="B172" s="9"/>
      <c r="C172" s="700" t="s">
        <v>6</v>
      </c>
      <c r="D172" s="99" t="s">
        <v>861</v>
      </c>
      <c r="E172" s="10"/>
      <c r="F172" s="10"/>
      <c r="G172" s="114"/>
      <c r="H172" s="109"/>
      <c r="I172" s="1503" t="s">
        <v>1190</v>
      </c>
      <c r="J172" s="1503"/>
      <c r="K172" s="1503"/>
      <c r="L172" s="1503"/>
      <c r="M172" s="1503"/>
      <c r="N172" s="1504"/>
      <c r="P172" s="1432"/>
      <c r="Q172" s="9"/>
      <c r="R172" s="10"/>
      <c r="S172" s="10"/>
      <c r="T172" s="10"/>
      <c r="U172" s="10"/>
      <c r="V172" s="10"/>
      <c r="W172" s="10"/>
      <c r="X172" s="10"/>
      <c r="Y172" s="10"/>
      <c r="Z172" s="10"/>
      <c r="AA172" s="10"/>
      <c r="AB172" s="10"/>
      <c r="AC172" s="11"/>
    </row>
    <row r="173" spans="1:29" ht="16.5" customHeight="1">
      <c r="A173" s="1432"/>
      <c r="B173" s="9"/>
      <c r="C173" s="706">
        <v>0.25</v>
      </c>
      <c r="D173" s="14" t="s">
        <v>1188</v>
      </c>
      <c r="E173" s="14"/>
      <c r="F173" s="14"/>
      <c r="G173" s="1409">
        <f>(C173/C177)*G171</f>
        <v>0.3125</v>
      </c>
      <c r="H173" s="1409"/>
      <c r="I173" s="1505"/>
      <c r="J173" s="1505"/>
      <c r="K173" s="1505"/>
      <c r="L173" s="1505"/>
      <c r="M173" s="1505"/>
      <c r="N173" s="1506"/>
      <c r="P173" s="1432"/>
      <c r="Q173" s="9"/>
      <c r="R173" s="10"/>
      <c r="S173" s="10"/>
      <c r="T173" s="10"/>
      <c r="U173" s="10"/>
      <c r="V173" s="10"/>
      <c r="W173" s="10"/>
      <c r="X173" s="10"/>
      <c r="Y173" s="10"/>
      <c r="Z173" s="10"/>
      <c r="AA173" s="10"/>
      <c r="AB173" s="10"/>
      <c r="AC173" s="11"/>
    </row>
    <row r="174" spans="1:29" ht="16.5" customHeight="1">
      <c r="A174" s="1432"/>
      <c r="B174" s="9"/>
      <c r="C174" s="706">
        <v>0.15</v>
      </c>
      <c r="D174" s="14" t="s">
        <v>1189</v>
      </c>
      <c r="E174" s="15"/>
      <c r="F174" s="16"/>
      <c r="G174" s="1409">
        <f>(C174/C177)*G171</f>
        <v>0.18749999999999997</v>
      </c>
      <c r="H174" s="1409"/>
      <c r="I174" s="1505"/>
      <c r="J174" s="1505"/>
      <c r="K174" s="1505"/>
      <c r="L174" s="1505"/>
      <c r="M174" s="1505"/>
      <c r="N174" s="1506"/>
      <c r="P174" s="1432"/>
      <c r="Q174" s="9"/>
      <c r="R174" s="10"/>
      <c r="S174" s="10"/>
      <c r="T174" s="10"/>
      <c r="U174" s="10"/>
      <c r="V174" s="10"/>
      <c r="W174" s="10"/>
      <c r="X174" s="10"/>
      <c r="Y174" s="10"/>
      <c r="Z174" s="10"/>
      <c r="AA174" s="10"/>
      <c r="AB174" s="10"/>
      <c r="AC174" s="11"/>
    </row>
    <row r="175" spans="1:29" ht="16.5" customHeight="1">
      <c r="A175" s="1432"/>
      <c r="B175" s="9"/>
      <c r="C175" s="706"/>
      <c r="D175" s="14"/>
      <c r="E175" s="15"/>
      <c r="F175" s="16"/>
      <c r="G175" s="1409">
        <f>(C175/C177)*G171</f>
        <v>0</v>
      </c>
      <c r="H175" s="1409"/>
      <c r="I175" s="1507" t="s">
        <v>1191</v>
      </c>
      <c r="J175" s="1507"/>
      <c r="K175" s="1507"/>
      <c r="L175" s="1507"/>
      <c r="M175" s="1507"/>
      <c r="N175" s="1508"/>
      <c r="P175" s="1432"/>
      <c r="Q175" s="9"/>
      <c r="R175" s="10"/>
      <c r="S175" s="10"/>
      <c r="T175" s="10"/>
      <c r="U175" s="10"/>
      <c r="V175" s="10"/>
      <c r="W175" s="10"/>
      <c r="X175" s="10"/>
      <c r="Y175" s="10"/>
      <c r="Z175" s="10"/>
      <c r="AA175" s="10"/>
      <c r="AB175" s="10"/>
      <c r="AC175" s="11"/>
    </row>
    <row r="176" spans="1:29" ht="16.5" customHeight="1">
      <c r="A176" s="1432"/>
      <c r="B176" s="10"/>
      <c r="C176" s="14"/>
      <c r="D176" s="14"/>
      <c r="E176" s="15"/>
      <c r="F176" s="16"/>
      <c r="G176" s="1409"/>
      <c r="H176" s="1409"/>
      <c r="I176" s="1507"/>
      <c r="J176" s="1507"/>
      <c r="K176" s="1507"/>
      <c r="L176" s="1507"/>
      <c r="M176" s="1507"/>
      <c r="N176" s="1508"/>
      <c r="P176" s="1432"/>
      <c r="Q176" s="1016" t="s">
        <v>1418</v>
      </c>
      <c r="R176" s="10"/>
      <c r="S176" s="10"/>
      <c r="T176" s="10"/>
      <c r="U176" s="10"/>
      <c r="V176" s="10"/>
      <c r="W176" s="10"/>
      <c r="X176" s="10"/>
      <c r="Y176" s="10"/>
      <c r="Z176" s="10"/>
      <c r="AA176" s="10"/>
      <c r="AB176" s="10"/>
      <c r="AC176" s="11"/>
    </row>
    <row r="177" spans="1:29" ht="16.5" customHeight="1" thickBot="1">
      <c r="A177" s="1432"/>
      <c r="B177" s="9"/>
      <c r="C177" s="699">
        <f>SUM(C173:C175)</f>
        <v>0.4</v>
      </c>
      <c r="D177" s="1453" t="s">
        <v>8</v>
      </c>
      <c r="E177" s="1453"/>
      <c r="F177" s="1453"/>
      <c r="G177" s="1454">
        <f t="shared" ref="G177:H177" si="5">SUM(G173:G175)</f>
        <v>0.5</v>
      </c>
      <c r="H177" s="1454">
        <f t="shared" si="5"/>
        <v>0</v>
      </c>
      <c r="I177" s="10"/>
      <c r="J177" s="10"/>
      <c r="K177" s="20"/>
      <c r="L177" s="10"/>
      <c r="M177" s="10"/>
      <c r="N177" s="19"/>
      <c r="P177" s="1432"/>
      <c r="Q177" s="992" t="str">
        <f ca="1">CELL("nomfichier",P173)</f>
        <v>D:\1 UPRT SITE WEB\uprt.fr\ff-mickael-rabeau\[ff-mr-patisserie-N°3-complet.xlsx]Décors-Aromatisation-Astuces</v>
      </c>
      <c r="R177" s="10"/>
      <c r="S177" s="10"/>
      <c r="T177" s="10"/>
      <c r="U177" s="10"/>
      <c r="V177" s="10"/>
      <c r="W177" s="10"/>
      <c r="X177" s="10"/>
      <c r="Y177" s="10"/>
      <c r="Z177" s="10"/>
      <c r="AA177" s="10"/>
      <c r="AB177" s="10"/>
      <c r="AC177" s="11"/>
    </row>
    <row r="178" spans="1:29" ht="16.5" thickBot="1">
      <c r="A178" s="1432"/>
      <c r="B178" s="542"/>
      <c r="C178" s="545"/>
      <c r="D178" s="543"/>
      <c r="E178" s="21"/>
      <c r="F178" s="21"/>
      <c r="G178" s="22"/>
      <c r="H178" s="15"/>
      <c r="I178" s="10"/>
      <c r="J178" s="10"/>
      <c r="K178" s="10"/>
      <c r="L178" s="10"/>
      <c r="M178" s="15"/>
      <c r="N178" s="19"/>
      <c r="P178" s="1432"/>
      <c r="Q178" s="938"/>
      <c r="R178" s="939"/>
      <c r="S178" s="939"/>
      <c r="T178" s="939"/>
      <c r="U178" s="25"/>
      <c r="V178" s="25"/>
      <c r="W178" s="25"/>
      <c r="X178" s="25"/>
      <c r="Y178" s="25"/>
      <c r="Z178" s="25"/>
      <c r="AA178" s="25"/>
      <c r="AB178" s="25"/>
      <c r="AC178" s="26"/>
    </row>
    <row r="179" spans="1:29">
      <c r="A179" s="1432"/>
      <c r="B179" s="23" t="s">
        <v>6</v>
      </c>
      <c r="C179" s="24" t="s">
        <v>10</v>
      </c>
      <c r="D179" s="25"/>
      <c r="E179" s="25"/>
      <c r="F179" s="25"/>
      <c r="G179" s="25"/>
      <c r="H179" s="25"/>
      <c r="I179" s="25"/>
      <c r="J179" s="25"/>
      <c r="K179" s="25"/>
      <c r="L179" s="25"/>
      <c r="M179" s="25"/>
      <c r="N179" s="26"/>
      <c r="P179" s="1432"/>
      <c r="Q179" s="9"/>
      <c r="R179" s="10" t="s">
        <v>9</v>
      </c>
      <c r="S179" s="932" t="s">
        <v>177</v>
      </c>
      <c r="T179" s="10"/>
      <c r="U179" s="10"/>
      <c r="V179" s="1429" t="s">
        <v>179</v>
      </c>
      <c r="W179" s="1429"/>
      <c r="X179" s="1429"/>
      <c r="Y179" s="1429"/>
      <c r="Z179" s="1429"/>
      <c r="AA179" s="1429"/>
      <c r="AB179" s="1429"/>
      <c r="AC179" s="1430"/>
    </row>
    <row r="180" spans="1:29">
      <c r="A180" s="1432"/>
      <c r="B180" s="692" t="s">
        <v>5</v>
      </c>
      <c r="C180" s="27" t="s">
        <v>11</v>
      </c>
      <c r="D180" s="28"/>
      <c r="E180" s="28"/>
      <c r="F180" s="28"/>
      <c r="G180" s="28"/>
      <c r="H180" s="28"/>
      <c r="I180" s="28"/>
      <c r="J180" s="28"/>
      <c r="K180" s="28"/>
      <c r="L180" s="28"/>
      <c r="M180" s="10"/>
      <c r="N180" s="29"/>
      <c r="P180" s="1432"/>
      <c r="Q180" s="10"/>
      <c r="R180" s="10"/>
      <c r="S180" s="10"/>
      <c r="T180" s="10"/>
      <c r="U180" s="10"/>
      <c r="V180" s="931"/>
      <c r="W180" s="931" t="s">
        <v>178</v>
      </c>
      <c r="X180" s="931"/>
      <c r="Y180" s="931"/>
      <c r="Z180" s="931"/>
      <c r="AA180" s="931"/>
      <c r="AB180" s="931"/>
      <c r="AC180" s="933"/>
    </row>
    <row r="181" spans="1:29" ht="15" customHeight="1">
      <c r="A181" s="1432"/>
      <c r="B181" s="1433" t="s">
        <v>1412</v>
      </c>
      <c r="C181" s="1434"/>
      <c r="D181" s="1434"/>
      <c r="E181" s="1434"/>
      <c r="F181" s="1434"/>
      <c r="G181" s="1434"/>
      <c r="H181" s="1434"/>
      <c r="I181" s="1434"/>
      <c r="J181" s="1434"/>
      <c r="K181" s="1434"/>
      <c r="L181" s="1434"/>
      <c r="M181" s="1434"/>
      <c r="N181" s="1435"/>
      <c r="P181" s="1432"/>
      <c r="Q181" s="1433" t="s">
        <v>1412</v>
      </c>
      <c r="R181" s="1434"/>
      <c r="S181" s="1434"/>
      <c r="T181" s="1434"/>
      <c r="U181" s="1434"/>
      <c r="V181" s="1434"/>
      <c r="W181" s="1434"/>
      <c r="X181" s="1434"/>
      <c r="Y181" s="1434"/>
      <c r="Z181" s="1434"/>
      <c r="AA181" s="1434"/>
      <c r="AB181" s="1434"/>
      <c r="AC181" s="1435"/>
    </row>
    <row r="182" spans="1:29" ht="15.75" thickBot="1">
      <c r="A182" s="1432"/>
      <c r="B182" s="1436"/>
      <c r="C182" s="1437"/>
      <c r="D182" s="1437"/>
      <c r="E182" s="1437"/>
      <c r="F182" s="1437"/>
      <c r="G182" s="1437"/>
      <c r="H182" s="1437"/>
      <c r="I182" s="1437"/>
      <c r="J182" s="1437"/>
      <c r="K182" s="1437"/>
      <c r="L182" s="1437"/>
      <c r="M182" s="1437"/>
      <c r="N182" s="1438"/>
      <c r="P182" s="1432"/>
      <c r="Q182" s="1436"/>
      <c r="R182" s="1437"/>
      <c r="S182" s="1437"/>
      <c r="T182" s="1437"/>
      <c r="U182" s="1437"/>
      <c r="V182" s="1437"/>
      <c r="W182" s="1437"/>
      <c r="X182" s="1437"/>
      <c r="Y182" s="1437"/>
      <c r="Z182" s="1437"/>
      <c r="AA182" s="1437"/>
      <c r="AB182" s="1437"/>
      <c r="AC182" s="1438"/>
    </row>
    <row r="184" spans="1:29" ht="15.75" thickBot="1">
      <c r="A184" s="8" t="s">
        <v>3</v>
      </c>
      <c r="B184" s="1431" t="str">
        <f>B185</f>
        <v>Gel neutre</v>
      </c>
      <c r="C184" s="1431"/>
      <c r="D184" s="1431"/>
      <c r="E184" s="1431"/>
      <c r="F184" s="1431"/>
      <c r="G184" s="1431"/>
      <c r="H184" s="1431"/>
      <c r="I184" s="1431"/>
      <c r="J184" s="1431"/>
      <c r="K184" s="1431"/>
      <c r="L184" s="1431"/>
      <c r="M184" s="1431"/>
      <c r="N184" s="1431"/>
      <c r="O184" s="3"/>
      <c r="P184" s="8" t="s">
        <v>3</v>
      </c>
      <c r="Q184" s="1431" t="str">
        <f>Q185</f>
        <v>Gel neutre</v>
      </c>
      <c r="R184" s="1431"/>
      <c r="S184" s="1431"/>
      <c r="T184" s="1431"/>
      <c r="U184" s="1431"/>
      <c r="V184" s="1431"/>
      <c r="W184" s="1431"/>
      <c r="X184" s="1431"/>
      <c r="Y184" s="1431"/>
      <c r="Z184" s="1431"/>
      <c r="AA184" s="1431"/>
      <c r="AB184" s="1431"/>
      <c r="AC184" s="1431"/>
    </row>
    <row r="185" spans="1:29" ht="23.25" customHeight="1">
      <c r="A185" s="1432" t="str">
        <f>B185</f>
        <v>Gel neutre</v>
      </c>
      <c r="B185" s="1399" t="s">
        <v>1307</v>
      </c>
      <c r="C185" s="1400"/>
      <c r="D185" s="1400"/>
      <c r="E185" s="1400"/>
      <c r="F185" s="1400"/>
      <c r="G185" s="1400"/>
      <c r="H185" s="1400"/>
      <c r="I185" s="1400"/>
      <c r="J185" s="1400"/>
      <c r="K185" s="1400"/>
      <c r="L185" s="1400"/>
      <c r="M185" s="1400"/>
      <c r="N185" s="1401"/>
      <c r="O185" s="3"/>
      <c r="P185" s="1432" t="str">
        <f>Q185</f>
        <v>Gel neutre</v>
      </c>
      <c r="Q185" s="1399" t="s">
        <v>1307</v>
      </c>
      <c r="R185" s="1400"/>
      <c r="S185" s="1400"/>
      <c r="T185" s="1400"/>
      <c r="U185" s="1400"/>
      <c r="V185" s="1400"/>
      <c r="W185" s="1400"/>
      <c r="X185" s="1400"/>
      <c r="Y185" s="1400"/>
      <c r="Z185" s="1400"/>
      <c r="AA185" s="1400"/>
      <c r="AB185" s="1400"/>
      <c r="AC185" s="1401"/>
    </row>
    <row r="186" spans="1:29" ht="15.75" customHeight="1">
      <c r="A186" s="1432"/>
      <c r="B186" s="1387"/>
      <c r="C186" s="1388"/>
      <c r="D186" s="1388"/>
      <c r="E186" s="1388"/>
      <c r="F186" s="1388"/>
      <c r="G186" s="1388"/>
      <c r="H186" s="1388"/>
      <c r="I186" s="1388"/>
      <c r="J186" s="1388"/>
      <c r="K186" s="1388"/>
      <c r="L186" s="1388"/>
      <c r="M186" s="1388"/>
      <c r="N186" s="1389"/>
      <c r="O186" s="3"/>
      <c r="P186" s="1432"/>
      <c r="Q186" s="1387"/>
      <c r="R186" s="1388"/>
      <c r="S186" s="1388"/>
      <c r="T186" s="1388"/>
      <c r="U186" s="1388"/>
      <c r="V186" s="1388"/>
      <c r="W186" s="1388"/>
      <c r="X186" s="1388"/>
      <c r="Y186" s="1388"/>
      <c r="Z186" s="1388"/>
      <c r="AA186" s="1388"/>
      <c r="AB186" s="1388"/>
      <c r="AC186" s="1389"/>
    </row>
    <row r="187" spans="1:29" ht="15.75" customHeight="1">
      <c r="A187" s="1432"/>
      <c r="B187" s="1416" t="s">
        <v>19</v>
      </c>
      <c r="C187" s="1417"/>
      <c r="D187" s="1417"/>
      <c r="E187" s="1417"/>
      <c r="F187" s="1417"/>
      <c r="G187" s="1417"/>
      <c r="H187" s="1417"/>
      <c r="I187" s="1417"/>
      <c r="J187" s="1417"/>
      <c r="K187" s="1417"/>
      <c r="L187" s="1417"/>
      <c r="M187" s="1417"/>
      <c r="N187" s="1418"/>
      <c r="O187" s="3"/>
      <c r="P187" s="1432"/>
      <c r="Q187" s="1416" t="s">
        <v>19</v>
      </c>
      <c r="R187" s="1417"/>
      <c r="S187" s="1417"/>
      <c r="T187" s="1417"/>
      <c r="U187" s="1417"/>
      <c r="V187" s="1417"/>
      <c r="W187" s="1417"/>
      <c r="X187" s="1417"/>
      <c r="Y187" s="1417"/>
      <c r="Z187" s="1417"/>
      <c r="AA187" s="1417"/>
      <c r="AB187" s="1417"/>
      <c r="AC187" s="1418"/>
    </row>
    <row r="188" spans="1:29" ht="15.75" customHeight="1" thickBot="1">
      <c r="A188" s="1432"/>
      <c r="B188" s="1419"/>
      <c r="C188" s="1420"/>
      <c r="D188" s="1420"/>
      <c r="E188" s="1420"/>
      <c r="F188" s="1420"/>
      <c r="G188" s="1420"/>
      <c r="H188" s="1420"/>
      <c r="I188" s="1420"/>
      <c r="J188" s="1420"/>
      <c r="K188" s="1420"/>
      <c r="L188" s="1420"/>
      <c r="M188" s="1420"/>
      <c r="N188" s="1421"/>
      <c r="O188" s="3"/>
      <c r="P188" s="1432"/>
      <c r="Q188" s="1419"/>
      <c r="R188" s="1420"/>
      <c r="S188" s="1420"/>
      <c r="T188" s="1420"/>
      <c r="U188" s="1420"/>
      <c r="V188" s="1420"/>
      <c r="W188" s="1420"/>
      <c r="X188" s="1420"/>
      <c r="Y188" s="1420"/>
      <c r="Z188" s="1420"/>
      <c r="AA188" s="1420"/>
      <c r="AB188" s="1420"/>
      <c r="AC188" s="1421"/>
    </row>
    <row r="189" spans="1:29" ht="15" customHeight="1">
      <c r="A189" s="1432"/>
      <c r="B189" s="9"/>
      <c r="C189" s="10"/>
      <c r="D189" s="10"/>
      <c r="E189" s="10"/>
      <c r="F189" s="10"/>
      <c r="G189" s="10"/>
      <c r="H189" s="10"/>
      <c r="I189" s="10"/>
      <c r="J189" s="10"/>
      <c r="K189" s="10"/>
      <c r="L189" s="10"/>
      <c r="M189" s="10"/>
      <c r="N189" s="11"/>
      <c r="O189" s="3"/>
      <c r="P189" s="1432"/>
      <c r="Q189" s="1424" t="s">
        <v>144</v>
      </c>
      <c r="R189" s="1403"/>
      <c r="S189" s="1403"/>
      <c r="T189" s="1403"/>
      <c r="U189" s="1403"/>
      <c r="V189" s="1403"/>
      <c r="W189" s="1403"/>
      <c r="X189" s="1403"/>
      <c r="Y189" s="1403"/>
      <c r="Z189" s="1403"/>
      <c r="AA189" s="1403"/>
      <c r="AB189" s="1403"/>
      <c r="AC189" s="1425"/>
    </row>
    <row r="190" spans="1:29" ht="15" customHeight="1" thickBot="1">
      <c r="A190" s="1432"/>
      <c r="B190" s="9"/>
      <c r="C190" s="10"/>
      <c r="D190" s="10"/>
      <c r="E190" s="10"/>
      <c r="F190" s="10"/>
      <c r="G190" s="1408" t="s">
        <v>5</v>
      </c>
      <c r="H190" s="1408"/>
      <c r="I190" s="10"/>
      <c r="J190" s="10"/>
      <c r="K190" s="10"/>
      <c r="L190" s="10"/>
      <c r="M190" s="10"/>
      <c r="N190" s="11"/>
      <c r="O190" s="3"/>
      <c r="P190" s="1432"/>
      <c r="Q190" s="1426"/>
      <c r="R190" s="1406"/>
      <c r="S190" s="1406"/>
      <c r="T190" s="1406"/>
      <c r="U190" s="1406"/>
      <c r="V190" s="1406"/>
      <c r="W190" s="1406"/>
      <c r="X190" s="1406"/>
      <c r="Y190" s="1406"/>
      <c r="Z190" s="1406"/>
      <c r="AA190" s="1406"/>
      <c r="AB190" s="1406"/>
      <c r="AC190" s="1427"/>
    </row>
    <row r="191" spans="1:29" ht="18.75" customHeight="1">
      <c r="A191" s="1432"/>
      <c r="B191" s="9"/>
      <c r="C191" s="10"/>
      <c r="D191" s="10"/>
      <c r="E191" s="447" t="s">
        <v>146</v>
      </c>
      <c r="F191" s="863" t="s">
        <v>4</v>
      </c>
      <c r="G191" s="1442">
        <v>1</v>
      </c>
      <c r="H191" s="1442"/>
      <c r="I191" s="222"/>
      <c r="J191" s="10"/>
      <c r="K191" s="10"/>
      <c r="L191" s="10"/>
      <c r="M191" s="10"/>
      <c r="N191" s="11"/>
      <c r="O191" s="3"/>
      <c r="P191" s="1432"/>
      <c r="Q191" s="9"/>
      <c r="R191" s="1428" t="s">
        <v>1386</v>
      </c>
      <c r="S191" s="1428"/>
      <c r="T191" s="1428"/>
      <c r="U191" s="1428"/>
      <c r="V191" s="1428"/>
      <c r="W191" s="1428"/>
      <c r="X191" s="1428"/>
      <c r="Y191" s="1428"/>
      <c r="Z191" s="1428"/>
      <c r="AA191" s="1428"/>
      <c r="AB191" s="1428"/>
      <c r="AC191" s="11"/>
    </row>
    <row r="192" spans="1:29" ht="15" customHeight="1">
      <c r="A192" s="1432"/>
      <c r="B192" s="842"/>
      <c r="C192" s="858" t="s">
        <v>6</v>
      </c>
      <c r="D192" s="99" t="s">
        <v>861</v>
      </c>
      <c r="E192" s="10"/>
      <c r="F192" s="10"/>
      <c r="G192" s="114"/>
      <c r="H192" s="109"/>
      <c r="I192" s="631" t="s">
        <v>7</v>
      </c>
      <c r="K192" s="631"/>
      <c r="L192" s="631"/>
      <c r="M192" s="631"/>
      <c r="N192" s="404"/>
      <c r="O192" s="3"/>
      <c r="P192" s="1432"/>
      <c r="Q192" s="9"/>
      <c r="R192" s="1428"/>
      <c r="S192" s="1428"/>
      <c r="T192" s="1428"/>
      <c r="U192" s="1428"/>
      <c r="V192" s="1428"/>
      <c r="W192" s="1428"/>
      <c r="X192" s="1428"/>
      <c r="Y192" s="1428"/>
      <c r="Z192" s="1428"/>
      <c r="AA192" s="1428"/>
      <c r="AB192" s="1428"/>
      <c r="AC192" s="11"/>
    </row>
    <row r="193" spans="1:29" ht="16.5" customHeight="1">
      <c r="A193" s="1432"/>
      <c r="B193" s="9"/>
      <c r="C193" s="862">
        <v>0.5</v>
      </c>
      <c r="D193" s="14" t="s">
        <v>1308</v>
      </c>
      <c r="E193" s="15"/>
      <c r="F193" s="14"/>
      <c r="G193" s="1409">
        <f>(C193/C198)*G191</f>
        <v>0.52631578947368418</v>
      </c>
      <c r="H193" s="1409"/>
      <c r="I193" s="1469" t="s">
        <v>591</v>
      </c>
      <c r="J193" s="1469"/>
      <c r="K193" s="1469"/>
      <c r="L193" s="1469"/>
      <c r="M193" s="1469"/>
      <c r="N193" s="1470"/>
      <c r="O193" s="3"/>
      <c r="P193" s="1432"/>
      <c r="Q193" s="9"/>
      <c r="R193" s="1428"/>
      <c r="S193" s="1428"/>
      <c r="T193" s="1428"/>
      <c r="U193" s="1428"/>
      <c r="V193" s="1428"/>
      <c r="W193" s="1428"/>
      <c r="X193" s="1428"/>
      <c r="Y193" s="1428"/>
      <c r="Z193" s="1428"/>
      <c r="AA193" s="1428"/>
      <c r="AB193" s="1428"/>
      <c r="AC193" s="11"/>
    </row>
    <row r="194" spans="1:29" ht="15.75">
      <c r="A194" s="1432"/>
      <c r="B194" s="9"/>
      <c r="C194" s="862">
        <v>0.15</v>
      </c>
      <c r="D194" s="14" t="s">
        <v>1309</v>
      </c>
      <c r="E194" s="15"/>
      <c r="F194" s="16"/>
      <c r="G194" s="1409">
        <f>(C194/C198)*G191</f>
        <v>0.15789473684210525</v>
      </c>
      <c r="H194" s="1409"/>
      <c r="I194" s="1471"/>
      <c r="J194" s="1471"/>
      <c r="K194" s="1471"/>
      <c r="L194" s="1471"/>
      <c r="M194" s="1471"/>
      <c r="N194" s="1472"/>
      <c r="O194" s="3"/>
      <c r="P194" s="1432"/>
      <c r="Q194" s="9"/>
      <c r="R194" s="10"/>
      <c r="S194" s="10"/>
      <c r="T194" s="10"/>
      <c r="U194" s="10"/>
      <c r="V194" s="10"/>
      <c r="W194" s="10"/>
      <c r="X194" s="10"/>
      <c r="Y194" s="10"/>
      <c r="Z194" s="10"/>
      <c r="AA194" s="10"/>
      <c r="AB194" s="10"/>
      <c r="AC194" s="11"/>
    </row>
    <row r="195" spans="1:29" ht="15.75" customHeight="1">
      <c r="A195" s="1432"/>
      <c r="B195" s="9"/>
      <c r="C195" s="862">
        <v>0.3</v>
      </c>
      <c r="D195" s="14" t="s">
        <v>311</v>
      </c>
      <c r="E195" s="15"/>
      <c r="F195" s="16"/>
      <c r="G195" s="1409">
        <f>(C195/C198)*G191</f>
        <v>0.31578947368421051</v>
      </c>
      <c r="H195" s="1409"/>
      <c r="I195" s="1473"/>
      <c r="J195" s="1473"/>
      <c r="K195" s="1473"/>
      <c r="L195" s="1473"/>
      <c r="M195" s="1473"/>
      <c r="N195" s="1474"/>
      <c r="O195" s="3"/>
      <c r="P195" s="1432"/>
      <c r="Q195" s="9"/>
      <c r="R195" s="10"/>
      <c r="S195" s="10"/>
      <c r="T195" s="10"/>
      <c r="U195" s="10"/>
      <c r="V195" s="10"/>
      <c r="W195" s="10"/>
      <c r="X195" s="10"/>
      <c r="Y195" s="10"/>
      <c r="Z195" s="10"/>
      <c r="AA195" s="10"/>
      <c r="AB195" s="10"/>
      <c r="AC195" s="11"/>
    </row>
    <row r="196" spans="1:29" ht="15.75" customHeight="1">
      <c r="A196" s="1432"/>
      <c r="B196" s="9"/>
      <c r="C196" s="862"/>
      <c r="D196" s="14"/>
      <c r="E196" s="15"/>
      <c r="F196" s="16"/>
      <c r="G196" s="1475">
        <f>(C196/C198)*G191</f>
        <v>0</v>
      </c>
      <c r="H196" s="1475"/>
      <c r="I196" s="857"/>
      <c r="J196" s="177"/>
      <c r="K196" s="177"/>
      <c r="L196" s="177"/>
      <c r="M196" s="177"/>
      <c r="N196" s="178"/>
      <c r="O196" s="3"/>
      <c r="P196" s="1432"/>
      <c r="Q196" s="9"/>
      <c r="R196" s="10"/>
      <c r="S196" s="10"/>
      <c r="T196" s="10"/>
      <c r="U196" s="10"/>
      <c r="V196" s="10"/>
      <c r="W196" s="10"/>
      <c r="X196" s="10"/>
      <c r="Y196" s="10"/>
      <c r="Z196" s="10"/>
      <c r="AA196" s="10"/>
      <c r="AB196" s="10"/>
      <c r="AC196" s="11"/>
    </row>
    <row r="197" spans="1:29" ht="15.75" customHeight="1">
      <c r="A197" s="1432"/>
      <c r="B197" s="9"/>
      <c r="C197" s="14"/>
      <c r="D197" s="14"/>
      <c r="E197" s="275"/>
      <c r="F197" s="275"/>
      <c r="G197" s="1409"/>
      <c r="H197" s="1409"/>
      <c r="I197" s="10"/>
      <c r="J197" s="177"/>
      <c r="K197" s="177"/>
      <c r="L197" s="177"/>
      <c r="M197" s="177"/>
      <c r="N197" s="178"/>
      <c r="O197" s="3"/>
      <c r="P197" s="1432"/>
      <c r="Q197" s="1016" t="s">
        <v>1418</v>
      </c>
      <c r="R197" s="10"/>
      <c r="S197" s="10"/>
      <c r="T197" s="10"/>
      <c r="U197" s="10"/>
      <c r="V197" s="10"/>
      <c r="W197" s="10"/>
      <c r="X197" s="10"/>
      <c r="Y197" s="10"/>
      <c r="Z197" s="10"/>
      <c r="AA197" s="10"/>
      <c r="AB197" s="10"/>
      <c r="AC197" s="11"/>
    </row>
    <row r="198" spans="1:29" ht="16.5" thickBot="1">
      <c r="A198" s="1432"/>
      <c r="B198" s="9"/>
      <c r="C198" s="854">
        <f>SUM(C193:C196)</f>
        <v>0.95</v>
      </c>
      <c r="D198" s="1453" t="s">
        <v>8</v>
      </c>
      <c r="E198" s="1453"/>
      <c r="F198" s="1453"/>
      <c r="G198" s="1454">
        <f>SUM(G193:G196)</f>
        <v>0.99999999999999989</v>
      </c>
      <c r="H198" s="1454">
        <f>SUM(H193:H196)</f>
        <v>0</v>
      </c>
      <c r="I198" s="10"/>
      <c r="J198" s="177"/>
      <c r="K198" s="177"/>
      <c r="L198" s="177"/>
      <c r="M198" s="177"/>
      <c r="N198" s="178"/>
      <c r="O198" s="3"/>
      <c r="P198" s="1432"/>
      <c r="Q198" s="992" t="str">
        <f ca="1">CELL("nomfichier",P194)</f>
        <v>D:\1 UPRT SITE WEB\uprt.fr\ff-mickael-rabeau\[ff-mr-patisserie-N°3-complet.xlsx]Décors-Aromatisation-Astuces</v>
      </c>
      <c r="R198" s="10"/>
      <c r="S198" s="10"/>
      <c r="T198" s="10"/>
      <c r="U198" s="10"/>
      <c r="V198" s="10"/>
      <c r="W198" s="10"/>
      <c r="X198" s="10"/>
      <c r="Y198" s="10"/>
      <c r="Z198" s="10"/>
      <c r="AA198" s="10"/>
      <c r="AB198" s="10"/>
      <c r="AC198" s="11"/>
    </row>
    <row r="199" spans="1:29" ht="16.5" thickBot="1">
      <c r="A199" s="1432"/>
      <c r="B199" s="9"/>
      <c r="C199" s="129"/>
      <c r="D199" s="855"/>
      <c r="E199" s="855"/>
      <c r="F199" s="855"/>
      <c r="G199" s="855"/>
      <c r="H199" s="855"/>
      <c r="I199" s="10"/>
      <c r="J199" s="177"/>
      <c r="K199" s="177"/>
      <c r="L199" s="177"/>
      <c r="M199" s="177"/>
      <c r="N199" s="178"/>
      <c r="O199" s="3"/>
      <c r="P199" s="1432"/>
      <c r="Q199" s="938"/>
      <c r="R199" s="939"/>
      <c r="S199" s="939"/>
      <c r="T199" s="939"/>
      <c r="U199" s="25"/>
      <c r="V199" s="25"/>
      <c r="W199" s="25"/>
      <c r="X199" s="25"/>
      <c r="Y199" s="25"/>
      <c r="Z199" s="25"/>
      <c r="AA199" s="25"/>
      <c r="AB199" s="25"/>
      <c r="AC199" s="26"/>
    </row>
    <row r="200" spans="1:29">
      <c r="A200" s="1432"/>
      <c r="B200" s="23" t="s">
        <v>6</v>
      </c>
      <c r="C200" s="452" t="s">
        <v>10</v>
      </c>
      <c r="D200" s="25"/>
      <c r="E200" s="25"/>
      <c r="F200" s="25"/>
      <c r="G200" s="25"/>
      <c r="H200" s="25"/>
      <c r="I200" s="25"/>
      <c r="J200" s="25"/>
      <c r="K200" s="25"/>
      <c r="L200" s="25"/>
      <c r="M200" s="25"/>
      <c r="N200" s="26"/>
      <c r="P200" s="1432"/>
      <c r="Q200" s="9"/>
      <c r="R200" s="10" t="s">
        <v>9</v>
      </c>
      <c r="S200" s="932" t="s">
        <v>177</v>
      </c>
      <c r="T200" s="10"/>
      <c r="U200" s="10"/>
      <c r="V200" s="1429" t="s">
        <v>179</v>
      </c>
      <c r="W200" s="1429"/>
      <c r="X200" s="1429"/>
      <c r="Y200" s="1429"/>
      <c r="Z200" s="1429"/>
      <c r="AA200" s="1429"/>
      <c r="AB200" s="1429"/>
      <c r="AC200" s="1430"/>
    </row>
    <row r="201" spans="1:29">
      <c r="A201" s="1432"/>
      <c r="B201" s="86" t="s">
        <v>5</v>
      </c>
      <c r="C201" s="451" t="s">
        <v>11</v>
      </c>
      <c r="D201" s="28"/>
      <c r="E201" s="28"/>
      <c r="F201" s="28"/>
      <c r="G201" s="28"/>
      <c r="H201" s="28"/>
      <c r="I201" s="28"/>
      <c r="J201" s="28"/>
      <c r="K201" s="28"/>
      <c r="L201" s="28"/>
      <c r="M201" s="10"/>
      <c r="N201" s="29"/>
      <c r="P201" s="1432"/>
      <c r="Q201" s="10"/>
      <c r="R201" s="10"/>
      <c r="S201" s="10"/>
      <c r="T201" s="10"/>
      <c r="U201" s="10"/>
      <c r="V201" s="931"/>
      <c r="W201" s="931" t="s">
        <v>178</v>
      </c>
      <c r="X201" s="931"/>
      <c r="Y201" s="931"/>
      <c r="Z201" s="931"/>
      <c r="AA201" s="931"/>
      <c r="AB201" s="931"/>
      <c r="AC201" s="933"/>
    </row>
    <row r="202" spans="1:29" ht="15" customHeight="1">
      <c r="A202" s="1432"/>
      <c r="B202" s="1433" t="s">
        <v>1412</v>
      </c>
      <c r="C202" s="1434"/>
      <c r="D202" s="1434"/>
      <c r="E202" s="1434"/>
      <c r="F202" s="1434"/>
      <c r="G202" s="1434"/>
      <c r="H202" s="1434"/>
      <c r="I202" s="1434"/>
      <c r="J202" s="1434"/>
      <c r="K202" s="1434"/>
      <c r="L202" s="1434"/>
      <c r="M202" s="1434"/>
      <c r="N202" s="1435"/>
      <c r="P202" s="1432"/>
      <c r="Q202" s="1433" t="s">
        <v>1412</v>
      </c>
      <c r="R202" s="1434"/>
      <c r="S202" s="1434"/>
      <c r="T202" s="1434"/>
      <c r="U202" s="1434"/>
      <c r="V202" s="1434"/>
      <c r="W202" s="1434"/>
      <c r="X202" s="1434"/>
      <c r="Y202" s="1434"/>
      <c r="Z202" s="1434"/>
      <c r="AA202" s="1434"/>
      <c r="AB202" s="1434"/>
      <c r="AC202" s="1435"/>
    </row>
    <row r="203" spans="1:29" ht="15.75" thickBot="1">
      <c r="A203" s="1432"/>
      <c r="B203" s="1436"/>
      <c r="C203" s="1437"/>
      <c r="D203" s="1437"/>
      <c r="E203" s="1437"/>
      <c r="F203" s="1437"/>
      <c r="G203" s="1437"/>
      <c r="H203" s="1437"/>
      <c r="I203" s="1437"/>
      <c r="J203" s="1437"/>
      <c r="K203" s="1437"/>
      <c r="L203" s="1437"/>
      <c r="M203" s="1437"/>
      <c r="N203" s="1438"/>
      <c r="P203" s="1432"/>
      <c r="Q203" s="1436"/>
      <c r="R203" s="1437"/>
      <c r="S203" s="1437"/>
      <c r="T203" s="1437"/>
      <c r="U203" s="1437"/>
      <c r="V203" s="1437"/>
      <c r="W203" s="1437"/>
      <c r="X203" s="1437"/>
      <c r="Y203" s="1437"/>
      <c r="Z203" s="1437"/>
      <c r="AA203" s="1437"/>
      <c r="AB203" s="1437"/>
      <c r="AC203" s="1438"/>
    </row>
    <row r="205" spans="1:29" ht="15.75" thickBot="1">
      <c r="A205" s="8" t="s">
        <v>3</v>
      </c>
      <c r="B205" s="1431" t="str">
        <f>B206</f>
        <v>Glaçage pour marrons glacés</v>
      </c>
      <c r="C205" s="1431"/>
      <c r="D205" s="1431"/>
      <c r="E205" s="1431"/>
      <c r="F205" s="1431"/>
      <c r="G205" s="1431"/>
      <c r="H205" s="1431"/>
      <c r="I205" s="1431"/>
      <c r="J205" s="1431"/>
      <c r="K205" s="1431"/>
      <c r="L205" s="1431"/>
      <c r="M205" s="1431"/>
      <c r="N205" s="1431"/>
      <c r="O205" s="3"/>
      <c r="P205" s="8" t="s">
        <v>3</v>
      </c>
      <c r="Q205" s="1431" t="str">
        <f>Q206</f>
        <v>Glaçage pour marrons glacés</v>
      </c>
      <c r="R205" s="1431"/>
      <c r="S205" s="1431"/>
      <c r="T205" s="1431"/>
      <c r="U205" s="1431"/>
      <c r="V205" s="1431"/>
      <c r="W205" s="1431"/>
      <c r="X205" s="1431"/>
      <c r="Y205" s="1431"/>
      <c r="Z205" s="1431"/>
      <c r="AA205" s="1431"/>
      <c r="AB205" s="1431"/>
      <c r="AC205" s="1431"/>
    </row>
    <row r="206" spans="1:29" ht="23.25" customHeight="1">
      <c r="A206" s="1432" t="str">
        <f>B206</f>
        <v>Glaçage pour marrons glacés</v>
      </c>
      <c r="B206" s="1399" t="s">
        <v>1336</v>
      </c>
      <c r="C206" s="1400"/>
      <c r="D206" s="1400"/>
      <c r="E206" s="1400"/>
      <c r="F206" s="1400"/>
      <c r="G206" s="1400"/>
      <c r="H206" s="1400"/>
      <c r="I206" s="1400"/>
      <c r="J206" s="1400"/>
      <c r="K206" s="1400"/>
      <c r="L206" s="1400"/>
      <c r="M206" s="1400"/>
      <c r="N206" s="1401"/>
      <c r="O206" s="3"/>
      <c r="P206" s="1432" t="str">
        <f>Q206</f>
        <v>Glaçage pour marrons glacés</v>
      </c>
      <c r="Q206" s="1399" t="s">
        <v>1336</v>
      </c>
      <c r="R206" s="1400"/>
      <c r="S206" s="1400"/>
      <c r="T206" s="1400"/>
      <c r="U206" s="1400"/>
      <c r="V206" s="1400"/>
      <c r="W206" s="1400"/>
      <c r="X206" s="1400"/>
      <c r="Y206" s="1400"/>
      <c r="Z206" s="1400"/>
      <c r="AA206" s="1400"/>
      <c r="AB206" s="1400"/>
      <c r="AC206" s="1401"/>
    </row>
    <row r="207" spans="1:29" ht="15.75" customHeight="1">
      <c r="A207" s="1432"/>
      <c r="B207" s="1387"/>
      <c r="C207" s="1388"/>
      <c r="D207" s="1388"/>
      <c r="E207" s="1388"/>
      <c r="F207" s="1388"/>
      <c r="G207" s="1388"/>
      <c r="H207" s="1388"/>
      <c r="I207" s="1388"/>
      <c r="J207" s="1388"/>
      <c r="K207" s="1388"/>
      <c r="L207" s="1388"/>
      <c r="M207" s="1388"/>
      <c r="N207" s="1389"/>
      <c r="O207" s="3"/>
      <c r="P207" s="1432"/>
      <c r="Q207" s="1387"/>
      <c r="R207" s="1388"/>
      <c r="S207" s="1388"/>
      <c r="T207" s="1388"/>
      <c r="U207" s="1388"/>
      <c r="V207" s="1388"/>
      <c r="W207" s="1388"/>
      <c r="X207" s="1388"/>
      <c r="Y207" s="1388"/>
      <c r="Z207" s="1388"/>
      <c r="AA207" s="1388"/>
      <c r="AB207" s="1388"/>
      <c r="AC207" s="1389"/>
    </row>
    <row r="208" spans="1:29" ht="15.75" customHeight="1">
      <c r="A208" s="1432"/>
      <c r="B208" s="1416" t="s">
        <v>19</v>
      </c>
      <c r="C208" s="1417"/>
      <c r="D208" s="1417"/>
      <c r="E208" s="1417"/>
      <c r="F208" s="1417"/>
      <c r="G208" s="1417"/>
      <c r="H208" s="1417"/>
      <c r="I208" s="1417"/>
      <c r="J208" s="1417"/>
      <c r="K208" s="1417"/>
      <c r="L208" s="1417"/>
      <c r="M208" s="1417"/>
      <c r="N208" s="1418"/>
      <c r="O208" s="3"/>
      <c r="P208" s="1432"/>
      <c r="Q208" s="1416" t="s">
        <v>19</v>
      </c>
      <c r="R208" s="1417"/>
      <c r="S208" s="1417"/>
      <c r="T208" s="1417"/>
      <c r="U208" s="1417"/>
      <c r="V208" s="1417"/>
      <c r="W208" s="1417"/>
      <c r="X208" s="1417"/>
      <c r="Y208" s="1417"/>
      <c r="Z208" s="1417"/>
      <c r="AA208" s="1417"/>
      <c r="AB208" s="1417"/>
      <c r="AC208" s="1418"/>
    </row>
    <row r="209" spans="1:29" ht="15.75" customHeight="1" thickBot="1">
      <c r="A209" s="1432"/>
      <c r="B209" s="1419"/>
      <c r="C209" s="1420"/>
      <c r="D209" s="1420"/>
      <c r="E209" s="1420"/>
      <c r="F209" s="1420"/>
      <c r="G209" s="1420"/>
      <c r="H209" s="1420"/>
      <c r="I209" s="1420"/>
      <c r="J209" s="1420"/>
      <c r="K209" s="1420"/>
      <c r="L209" s="1420"/>
      <c r="M209" s="1420"/>
      <c r="N209" s="1421"/>
      <c r="O209" s="3"/>
      <c r="P209" s="1432"/>
      <c r="Q209" s="1419"/>
      <c r="R209" s="1420"/>
      <c r="S209" s="1420"/>
      <c r="T209" s="1420"/>
      <c r="U209" s="1420"/>
      <c r="V209" s="1420"/>
      <c r="W209" s="1420"/>
      <c r="X209" s="1420"/>
      <c r="Y209" s="1420"/>
      <c r="Z209" s="1420"/>
      <c r="AA209" s="1420"/>
      <c r="AB209" s="1420"/>
      <c r="AC209" s="1421"/>
    </row>
    <row r="210" spans="1:29" ht="15" customHeight="1">
      <c r="A210" s="1432"/>
      <c r="B210" s="9"/>
      <c r="C210" s="10"/>
      <c r="D210" s="10"/>
      <c r="E210" s="10"/>
      <c r="F210" s="10"/>
      <c r="G210" s="10"/>
      <c r="H210" s="10"/>
      <c r="I210" s="10"/>
      <c r="J210" s="10"/>
      <c r="K210" s="10"/>
      <c r="L210" s="10"/>
      <c r="M210" s="10"/>
      <c r="N210" s="11"/>
      <c r="O210" s="3"/>
      <c r="P210" s="1432"/>
      <c r="Q210" s="1424" t="s">
        <v>144</v>
      </c>
      <c r="R210" s="1403"/>
      <c r="S210" s="1403"/>
      <c r="T210" s="1403"/>
      <c r="U210" s="1403"/>
      <c r="V210" s="1403"/>
      <c r="W210" s="1403"/>
      <c r="X210" s="1403"/>
      <c r="Y210" s="1403"/>
      <c r="Z210" s="1403"/>
      <c r="AA210" s="1403"/>
      <c r="AB210" s="1403"/>
      <c r="AC210" s="1425"/>
    </row>
    <row r="211" spans="1:29" ht="15" customHeight="1" thickBot="1">
      <c r="A211" s="1432"/>
      <c r="B211" s="9"/>
      <c r="C211" s="10"/>
      <c r="D211" s="10"/>
      <c r="E211" s="10"/>
      <c r="F211" s="10"/>
      <c r="G211" s="1408" t="s">
        <v>5</v>
      </c>
      <c r="H211" s="1408"/>
      <c r="I211" s="10"/>
      <c r="J211" s="10"/>
      <c r="K211" s="10"/>
      <c r="L211" s="10"/>
      <c r="M211" s="10"/>
      <c r="N211" s="11"/>
      <c r="O211" s="3"/>
      <c r="P211" s="1432"/>
      <c r="Q211" s="1426"/>
      <c r="R211" s="1406"/>
      <c r="S211" s="1406"/>
      <c r="T211" s="1406"/>
      <c r="U211" s="1406"/>
      <c r="V211" s="1406"/>
      <c r="W211" s="1406"/>
      <c r="X211" s="1406"/>
      <c r="Y211" s="1406"/>
      <c r="Z211" s="1406"/>
      <c r="AA211" s="1406"/>
      <c r="AB211" s="1406"/>
      <c r="AC211" s="1427"/>
    </row>
    <row r="212" spans="1:29" ht="18.75" customHeight="1">
      <c r="A212" s="1432"/>
      <c r="B212" s="9"/>
      <c r="C212" s="10"/>
      <c r="D212" s="10"/>
      <c r="E212" s="447" t="s">
        <v>146</v>
      </c>
      <c r="F212" s="863" t="s">
        <v>4</v>
      </c>
      <c r="G212" s="1442">
        <v>1</v>
      </c>
      <c r="H212" s="1442"/>
      <c r="I212" s="222"/>
      <c r="J212" s="10"/>
      <c r="K212" s="10"/>
      <c r="L212" s="10"/>
      <c r="M212" s="10"/>
      <c r="N212" s="11"/>
      <c r="O212" s="3"/>
      <c r="P212" s="1432"/>
      <c r="Q212" s="9"/>
      <c r="R212" s="1428" t="s">
        <v>1386</v>
      </c>
      <c r="S212" s="1428"/>
      <c r="T212" s="1428"/>
      <c r="U212" s="1428"/>
      <c r="V212" s="1428"/>
      <c r="W212" s="1428"/>
      <c r="X212" s="1428"/>
      <c r="Y212" s="1428"/>
      <c r="Z212" s="1428"/>
      <c r="AA212" s="1428"/>
      <c r="AB212" s="1428"/>
      <c r="AC212" s="11"/>
    </row>
    <row r="213" spans="1:29">
      <c r="A213" s="1432"/>
      <c r="B213" s="842"/>
      <c r="C213" s="858" t="s">
        <v>6</v>
      </c>
      <c r="D213" s="99" t="s">
        <v>861</v>
      </c>
      <c r="E213" s="10"/>
      <c r="F213" s="10"/>
      <c r="G213" s="114"/>
      <c r="H213" s="109"/>
      <c r="I213" s="10"/>
      <c r="J213" s="188" t="s">
        <v>7</v>
      </c>
      <c r="K213" s="188"/>
      <c r="L213" s="188"/>
      <c r="M213" s="188"/>
      <c r="N213" s="189"/>
      <c r="O213" s="3"/>
      <c r="P213" s="1432"/>
      <c r="Q213" s="9"/>
      <c r="R213" s="1428"/>
      <c r="S213" s="1428"/>
      <c r="T213" s="1428"/>
      <c r="U213" s="1428"/>
      <c r="V213" s="1428"/>
      <c r="W213" s="1428"/>
      <c r="X213" s="1428"/>
      <c r="Y213" s="1428"/>
      <c r="Z213" s="1428"/>
      <c r="AA213" s="1428"/>
      <c r="AB213" s="1428"/>
      <c r="AC213" s="11"/>
    </row>
    <row r="214" spans="1:29" ht="16.5" customHeight="1">
      <c r="A214" s="1432"/>
      <c r="B214" s="9"/>
      <c r="C214" s="862">
        <v>0.5</v>
      </c>
      <c r="D214" s="14" t="s">
        <v>15</v>
      </c>
      <c r="E214" s="15"/>
      <c r="F214" s="14"/>
      <c r="G214" s="1409">
        <f>(C214/C219)*G212</f>
        <v>0.54054054054054057</v>
      </c>
      <c r="H214" s="1409"/>
      <c r="I214" s="10"/>
      <c r="J214" s="1443" t="s">
        <v>1339</v>
      </c>
      <c r="K214" s="1443"/>
      <c r="L214" s="1443"/>
      <c r="M214" s="1443"/>
      <c r="N214" s="1444"/>
      <c r="O214" s="3"/>
      <c r="P214" s="1432"/>
      <c r="Q214" s="9"/>
      <c r="R214" s="1428"/>
      <c r="S214" s="1428"/>
      <c r="T214" s="1428"/>
      <c r="U214" s="1428"/>
      <c r="V214" s="1428"/>
      <c r="W214" s="1428"/>
      <c r="X214" s="1428"/>
      <c r="Y214" s="1428"/>
      <c r="Z214" s="1428"/>
      <c r="AA214" s="1428"/>
      <c r="AB214" s="1428"/>
      <c r="AC214" s="11"/>
    </row>
    <row r="215" spans="1:29" ht="15.75">
      <c r="A215" s="1432"/>
      <c r="B215" s="9"/>
      <c r="C215" s="862">
        <v>0.25</v>
      </c>
      <c r="D215" s="14" t="s">
        <v>1294</v>
      </c>
      <c r="E215" s="15"/>
      <c r="F215" s="16"/>
      <c r="G215" s="1409">
        <f>(C215/C219)*G212</f>
        <v>0.27027027027027029</v>
      </c>
      <c r="H215" s="1409"/>
      <c r="I215" s="10"/>
      <c r="J215" s="1445"/>
      <c r="K215" s="1445"/>
      <c r="L215" s="1445"/>
      <c r="M215" s="1445"/>
      <c r="N215" s="1446"/>
      <c r="O215" s="3"/>
      <c r="P215" s="1432"/>
      <c r="Q215" s="9"/>
      <c r="R215" s="10"/>
      <c r="S215" s="10"/>
      <c r="T215" s="10"/>
      <c r="U215" s="10"/>
      <c r="V215" s="10"/>
      <c r="W215" s="10"/>
      <c r="X215" s="10"/>
      <c r="Y215" s="10"/>
      <c r="Z215" s="10"/>
      <c r="AA215" s="10"/>
      <c r="AB215" s="10"/>
      <c r="AC215" s="11"/>
    </row>
    <row r="216" spans="1:29" ht="15.75" customHeight="1">
      <c r="A216" s="1432"/>
      <c r="B216" s="9"/>
      <c r="C216" s="862">
        <v>7.4999999999999997E-2</v>
      </c>
      <c r="D216" s="14" t="s">
        <v>276</v>
      </c>
      <c r="E216" s="15"/>
      <c r="F216" s="16"/>
      <c r="G216" s="1409">
        <f>(C216/C219)*G212</f>
        <v>8.1081081081081086E-2</v>
      </c>
      <c r="H216" s="1409"/>
      <c r="I216" s="10"/>
      <c r="J216" s="1445"/>
      <c r="K216" s="1445"/>
      <c r="L216" s="1445"/>
      <c r="M216" s="1445"/>
      <c r="N216" s="1446"/>
      <c r="O216" s="3"/>
      <c r="P216" s="1432"/>
      <c r="Q216" s="9"/>
      <c r="R216" s="10"/>
      <c r="S216" s="10"/>
      <c r="T216" s="10"/>
      <c r="U216" s="10"/>
      <c r="V216" s="10"/>
      <c r="W216" s="10"/>
      <c r="X216" s="10"/>
      <c r="Y216" s="10"/>
      <c r="Z216" s="10"/>
      <c r="AA216" s="10"/>
      <c r="AB216" s="10"/>
      <c r="AC216" s="11"/>
    </row>
    <row r="217" spans="1:29" ht="15.75" customHeight="1">
      <c r="A217" s="1432"/>
      <c r="B217" s="9"/>
      <c r="C217" s="862">
        <v>0.1</v>
      </c>
      <c r="D217" s="14" t="s">
        <v>1338</v>
      </c>
      <c r="E217" s="15"/>
      <c r="F217" s="16"/>
      <c r="G217" s="1409">
        <f>(C217/C219)*G212</f>
        <v>0.10810810810810813</v>
      </c>
      <c r="H217" s="1409"/>
      <c r="I217" s="10"/>
      <c r="J217" s="1447"/>
      <c r="K217" s="1447"/>
      <c r="L217" s="1447"/>
      <c r="M217" s="1447"/>
      <c r="N217" s="1448"/>
      <c r="O217" s="3"/>
      <c r="P217" s="1432"/>
      <c r="Q217" s="9"/>
      <c r="R217" s="10"/>
      <c r="S217" s="10"/>
      <c r="T217" s="10"/>
      <c r="U217" s="10"/>
      <c r="V217" s="10"/>
      <c r="W217" s="10"/>
      <c r="X217" s="10"/>
      <c r="Y217" s="10"/>
      <c r="Z217" s="10"/>
      <c r="AA217" s="10"/>
      <c r="AB217" s="10"/>
      <c r="AC217" s="11"/>
    </row>
    <row r="218" spans="1:29" ht="15.75" customHeight="1">
      <c r="A218" s="1432"/>
      <c r="B218" s="9"/>
      <c r="C218" s="14"/>
      <c r="D218" s="14"/>
      <c r="E218" s="275"/>
      <c r="F218" s="275"/>
      <c r="G218" s="1409"/>
      <c r="H218" s="1409"/>
      <c r="I218" s="1467" t="s">
        <v>1340</v>
      </c>
      <c r="J218" s="1467"/>
      <c r="K218" s="1467"/>
      <c r="L218" s="1467"/>
      <c r="M218" s="1467"/>
      <c r="N218" s="1468"/>
      <c r="O218" s="3"/>
      <c r="P218" s="1432"/>
      <c r="Q218" s="9"/>
      <c r="R218" s="10"/>
      <c r="S218" s="10"/>
      <c r="T218" s="10"/>
      <c r="U218" s="10"/>
      <c r="V218" s="10"/>
      <c r="W218" s="10"/>
      <c r="X218" s="10"/>
      <c r="Y218" s="10"/>
      <c r="Z218" s="10"/>
      <c r="AA218" s="10"/>
      <c r="AB218" s="10"/>
      <c r="AC218" s="11"/>
    </row>
    <row r="219" spans="1:29" ht="15.75">
      <c r="A219" s="1432"/>
      <c r="B219" s="9"/>
      <c r="C219" s="854">
        <f>SUM(C214:C217)</f>
        <v>0.92499999999999993</v>
      </c>
      <c r="D219" s="1453" t="s">
        <v>8</v>
      </c>
      <c r="E219" s="1453"/>
      <c r="F219" s="1453"/>
      <c r="G219" s="1454">
        <f>SUM(G214:G217)</f>
        <v>1</v>
      </c>
      <c r="H219" s="1454">
        <f>SUM(H214:H217)</f>
        <v>0</v>
      </c>
      <c r="I219" s="1467"/>
      <c r="J219" s="1467"/>
      <c r="K219" s="1467"/>
      <c r="L219" s="1467"/>
      <c r="M219" s="1467"/>
      <c r="N219" s="1468"/>
      <c r="O219" s="3"/>
      <c r="P219" s="1432"/>
      <c r="Q219" s="9"/>
      <c r="R219" s="10"/>
      <c r="S219" s="10"/>
      <c r="T219" s="10"/>
      <c r="U219" s="10"/>
      <c r="V219" s="10"/>
      <c r="W219" s="10"/>
      <c r="X219" s="10"/>
      <c r="Y219" s="10"/>
      <c r="Z219" s="10"/>
      <c r="AA219" s="10"/>
      <c r="AB219" s="10"/>
      <c r="AC219" s="11"/>
    </row>
    <row r="220" spans="1:29" ht="15.75">
      <c r="A220" s="1432"/>
      <c r="B220" s="9"/>
      <c r="C220" s="854"/>
      <c r="D220" s="855"/>
      <c r="E220" s="855"/>
      <c r="F220" s="855"/>
      <c r="G220" s="856"/>
      <c r="H220" s="856"/>
      <c r="I220" s="921"/>
      <c r="J220" s="921"/>
      <c r="K220" s="921"/>
      <c r="L220" s="921"/>
      <c r="M220" s="921"/>
      <c r="N220" s="922"/>
      <c r="O220" s="3"/>
      <c r="P220" s="1432"/>
      <c r="Q220" s="9"/>
      <c r="R220" s="10"/>
      <c r="S220" s="10"/>
      <c r="T220" s="10"/>
      <c r="U220" s="10"/>
      <c r="V220" s="10"/>
      <c r="W220" s="10"/>
      <c r="X220" s="10"/>
      <c r="Y220" s="10"/>
      <c r="Z220" s="10"/>
      <c r="AA220" s="10"/>
      <c r="AB220" s="10"/>
      <c r="AC220" s="11"/>
    </row>
    <row r="221" spans="1:29">
      <c r="A221" s="1432"/>
      <c r="B221" s="1484" t="s">
        <v>464</v>
      </c>
      <c r="C221" s="1485"/>
      <c r="D221" s="1485"/>
      <c r="E221" s="1485"/>
      <c r="F221" s="1485"/>
      <c r="G221" s="1485"/>
      <c r="H221" s="1485"/>
      <c r="I221" s="1485"/>
      <c r="J221" s="1485"/>
      <c r="K221" s="1485"/>
      <c r="L221" s="1485"/>
      <c r="M221" s="1485"/>
      <c r="N221" s="1486"/>
      <c r="O221" s="3"/>
      <c r="P221" s="1432"/>
      <c r="Q221" s="9"/>
      <c r="R221" s="10"/>
      <c r="S221" s="10"/>
      <c r="T221" s="10"/>
      <c r="U221" s="10"/>
      <c r="V221" s="10"/>
      <c r="W221" s="10"/>
      <c r="X221" s="10"/>
      <c r="Y221" s="10"/>
      <c r="Z221" s="10"/>
      <c r="AA221" s="10"/>
      <c r="AB221" s="10"/>
      <c r="AC221" s="11"/>
    </row>
    <row r="222" spans="1:29" ht="15.75">
      <c r="A222" s="1432"/>
      <c r="B222" s="9"/>
      <c r="C222" s="854"/>
      <c r="D222" s="855"/>
      <c r="E222" s="855"/>
      <c r="F222" s="855"/>
      <c r="G222" s="856"/>
      <c r="H222" s="856"/>
      <c r="I222" s="921"/>
      <c r="J222" s="921"/>
      <c r="K222" s="921"/>
      <c r="L222" s="921"/>
      <c r="M222" s="921"/>
      <c r="N222" s="922"/>
      <c r="O222" s="3"/>
      <c r="P222" s="1432"/>
      <c r="Q222" s="9"/>
      <c r="R222" s="10"/>
      <c r="S222" s="10"/>
      <c r="T222" s="10"/>
      <c r="U222" s="10"/>
      <c r="V222" s="10"/>
      <c r="W222" s="10"/>
      <c r="X222" s="10"/>
      <c r="Y222" s="10"/>
      <c r="Z222" s="10"/>
      <c r="AA222" s="10"/>
      <c r="AB222" s="10"/>
      <c r="AC222" s="11"/>
    </row>
    <row r="223" spans="1:29" ht="15.75" customHeight="1">
      <c r="A223" s="1432"/>
      <c r="B223" s="9"/>
      <c r="C223" s="1487" t="s">
        <v>1337</v>
      </c>
      <c r="D223" s="1487"/>
      <c r="E223" s="1487"/>
      <c r="F223" s="1487"/>
      <c r="G223" s="1487"/>
      <c r="H223" s="1487"/>
      <c r="I223" s="1487"/>
      <c r="J223" s="1487"/>
      <c r="K223" s="1487"/>
      <c r="L223" s="1487"/>
      <c r="M223" s="1487"/>
      <c r="N223" s="1488"/>
      <c r="O223" s="3"/>
      <c r="P223" s="1432"/>
      <c r="Q223" s="1016" t="s">
        <v>1418</v>
      </c>
      <c r="R223" s="10"/>
      <c r="S223" s="10"/>
      <c r="T223" s="10"/>
      <c r="U223" s="10"/>
      <c r="V223" s="10"/>
      <c r="W223" s="10"/>
      <c r="X223" s="10"/>
      <c r="Y223" s="10"/>
      <c r="Z223" s="10"/>
      <c r="AA223" s="10"/>
      <c r="AB223" s="10"/>
      <c r="AC223" s="11"/>
    </row>
    <row r="224" spans="1:29" ht="15.75" customHeight="1" thickBot="1">
      <c r="A224" s="1432"/>
      <c r="B224" s="9"/>
      <c r="C224" s="1487"/>
      <c r="D224" s="1487"/>
      <c r="E224" s="1487"/>
      <c r="F224" s="1487"/>
      <c r="G224" s="1487"/>
      <c r="H224" s="1487"/>
      <c r="I224" s="1487"/>
      <c r="J224" s="1487"/>
      <c r="K224" s="1487"/>
      <c r="L224" s="1487"/>
      <c r="M224" s="1487"/>
      <c r="N224" s="1488"/>
      <c r="O224" s="3"/>
      <c r="P224" s="1432"/>
      <c r="Q224" s="992" t="str">
        <f ca="1">CELL("nomfichier",P220)</f>
        <v>D:\1 UPRT SITE WEB\uprt.fr\ff-mickael-rabeau\[ff-mr-patisserie-N°3-complet.xlsx]Décors-Aromatisation-Astuces</v>
      </c>
      <c r="R224" s="10"/>
      <c r="S224" s="10"/>
      <c r="T224" s="10"/>
      <c r="U224" s="10"/>
      <c r="V224" s="10"/>
      <c r="W224" s="10"/>
      <c r="X224" s="10"/>
      <c r="Y224" s="10"/>
      <c r="Z224" s="10"/>
      <c r="AA224" s="10"/>
      <c r="AB224" s="10"/>
      <c r="AC224" s="11"/>
    </row>
    <row r="225" spans="1:29" ht="16.5" thickBot="1">
      <c r="A225" s="1432"/>
      <c r="B225" s="9"/>
      <c r="C225" s="129"/>
      <c r="D225" s="855"/>
      <c r="E225" s="855"/>
      <c r="F225" s="855"/>
      <c r="G225" s="855"/>
      <c r="H225" s="855"/>
      <c r="I225" s="10"/>
      <c r="J225" s="177"/>
      <c r="K225" s="177"/>
      <c r="L225" s="177"/>
      <c r="M225" s="177"/>
      <c r="N225" s="178"/>
      <c r="O225" s="3"/>
      <c r="P225" s="1432"/>
      <c r="Q225" s="938"/>
      <c r="R225" s="939"/>
      <c r="S225" s="939"/>
      <c r="T225" s="939"/>
      <c r="U225" s="25"/>
      <c r="V225" s="25"/>
      <c r="W225" s="25"/>
      <c r="X225" s="25"/>
      <c r="Y225" s="25"/>
      <c r="Z225" s="25"/>
      <c r="AA225" s="25"/>
      <c r="AB225" s="25"/>
      <c r="AC225" s="26"/>
    </row>
    <row r="226" spans="1:29">
      <c r="A226" s="1432"/>
      <c r="B226" s="23" t="s">
        <v>6</v>
      </c>
      <c r="C226" s="452" t="s">
        <v>10</v>
      </c>
      <c r="D226" s="25"/>
      <c r="E226" s="25"/>
      <c r="F226" s="25"/>
      <c r="G226" s="25"/>
      <c r="H226" s="25"/>
      <c r="I226" s="25"/>
      <c r="J226" s="25"/>
      <c r="K226" s="25"/>
      <c r="L226" s="25"/>
      <c r="M226" s="25"/>
      <c r="N226" s="26"/>
      <c r="P226" s="1432"/>
      <c r="Q226" s="9"/>
      <c r="R226" s="10" t="s">
        <v>9</v>
      </c>
      <c r="S226" s="932" t="s">
        <v>177</v>
      </c>
      <c r="T226" s="10"/>
      <c r="U226" s="10"/>
      <c r="V226" s="1429" t="s">
        <v>179</v>
      </c>
      <c r="W226" s="1429"/>
      <c r="X226" s="1429"/>
      <c r="Y226" s="1429"/>
      <c r="Z226" s="1429"/>
      <c r="AA226" s="1429"/>
      <c r="AB226" s="1429"/>
      <c r="AC226" s="1430"/>
    </row>
    <row r="227" spans="1:29">
      <c r="A227" s="1432"/>
      <c r="B227" s="86" t="s">
        <v>5</v>
      </c>
      <c r="C227" s="451" t="s">
        <v>11</v>
      </c>
      <c r="D227" s="28"/>
      <c r="E227" s="28"/>
      <c r="F227" s="28"/>
      <c r="G227" s="28"/>
      <c r="H227" s="28"/>
      <c r="I227" s="28"/>
      <c r="J227" s="28"/>
      <c r="K227" s="28"/>
      <c r="L227" s="28"/>
      <c r="M227" s="10"/>
      <c r="N227" s="29"/>
      <c r="P227" s="1432"/>
      <c r="Q227" s="10"/>
      <c r="R227" s="10"/>
      <c r="S227" s="10"/>
      <c r="T227" s="10"/>
      <c r="U227" s="10"/>
      <c r="V227" s="931"/>
      <c r="W227" s="931" t="s">
        <v>178</v>
      </c>
      <c r="X227" s="931"/>
      <c r="Y227" s="931"/>
      <c r="Z227" s="931"/>
      <c r="AA227" s="931"/>
      <c r="AB227" s="931"/>
      <c r="AC227" s="933"/>
    </row>
    <row r="228" spans="1:29" ht="15" customHeight="1">
      <c r="A228" s="1432"/>
      <c r="B228" s="1433" t="s">
        <v>1412</v>
      </c>
      <c r="C228" s="1434"/>
      <c r="D228" s="1434"/>
      <c r="E228" s="1434"/>
      <c r="F228" s="1434"/>
      <c r="G228" s="1434"/>
      <c r="H228" s="1434"/>
      <c r="I228" s="1434"/>
      <c r="J228" s="1434"/>
      <c r="K228" s="1434"/>
      <c r="L228" s="1434"/>
      <c r="M228" s="1434"/>
      <c r="N228" s="1435"/>
      <c r="P228" s="1432"/>
      <c r="Q228" s="1433" t="s">
        <v>1412</v>
      </c>
      <c r="R228" s="1434"/>
      <c r="S228" s="1434"/>
      <c r="T228" s="1434"/>
      <c r="U228" s="1434"/>
      <c r="V228" s="1434"/>
      <c r="W228" s="1434"/>
      <c r="X228" s="1434"/>
      <c r="Y228" s="1434"/>
      <c r="Z228" s="1434"/>
      <c r="AA228" s="1434"/>
      <c r="AB228" s="1434"/>
      <c r="AC228" s="1435"/>
    </row>
    <row r="229" spans="1:29" ht="15.75" thickBot="1">
      <c r="A229" s="1432"/>
      <c r="B229" s="1436"/>
      <c r="C229" s="1437"/>
      <c r="D229" s="1437"/>
      <c r="E229" s="1437"/>
      <c r="F229" s="1437"/>
      <c r="G229" s="1437"/>
      <c r="H229" s="1437"/>
      <c r="I229" s="1437"/>
      <c r="J229" s="1437"/>
      <c r="K229" s="1437"/>
      <c r="L229" s="1437"/>
      <c r="M229" s="1437"/>
      <c r="N229" s="1438"/>
      <c r="P229" s="1432"/>
      <c r="Q229" s="1436"/>
      <c r="R229" s="1437"/>
      <c r="S229" s="1437"/>
      <c r="T229" s="1437"/>
      <c r="U229" s="1437"/>
      <c r="V229" s="1437"/>
      <c r="W229" s="1437"/>
      <c r="X229" s="1437"/>
      <c r="Y229" s="1437"/>
      <c r="Z229" s="1437"/>
      <c r="AA229" s="1437"/>
      <c r="AB229" s="1437"/>
      <c r="AC229" s="1438"/>
    </row>
    <row r="231" spans="1:29" ht="15.75" thickBot="1">
      <c r="A231" s="8" t="s">
        <v>3</v>
      </c>
      <c r="B231" s="1431" t="str">
        <f>B232</f>
        <v>Glaçage pour les fruits 1</v>
      </c>
      <c r="C231" s="1431"/>
      <c r="D231" s="1431"/>
      <c r="E231" s="1431"/>
      <c r="F231" s="1431"/>
      <c r="G231" s="1431"/>
      <c r="H231" s="1431"/>
      <c r="I231" s="1431"/>
      <c r="J231" s="1431"/>
      <c r="K231" s="1431"/>
      <c r="L231" s="1431"/>
      <c r="M231" s="1431"/>
      <c r="N231" s="1431"/>
      <c r="O231" s="3"/>
      <c r="P231" s="8" t="s">
        <v>3</v>
      </c>
      <c r="Q231" s="1431" t="str">
        <f>Q232</f>
        <v>Glaçage pour les fruits 1</v>
      </c>
      <c r="R231" s="1431"/>
      <c r="S231" s="1431"/>
      <c r="T231" s="1431"/>
      <c r="U231" s="1431"/>
      <c r="V231" s="1431"/>
      <c r="W231" s="1431"/>
      <c r="X231" s="1431"/>
      <c r="Y231" s="1431"/>
      <c r="Z231" s="1431"/>
      <c r="AA231" s="1431"/>
      <c r="AB231" s="1431"/>
      <c r="AC231" s="1431"/>
    </row>
    <row r="232" spans="1:29" ht="23.25" customHeight="1">
      <c r="A232" s="1432" t="str">
        <f>B232</f>
        <v>Glaçage pour les fruits 1</v>
      </c>
      <c r="B232" s="1399" t="s">
        <v>1536</v>
      </c>
      <c r="C232" s="1400"/>
      <c r="D232" s="1400"/>
      <c r="E232" s="1400"/>
      <c r="F232" s="1400"/>
      <c r="G232" s="1400"/>
      <c r="H232" s="1400"/>
      <c r="I232" s="1400"/>
      <c r="J232" s="1400"/>
      <c r="K232" s="1400"/>
      <c r="L232" s="1400"/>
      <c r="M232" s="1400"/>
      <c r="N232" s="1401"/>
      <c r="O232" s="3"/>
      <c r="P232" s="1432" t="str">
        <f>Q232</f>
        <v>Glaçage pour les fruits 1</v>
      </c>
      <c r="Q232" s="1399" t="s">
        <v>1536</v>
      </c>
      <c r="R232" s="1400"/>
      <c r="S232" s="1400"/>
      <c r="T232" s="1400"/>
      <c r="U232" s="1400"/>
      <c r="V232" s="1400"/>
      <c r="W232" s="1400"/>
      <c r="X232" s="1400"/>
      <c r="Y232" s="1400"/>
      <c r="Z232" s="1400"/>
      <c r="AA232" s="1400"/>
      <c r="AB232" s="1400"/>
      <c r="AC232" s="1401"/>
    </row>
    <row r="233" spans="1:29" ht="15.75" customHeight="1">
      <c r="A233" s="1432"/>
      <c r="B233" s="1387"/>
      <c r="C233" s="1388"/>
      <c r="D233" s="1388"/>
      <c r="E233" s="1388"/>
      <c r="F233" s="1388"/>
      <c r="G233" s="1388"/>
      <c r="H233" s="1388"/>
      <c r="I233" s="1388"/>
      <c r="J233" s="1388"/>
      <c r="K233" s="1388"/>
      <c r="L233" s="1388"/>
      <c r="M233" s="1388"/>
      <c r="N233" s="1389"/>
      <c r="O233" s="3"/>
      <c r="P233" s="1432"/>
      <c r="Q233" s="1387"/>
      <c r="R233" s="1388"/>
      <c r="S233" s="1388"/>
      <c r="T233" s="1388"/>
      <c r="U233" s="1388"/>
      <c r="V233" s="1388"/>
      <c r="W233" s="1388"/>
      <c r="X233" s="1388"/>
      <c r="Y233" s="1388"/>
      <c r="Z233" s="1388"/>
      <c r="AA233" s="1388"/>
      <c r="AB233" s="1388"/>
      <c r="AC233" s="1389"/>
    </row>
    <row r="234" spans="1:29" ht="15.75" customHeight="1">
      <c r="A234" s="1432"/>
      <c r="B234" s="1416" t="s">
        <v>19</v>
      </c>
      <c r="C234" s="1417"/>
      <c r="D234" s="1417"/>
      <c r="E234" s="1417"/>
      <c r="F234" s="1417"/>
      <c r="G234" s="1417"/>
      <c r="H234" s="1417"/>
      <c r="I234" s="1417"/>
      <c r="J234" s="1417"/>
      <c r="K234" s="1417"/>
      <c r="L234" s="1417"/>
      <c r="M234" s="1417"/>
      <c r="N234" s="1418"/>
      <c r="O234" s="3"/>
      <c r="P234" s="1432"/>
      <c r="Q234" s="1416" t="s">
        <v>19</v>
      </c>
      <c r="R234" s="1417"/>
      <c r="S234" s="1417"/>
      <c r="T234" s="1417"/>
      <c r="U234" s="1417"/>
      <c r="V234" s="1417"/>
      <c r="W234" s="1417"/>
      <c r="X234" s="1417"/>
      <c r="Y234" s="1417"/>
      <c r="Z234" s="1417"/>
      <c r="AA234" s="1417"/>
      <c r="AB234" s="1417"/>
      <c r="AC234" s="1418"/>
    </row>
    <row r="235" spans="1:29" ht="15.75" customHeight="1" thickBot="1">
      <c r="A235" s="1432"/>
      <c r="B235" s="1419"/>
      <c r="C235" s="1420"/>
      <c r="D235" s="1420"/>
      <c r="E235" s="1420"/>
      <c r="F235" s="1420"/>
      <c r="G235" s="1420"/>
      <c r="H235" s="1420"/>
      <c r="I235" s="1420"/>
      <c r="J235" s="1420"/>
      <c r="K235" s="1420"/>
      <c r="L235" s="1420"/>
      <c r="M235" s="1420"/>
      <c r="N235" s="1421"/>
      <c r="O235" s="3"/>
      <c r="P235" s="1432"/>
      <c r="Q235" s="1419"/>
      <c r="R235" s="1420"/>
      <c r="S235" s="1420"/>
      <c r="T235" s="1420"/>
      <c r="U235" s="1420"/>
      <c r="V235" s="1420"/>
      <c r="W235" s="1420"/>
      <c r="X235" s="1420"/>
      <c r="Y235" s="1420"/>
      <c r="Z235" s="1420"/>
      <c r="AA235" s="1420"/>
      <c r="AB235" s="1420"/>
      <c r="AC235" s="1421"/>
    </row>
    <row r="236" spans="1:29" ht="15" customHeight="1">
      <c r="A236" s="1432"/>
      <c r="B236" s="9"/>
      <c r="C236" s="10"/>
      <c r="D236" s="10"/>
      <c r="E236" s="10"/>
      <c r="F236" s="10"/>
      <c r="G236" s="10"/>
      <c r="H236" s="10"/>
      <c r="I236" s="10"/>
      <c r="J236" s="10"/>
      <c r="K236" s="10"/>
      <c r="L236" s="10"/>
      <c r="M236" s="10"/>
      <c r="N236" s="11"/>
      <c r="O236" s="3"/>
      <c r="P236" s="1432"/>
      <c r="Q236" s="1424" t="s">
        <v>144</v>
      </c>
      <c r="R236" s="1403"/>
      <c r="S236" s="1403"/>
      <c r="T236" s="1403"/>
      <c r="U236" s="1403"/>
      <c r="V236" s="1403"/>
      <c r="W236" s="1403"/>
      <c r="X236" s="1403"/>
      <c r="Y236" s="1403"/>
      <c r="Z236" s="1403"/>
      <c r="AA236" s="1403"/>
      <c r="AB236" s="1403"/>
      <c r="AC236" s="1425"/>
    </row>
    <row r="237" spans="1:29" ht="15" customHeight="1" thickBot="1">
      <c r="A237" s="1432"/>
      <c r="B237" s="9"/>
      <c r="C237" s="10"/>
      <c r="D237" s="10"/>
      <c r="E237" s="10"/>
      <c r="F237" s="10"/>
      <c r="G237" s="1408" t="s">
        <v>5</v>
      </c>
      <c r="H237" s="1408"/>
      <c r="I237" s="10"/>
      <c r="J237" s="10"/>
      <c r="K237" s="10"/>
      <c r="L237" s="10"/>
      <c r="M237" s="10"/>
      <c r="N237" s="11"/>
      <c r="O237" s="3"/>
      <c r="P237" s="1432"/>
      <c r="Q237" s="1426"/>
      <c r="R237" s="1406"/>
      <c r="S237" s="1406"/>
      <c r="T237" s="1406"/>
      <c r="U237" s="1406"/>
      <c r="V237" s="1406"/>
      <c r="W237" s="1406"/>
      <c r="X237" s="1406"/>
      <c r="Y237" s="1406"/>
      <c r="Z237" s="1406"/>
      <c r="AA237" s="1406"/>
      <c r="AB237" s="1406"/>
      <c r="AC237" s="1427"/>
    </row>
    <row r="238" spans="1:29" ht="18.75" customHeight="1">
      <c r="A238" s="1432"/>
      <c r="B238" s="9"/>
      <c r="C238" s="10"/>
      <c r="D238" s="10"/>
      <c r="E238" s="447" t="s">
        <v>146</v>
      </c>
      <c r="F238" s="981" t="s">
        <v>4</v>
      </c>
      <c r="G238" s="1442">
        <v>1</v>
      </c>
      <c r="H238" s="1442"/>
      <c r="I238" s="222"/>
      <c r="J238" s="10"/>
      <c r="K238" s="10"/>
      <c r="L238" s="10"/>
      <c r="M238" s="10"/>
      <c r="N238" s="11"/>
      <c r="O238" s="3"/>
      <c r="P238" s="1432"/>
      <c r="Q238" s="9"/>
      <c r="R238" s="1428" t="s">
        <v>1386</v>
      </c>
      <c r="S238" s="1428"/>
      <c r="T238" s="1428"/>
      <c r="U238" s="1428"/>
      <c r="V238" s="1428"/>
      <c r="W238" s="1428"/>
      <c r="X238" s="1428"/>
      <c r="Y238" s="1428"/>
      <c r="Z238" s="1428"/>
      <c r="AA238" s="1428"/>
      <c r="AB238" s="1428"/>
      <c r="AC238" s="11"/>
    </row>
    <row r="239" spans="1:29">
      <c r="A239" s="1432"/>
      <c r="B239" s="842"/>
      <c r="C239" s="965" t="s">
        <v>6</v>
      </c>
      <c r="D239" s="99" t="s">
        <v>861</v>
      </c>
      <c r="E239" s="10"/>
      <c r="F239" s="10"/>
      <c r="G239" s="114"/>
      <c r="H239" s="109"/>
      <c r="I239" s="631" t="s">
        <v>7</v>
      </c>
      <c r="K239" s="631"/>
      <c r="L239" s="631"/>
      <c r="M239" s="631"/>
      <c r="N239" s="404"/>
      <c r="O239" s="3"/>
      <c r="P239" s="1432"/>
      <c r="Q239" s="9"/>
      <c r="R239" s="1428"/>
      <c r="S239" s="1428"/>
      <c r="T239" s="1428"/>
      <c r="U239" s="1428"/>
      <c r="V239" s="1428"/>
      <c r="W239" s="1428"/>
      <c r="X239" s="1428"/>
      <c r="Y239" s="1428"/>
      <c r="Z239" s="1428"/>
      <c r="AA239" s="1428"/>
      <c r="AB239" s="1428"/>
      <c r="AC239" s="11"/>
    </row>
    <row r="240" spans="1:29" ht="16.5" customHeight="1">
      <c r="A240" s="1432"/>
      <c r="B240" s="9"/>
      <c r="C240" s="978">
        <v>0.8</v>
      </c>
      <c r="D240" s="14" t="s">
        <v>44</v>
      </c>
      <c r="E240" s="15"/>
      <c r="F240" s="14"/>
      <c r="G240" s="1409">
        <f>(C240/C246)*G238</f>
        <v>0.55865921787709505</v>
      </c>
      <c r="H240" s="1409"/>
      <c r="I240" s="1469" t="s">
        <v>1304</v>
      </c>
      <c r="J240" s="1469"/>
      <c r="K240" s="1469"/>
      <c r="L240" s="1469"/>
      <c r="M240" s="1469"/>
      <c r="N240" s="1470"/>
      <c r="O240" s="3"/>
      <c r="P240" s="1432"/>
      <c r="Q240" s="9"/>
      <c r="R240" s="1428"/>
      <c r="S240" s="1428"/>
      <c r="T240" s="1428"/>
      <c r="U240" s="1428"/>
      <c r="V240" s="1428"/>
      <c r="W240" s="1428"/>
      <c r="X240" s="1428"/>
      <c r="Y240" s="1428"/>
      <c r="Z240" s="1428"/>
      <c r="AA240" s="1428"/>
      <c r="AB240" s="1428"/>
      <c r="AC240" s="11"/>
    </row>
    <row r="241" spans="1:29" ht="15.75">
      <c r="A241" s="1432"/>
      <c r="B241" s="9"/>
      <c r="C241" s="978">
        <v>0.6</v>
      </c>
      <c r="D241" s="14" t="s">
        <v>73</v>
      </c>
      <c r="E241" s="15"/>
      <c r="F241" s="16"/>
      <c r="G241" s="1409">
        <f>(C241/C246)*G238</f>
        <v>0.41899441340782123</v>
      </c>
      <c r="H241" s="1409"/>
      <c r="I241" s="1473"/>
      <c r="J241" s="1473"/>
      <c r="K241" s="1473"/>
      <c r="L241" s="1473"/>
      <c r="M241" s="1473"/>
      <c r="N241" s="1474"/>
      <c r="O241" s="3"/>
      <c r="P241" s="1432"/>
      <c r="Q241" s="9"/>
      <c r="R241" s="10"/>
      <c r="S241" s="10"/>
      <c r="T241" s="10"/>
      <c r="U241" s="10"/>
      <c r="V241" s="10"/>
      <c r="W241" s="10"/>
      <c r="X241" s="10"/>
      <c r="Y241" s="10"/>
      <c r="Z241" s="10"/>
      <c r="AA241" s="10"/>
      <c r="AB241" s="10"/>
      <c r="AC241" s="11"/>
    </row>
    <row r="242" spans="1:29" ht="15.75" customHeight="1">
      <c r="A242" s="1432"/>
      <c r="B242" s="9"/>
      <c r="C242" s="978">
        <v>3.2000000000000001E-2</v>
      </c>
      <c r="D242" s="14" t="s">
        <v>1247</v>
      </c>
      <c r="E242" s="15"/>
      <c r="F242" s="16"/>
      <c r="G242" s="1409">
        <f>(C242/C246)*G238</f>
        <v>2.23463687150838E-2</v>
      </c>
      <c r="H242" s="1409"/>
      <c r="I242" s="845" t="s">
        <v>1305</v>
      </c>
      <c r="J242" s="15"/>
      <c r="K242" s="177"/>
      <c r="L242" s="177"/>
      <c r="M242" s="177"/>
      <c r="N242" s="178"/>
      <c r="O242" s="3"/>
      <c r="P242" s="1432"/>
      <c r="Q242" s="9"/>
      <c r="R242" s="10"/>
      <c r="S242" s="10"/>
      <c r="T242" s="10"/>
      <c r="U242" s="10"/>
      <c r="V242" s="10"/>
      <c r="W242" s="10"/>
      <c r="X242" s="10"/>
      <c r="Y242" s="10"/>
      <c r="Z242" s="10"/>
      <c r="AA242" s="10"/>
      <c r="AB242" s="10"/>
      <c r="AC242" s="11"/>
    </row>
    <row r="243" spans="1:29" ht="15.75" customHeight="1">
      <c r="A243" s="1432"/>
      <c r="B243" s="9"/>
      <c r="C243" s="978"/>
      <c r="D243" s="14"/>
      <c r="E243" s="15"/>
      <c r="F243" s="16"/>
      <c r="G243" s="1475">
        <f>(C243/C246)*G238</f>
        <v>0</v>
      </c>
      <c r="H243" s="1475"/>
      <c r="I243" s="964"/>
      <c r="J243" s="177"/>
      <c r="K243" s="177"/>
      <c r="L243" s="177"/>
      <c r="M243" s="177"/>
      <c r="N243" s="178"/>
      <c r="O243" s="3"/>
      <c r="P243" s="1432"/>
      <c r="Q243" s="9"/>
      <c r="R243" s="10"/>
      <c r="S243" s="10"/>
      <c r="T243" s="10"/>
      <c r="U243" s="10"/>
      <c r="V243" s="10"/>
      <c r="W243" s="10"/>
      <c r="X243" s="10"/>
      <c r="Y243" s="10"/>
      <c r="Z243" s="10"/>
      <c r="AA243" s="10"/>
      <c r="AB243" s="10"/>
      <c r="AC243" s="11"/>
    </row>
    <row r="244" spans="1:29" ht="15.75" customHeight="1">
      <c r="A244" s="1432"/>
      <c r="B244" s="9"/>
      <c r="C244" s="978"/>
      <c r="D244" s="14"/>
      <c r="E244" s="15"/>
      <c r="F244" s="16"/>
      <c r="G244" s="1475">
        <f>(C244/C246)*G238</f>
        <v>0</v>
      </c>
      <c r="H244" s="1475"/>
      <c r="I244" s="964" t="s">
        <v>1306</v>
      </c>
      <c r="J244" s="177"/>
      <c r="K244" s="177"/>
      <c r="L244" s="177"/>
      <c r="M244" s="177"/>
      <c r="N244" s="178"/>
      <c r="O244" s="3"/>
      <c r="P244" s="1432"/>
      <c r="Q244" s="9"/>
      <c r="R244" s="10"/>
      <c r="S244" s="10"/>
      <c r="T244" s="10"/>
      <c r="U244" s="10"/>
      <c r="V244" s="10"/>
      <c r="W244" s="10"/>
      <c r="X244" s="10"/>
      <c r="Y244" s="10"/>
      <c r="Z244" s="10"/>
      <c r="AA244" s="10"/>
      <c r="AB244" s="10"/>
      <c r="AC244" s="11"/>
    </row>
    <row r="245" spans="1:29" ht="15.75" customHeight="1">
      <c r="A245" s="1432"/>
      <c r="B245" s="9"/>
      <c r="C245" s="14"/>
      <c r="D245" s="14"/>
      <c r="E245" s="275"/>
      <c r="F245" s="275"/>
      <c r="G245" s="1409"/>
      <c r="H245" s="1409"/>
      <c r="I245" s="10"/>
      <c r="J245" s="177"/>
      <c r="K245" s="177"/>
      <c r="L245" s="177"/>
      <c r="M245" s="177"/>
      <c r="N245" s="178"/>
      <c r="O245" s="3"/>
      <c r="P245" s="1432"/>
      <c r="Q245" s="1016" t="s">
        <v>1418</v>
      </c>
      <c r="R245" s="10"/>
      <c r="S245" s="10"/>
      <c r="T245" s="10"/>
      <c r="U245" s="10"/>
      <c r="V245" s="10"/>
      <c r="W245" s="10"/>
      <c r="X245" s="10"/>
      <c r="Y245" s="10"/>
      <c r="Z245" s="10"/>
      <c r="AA245" s="10"/>
      <c r="AB245" s="10"/>
      <c r="AC245" s="11"/>
    </row>
    <row r="246" spans="1:29" ht="16.5" thickBot="1">
      <c r="A246" s="1432"/>
      <c r="B246" s="9"/>
      <c r="C246" s="963">
        <f>SUM(C240:C244)</f>
        <v>1.4319999999999999</v>
      </c>
      <c r="D246" s="1453" t="s">
        <v>8</v>
      </c>
      <c r="E246" s="1453"/>
      <c r="F246" s="1453"/>
      <c r="G246" s="1454">
        <f>SUM(G240:G244)</f>
        <v>1</v>
      </c>
      <c r="H246" s="1454">
        <f>SUM(H240:H244)</f>
        <v>0</v>
      </c>
      <c r="I246" s="10"/>
      <c r="J246" s="177"/>
      <c r="K246" s="177"/>
      <c r="L246" s="177"/>
      <c r="M246" s="177"/>
      <c r="N246" s="178"/>
      <c r="O246" s="3"/>
      <c r="P246" s="1432"/>
      <c r="Q246" s="992" t="str">
        <f ca="1">CELL("nomfichier",P242)</f>
        <v>D:\1 UPRT SITE WEB\uprt.fr\ff-mickael-rabeau\[ff-mr-patisserie-N°3-complet.xlsx]Décors-Aromatisation-Astuces</v>
      </c>
      <c r="R246" s="10"/>
      <c r="S246" s="10"/>
      <c r="T246" s="10"/>
      <c r="U246" s="10"/>
      <c r="V246" s="10"/>
      <c r="W246" s="10"/>
      <c r="X246" s="10"/>
      <c r="Y246" s="10"/>
      <c r="Z246" s="10"/>
      <c r="AA246" s="10"/>
      <c r="AB246" s="10"/>
      <c r="AC246" s="11"/>
    </row>
    <row r="247" spans="1:29" ht="16.5" thickBot="1">
      <c r="A247" s="1432"/>
      <c r="B247" s="9"/>
      <c r="C247" s="129"/>
      <c r="D247" s="959"/>
      <c r="E247" s="959"/>
      <c r="F247" s="959"/>
      <c r="G247" s="959"/>
      <c r="H247" s="959"/>
      <c r="I247" s="10"/>
      <c r="J247" s="177"/>
      <c r="K247" s="177"/>
      <c r="L247" s="177"/>
      <c r="M247" s="177"/>
      <c r="N247" s="178"/>
      <c r="O247" s="3"/>
      <c r="P247" s="1432"/>
      <c r="Q247" s="938"/>
      <c r="R247" s="939"/>
      <c r="S247" s="939"/>
      <c r="T247" s="939"/>
      <c r="U247" s="25"/>
      <c r="V247" s="25"/>
      <c r="W247" s="25"/>
      <c r="X247" s="25"/>
      <c r="Y247" s="25"/>
      <c r="Z247" s="25"/>
      <c r="AA247" s="25"/>
      <c r="AB247" s="25"/>
      <c r="AC247" s="26"/>
    </row>
    <row r="248" spans="1:29">
      <c r="A248" s="1432"/>
      <c r="B248" s="23" t="s">
        <v>6</v>
      </c>
      <c r="C248" s="452" t="s">
        <v>10</v>
      </c>
      <c r="D248" s="25"/>
      <c r="E248" s="25"/>
      <c r="F248" s="25"/>
      <c r="G248" s="25"/>
      <c r="H248" s="25"/>
      <c r="I248" s="25"/>
      <c r="J248" s="25"/>
      <c r="K248" s="25"/>
      <c r="L248" s="25"/>
      <c r="M248" s="25"/>
      <c r="N248" s="26"/>
      <c r="P248" s="1432"/>
      <c r="Q248" s="9"/>
      <c r="R248" s="10" t="s">
        <v>9</v>
      </c>
      <c r="S248" s="932" t="s">
        <v>177</v>
      </c>
      <c r="T248" s="10"/>
      <c r="U248" s="10"/>
      <c r="V248" s="1429" t="s">
        <v>179</v>
      </c>
      <c r="W248" s="1429"/>
      <c r="X248" s="1429"/>
      <c r="Y248" s="1429"/>
      <c r="Z248" s="1429"/>
      <c r="AA248" s="1429"/>
      <c r="AB248" s="1429"/>
      <c r="AC248" s="1430"/>
    </row>
    <row r="249" spans="1:29">
      <c r="A249" s="1432"/>
      <c r="B249" s="86" t="s">
        <v>5</v>
      </c>
      <c r="C249" s="451" t="s">
        <v>11</v>
      </c>
      <c r="D249" s="28"/>
      <c r="E249" s="28"/>
      <c r="F249" s="28"/>
      <c r="G249" s="28"/>
      <c r="H249" s="28"/>
      <c r="I249" s="28"/>
      <c r="J249" s="28"/>
      <c r="K249" s="28"/>
      <c r="L249" s="28"/>
      <c r="M249" s="10"/>
      <c r="N249" s="29"/>
      <c r="P249" s="1432"/>
      <c r="Q249" s="10"/>
      <c r="R249" s="10"/>
      <c r="S249" s="10"/>
      <c r="T249" s="10"/>
      <c r="U249" s="10"/>
      <c r="V249" s="931"/>
      <c r="W249" s="931" t="s">
        <v>178</v>
      </c>
      <c r="X249" s="931"/>
      <c r="Y249" s="931"/>
      <c r="Z249" s="931"/>
      <c r="AA249" s="931"/>
      <c r="AB249" s="931"/>
      <c r="AC249" s="933"/>
    </row>
    <row r="250" spans="1:29" ht="15" customHeight="1">
      <c r="A250" s="1432"/>
      <c r="B250" s="1433" t="s">
        <v>1412</v>
      </c>
      <c r="C250" s="1434"/>
      <c r="D250" s="1434"/>
      <c r="E250" s="1434"/>
      <c r="F250" s="1434"/>
      <c r="G250" s="1434"/>
      <c r="H250" s="1434"/>
      <c r="I250" s="1434"/>
      <c r="J250" s="1434"/>
      <c r="K250" s="1434"/>
      <c r="L250" s="1434"/>
      <c r="M250" s="1434"/>
      <c r="N250" s="1435"/>
      <c r="P250" s="1432"/>
      <c r="Q250" s="1433" t="s">
        <v>1412</v>
      </c>
      <c r="R250" s="1434"/>
      <c r="S250" s="1434"/>
      <c r="T250" s="1434"/>
      <c r="U250" s="1434"/>
      <c r="V250" s="1434"/>
      <c r="W250" s="1434"/>
      <c r="X250" s="1434"/>
      <c r="Y250" s="1434"/>
      <c r="Z250" s="1434"/>
      <c r="AA250" s="1434"/>
      <c r="AB250" s="1434"/>
      <c r="AC250" s="1435"/>
    </row>
    <row r="251" spans="1:29" ht="15.75" thickBot="1">
      <c r="A251" s="1432"/>
      <c r="B251" s="1436"/>
      <c r="C251" s="1437"/>
      <c r="D251" s="1437"/>
      <c r="E251" s="1437"/>
      <c r="F251" s="1437"/>
      <c r="G251" s="1437"/>
      <c r="H251" s="1437"/>
      <c r="I251" s="1437"/>
      <c r="J251" s="1437"/>
      <c r="K251" s="1437"/>
      <c r="L251" s="1437"/>
      <c r="M251" s="1437"/>
      <c r="N251" s="1438"/>
      <c r="P251" s="1432"/>
      <c r="Q251" s="1436"/>
      <c r="R251" s="1437"/>
      <c r="S251" s="1437"/>
      <c r="T251" s="1437"/>
      <c r="U251" s="1437"/>
      <c r="V251" s="1437"/>
      <c r="W251" s="1437"/>
      <c r="X251" s="1437"/>
      <c r="Y251" s="1437"/>
      <c r="Z251" s="1437"/>
      <c r="AA251" s="1437"/>
      <c r="AB251" s="1437"/>
      <c r="AC251" s="1438"/>
    </row>
    <row r="253" spans="1:29" ht="15.75" thickBot="1">
      <c r="A253" s="8" t="s">
        <v>3</v>
      </c>
      <c r="B253" s="1431" t="str">
        <f>B254</f>
        <v>Glaçage pour les fruits 2</v>
      </c>
      <c r="C253" s="1431"/>
      <c r="D253" s="1431"/>
      <c r="E253" s="1431"/>
      <c r="F253" s="1431"/>
      <c r="G253" s="1431"/>
      <c r="H253" s="1431"/>
      <c r="I253" s="1431"/>
      <c r="J253" s="1431"/>
      <c r="K253" s="1431"/>
      <c r="L253" s="1431"/>
      <c r="M253" s="1431"/>
      <c r="N253" s="1431"/>
      <c r="O253" s="3"/>
      <c r="P253" s="8" t="s">
        <v>3</v>
      </c>
      <c r="Q253" s="1431" t="str">
        <f>Q254</f>
        <v>Glaçage pour les fruits 2</v>
      </c>
      <c r="R253" s="1431"/>
      <c r="S253" s="1431"/>
      <c r="T253" s="1431"/>
      <c r="U253" s="1431"/>
      <c r="V253" s="1431"/>
      <c r="W253" s="1431"/>
      <c r="X253" s="1431"/>
      <c r="Y253" s="1431"/>
      <c r="Z253" s="1431"/>
      <c r="AA253" s="1431"/>
      <c r="AB253" s="1431"/>
      <c r="AC253" s="1431"/>
    </row>
    <row r="254" spans="1:29" ht="23.25" customHeight="1">
      <c r="A254" s="1432" t="str">
        <f>B254</f>
        <v>Glaçage pour les fruits 2</v>
      </c>
      <c r="B254" s="1399" t="s">
        <v>1537</v>
      </c>
      <c r="C254" s="1400"/>
      <c r="D254" s="1400"/>
      <c r="E254" s="1400"/>
      <c r="F254" s="1400"/>
      <c r="G254" s="1400"/>
      <c r="H254" s="1400"/>
      <c r="I254" s="1400"/>
      <c r="J254" s="1400"/>
      <c r="K254" s="1400"/>
      <c r="L254" s="1400"/>
      <c r="M254" s="1400"/>
      <c r="N254" s="1401"/>
      <c r="O254" s="3"/>
      <c r="P254" s="1432" t="str">
        <f>Q254</f>
        <v>Glaçage pour les fruits 2</v>
      </c>
      <c r="Q254" s="1399" t="s">
        <v>1537</v>
      </c>
      <c r="R254" s="1400"/>
      <c r="S254" s="1400"/>
      <c r="T254" s="1400"/>
      <c r="U254" s="1400"/>
      <c r="V254" s="1400"/>
      <c r="W254" s="1400"/>
      <c r="X254" s="1400"/>
      <c r="Y254" s="1400"/>
      <c r="Z254" s="1400"/>
      <c r="AA254" s="1400"/>
      <c r="AB254" s="1400"/>
      <c r="AC254" s="1401"/>
    </row>
    <row r="255" spans="1:29" ht="15.75" customHeight="1">
      <c r="A255" s="1432"/>
      <c r="B255" s="1387"/>
      <c r="C255" s="1388"/>
      <c r="D255" s="1388"/>
      <c r="E255" s="1388"/>
      <c r="F255" s="1388"/>
      <c r="G255" s="1388"/>
      <c r="H255" s="1388"/>
      <c r="I255" s="1388"/>
      <c r="J255" s="1388"/>
      <c r="K255" s="1388"/>
      <c r="L255" s="1388"/>
      <c r="M255" s="1388"/>
      <c r="N255" s="1389"/>
      <c r="O255" s="3"/>
      <c r="P255" s="1432"/>
      <c r="Q255" s="1387"/>
      <c r="R255" s="1388"/>
      <c r="S255" s="1388"/>
      <c r="T255" s="1388"/>
      <c r="U255" s="1388"/>
      <c r="V255" s="1388"/>
      <c r="W255" s="1388"/>
      <c r="X255" s="1388"/>
      <c r="Y255" s="1388"/>
      <c r="Z255" s="1388"/>
      <c r="AA255" s="1388"/>
      <c r="AB255" s="1388"/>
      <c r="AC255" s="1389"/>
    </row>
    <row r="256" spans="1:29" ht="15.75" customHeight="1">
      <c r="A256" s="1432"/>
      <c r="B256" s="1416" t="s">
        <v>19</v>
      </c>
      <c r="C256" s="1417"/>
      <c r="D256" s="1417"/>
      <c r="E256" s="1417"/>
      <c r="F256" s="1417"/>
      <c r="G256" s="1417"/>
      <c r="H256" s="1417"/>
      <c r="I256" s="1417"/>
      <c r="J256" s="1417"/>
      <c r="K256" s="1417"/>
      <c r="L256" s="1417"/>
      <c r="M256" s="1417"/>
      <c r="N256" s="1418"/>
      <c r="O256" s="3"/>
      <c r="P256" s="1432"/>
      <c r="Q256" s="1416" t="s">
        <v>19</v>
      </c>
      <c r="R256" s="1417"/>
      <c r="S256" s="1417"/>
      <c r="T256" s="1417"/>
      <c r="U256" s="1417"/>
      <c r="V256" s="1417"/>
      <c r="W256" s="1417"/>
      <c r="X256" s="1417"/>
      <c r="Y256" s="1417"/>
      <c r="Z256" s="1417"/>
      <c r="AA256" s="1417"/>
      <c r="AB256" s="1417"/>
      <c r="AC256" s="1418"/>
    </row>
    <row r="257" spans="1:29" ht="15.75" customHeight="1" thickBot="1">
      <c r="A257" s="1432"/>
      <c r="B257" s="1419"/>
      <c r="C257" s="1420"/>
      <c r="D257" s="1420"/>
      <c r="E257" s="1420"/>
      <c r="F257" s="1420"/>
      <c r="G257" s="1420"/>
      <c r="H257" s="1420"/>
      <c r="I257" s="1420"/>
      <c r="J257" s="1420"/>
      <c r="K257" s="1420"/>
      <c r="L257" s="1420"/>
      <c r="M257" s="1420"/>
      <c r="N257" s="1421"/>
      <c r="O257" s="3"/>
      <c r="P257" s="1432"/>
      <c r="Q257" s="1419"/>
      <c r="R257" s="1420"/>
      <c r="S257" s="1420"/>
      <c r="T257" s="1420"/>
      <c r="U257" s="1420"/>
      <c r="V257" s="1420"/>
      <c r="W257" s="1420"/>
      <c r="X257" s="1420"/>
      <c r="Y257" s="1420"/>
      <c r="Z257" s="1420"/>
      <c r="AA257" s="1420"/>
      <c r="AB257" s="1420"/>
      <c r="AC257" s="1421"/>
    </row>
    <row r="258" spans="1:29" ht="15" customHeight="1">
      <c r="A258" s="1432"/>
      <c r="B258" s="9"/>
      <c r="C258" s="10"/>
      <c r="D258" s="10"/>
      <c r="E258" s="10"/>
      <c r="F258" s="10"/>
      <c r="G258" s="10"/>
      <c r="H258" s="10"/>
      <c r="I258" s="10"/>
      <c r="J258" s="10"/>
      <c r="K258" s="10"/>
      <c r="L258" s="10"/>
      <c r="M258" s="10"/>
      <c r="N258" s="11"/>
      <c r="O258" s="3"/>
      <c r="P258" s="1432"/>
      <c r="Q258" s="1424" t="s">
        <v>144</v>
      </c>
      <c r="R258" s="1403"/>
      <c r="S258" s="1403"/>
      <c r="T258" s="1403"/>
      <c r="U258" s="1403"/>
      <c r="V258" s="1403"/>
      <c r="W258" s="1403"/>
      <c r="X258" s="1403"/>
      <c r="Y258" s="1403"/>
      <c r="Z258" s="1403"/>
      <c r="AA258" s="1403"/>
      <c r="AB258" s="1403"/>
      <c r="AC258" s="1425"/>
    </row>
    <row r="259" spans="1:29" ht="15" customHeight="1" thickBot="1">
      <c r="A259" s="1432"/>
      <c r="B259" s="9"/>
      <c r="C259" s="10"/>
      <c r="D259" s="10"/>
      <c r="E259" s="10"/>
      <c r="F259" s="10"/>
      <c r="G259" s="1408" t="s">
        <v>5</v>
      </c>
      <c r="H259" s="1408"/>
      <c r="I259" s="10"/>
      <c r="J259" s="10"/>
      <c r="K259" s="10"/>
      <c r="L259" s="10"/>
      <c r="M259" s="10"/>
      <c r="N259" s="11"/>
      <c r="O259" s="3"/>
      <c r="P259" s="1432"/>
      <c r="Q259" s="1426"/>
      <c r="R259" s="1406"/>
      <c r="S259" s="1406"/>
      <c r="T259" s="1406"/>
      <c r="U259" s="1406"/>
      <c r="V259" s="1406"/>
      <c r="W259" s="1406"/>
      <c r="X259" s="1406"/>
      <c r="Y259" s="1406"/>
      <c r="Z259" s="1406"/>
      <c r="AA259" s="1406"/>
      <c r="AB259" s="1406"/>
      <c r="AC259" s="1427"/>
    </row>
    <row r="260" spans="1:29" ht="18.75" customHeight="1">
      <c r="A260" s="1432"/>
      <c r="B260" s="9"/>
      <c r="C260" s="10"/>
      <c r="D260" s="10"/>
      <c r="E260" s="447" t="s">
        <v>146</v>
      </c>
      <c r="F260" s="863" t="s">
        <v>4</v>
      </c>
      <c r="G260" s="1442">
        <v>1</v>
      </c>
      <c r="H260" s="1442"/>
      <c r="I260" s="222"/>
      <c r="J260" s="10"/>
      <c r="K260" s="10"/>
      <c r="L260" s="10"/>
      <c r="M260" s="10"/>
      <c r="N260" s="11"/>
      <c r="O260" s="3"/>
      <c r="P260" s="1432"/>
      <c r="Q260" s="9"/>
      <c r="R260" s="1428" t="s">
        <v>1386</v>
      </c>
      <c r="S260" s="1428"/>
      <c r="T260" s="1428"/>
      <c r="U260" s="1428"/>
      <c r="V260" s="1428"/>
      <c r="W260" s="1428"/>
      <c r="X260" s="1428"/>
      <c r="Y260" s="1428"/>
      <c r="Z260" s="1428"/>
      <c r="AA260" s="1428"/>
      <c r="AB260" s="1428"/>
      <c r="AC260" s="11"/>
    </row>
    <row r="261" spans="1:29">
      <c r="A261" s="1432"/>
      <c r="B261" s="842"/>
      <c r="C261" s="858" t="s">
        <v>6</v>
      </c>
      <c r="D261" s="99" t="s">
        <v>861</v>
      </c>
      <c r="E261" s="10"/>
      <c r="F261" s="10"/>
      <c r="G261" s="114"/>
      <c r="H261" s="109"/>
      <c r="I261" s="631" t="s">
        <v>7</v>
      </c>
      <c r="K261" s="631"/>
      <c r="L261" s="631"/>
      <c r="M261" s="631"/>
      <c r="N261" s="404"/>
      <c r="O261" s="3"/>
      <c r="P261" s="1432"/>
      <c r="Q261" s="9"/>
      <c r="R261" s="1428"/>
      <c r="S261" s="1428"/>
      <c r="T261" s="1428"/>
      <c r="U261" s="1428"/>
      <c r="V261" s="1428"/>
      <c r="W261" s="1428"/>
      <c r="X261" s="1428"/>
      <c r="Y261" s="1428"/>
      <c r="Z261" s="1428"/>
      <c r="AA261" s="1428"/>
      <c r="AB261" s="1428"/>
      <c r="AC261" s="11"/>
    </row>
    <row r="262" spans="1:29" ht="16.5" customHeight="1">
      <c r="A262" s="1432"/>
      <c r="B262" s="9"/>
      <c r="C262" s="862">
        <v>1</v>
      </c>
      <c r="D262" s="14" t="s">
        <v>1343</v>
      </c>
      <c r="E262" s="15"/>
      <c r="F262" s="14"/>
      <c r="G262" s="1409">
        <f>(C262/C270)*G260</f>
        <v>0.81632653061224503</v>
      </c>
      <c r="H262" s="1409"/>
      <c r="I262" s="1455" t="s">
        <v>1349</v>
      </c>
      <c r="J262" s="1455"/>
      <c r="K262" s="1455"/>
      <c r="L262" s="1455"/>
      <c r="M262" s="1455"/>
      <c r="N262" s="1456"/>
      <c r="O262" s="3"/>
      <c r="P262" s="1432"/>
      <c r="Q262" s="9"/>
      <c r="R262" s="1428"/>
      <c r="S262" s="1428"/>
      <c r="T262" s="1428"/>
      <c r="U262" s="1428"/>
      <c r="V262" s="1428"/>
      <c r="W262" s="1428"/>
      <c r="X262" s="1428"/>
      <c r="Y262" s="1428"/>
      <c r="Z262" s="1428"/>
      <c r="AA262" s="1428"/>
      <c r="AB262" s="1428"/>
      <c r="AC262" s="11"/>
    </row>
    <row r="263" spans="1:29" ht="15.75">
      <c r="A263" s="1432"/>
      <c r="B263" s="9"/>
      <c r="C263" s="862">
        <v>0.2</v>
      </c>
      <c r="D263" s="14" t="s">
        <v>44</v>
      </c>
      <c r="E263" s="15"/>
      <c r="F263" s="16"/>
      <c r="G263" s="1409">
        <f>(C263/C270)*G260</f>
        <v>0.16326530612244899</v>
      </c>
      <c r="H263" s="1409"/>
      <c r="I263" s="1457"/>
      <c r="J263" s="1457"/>
      <c r="K263" s="1457"/>
      <c r="L263" s="1457"/>
      <c r="M263" s="1457"/>
      <c r="N263" s="1458"/>
      <c r="O263" s="3"/>
      <c r="P263" s="1432"/>
      <c r="Q263" s="9"/>
      <c r="R263" s="10"/>
      <c r="S263" s="10"/>
      <c r="T263" s="10"/>
      <c r="U263" s="10"/>
      <c r="V263" s="10"/>
      <c r="W263" s="10"/>
      <c r="X263" s="10"/>
      <c r="Y263" s="10"/>
      <c r="Z263" s="10"/>
      <c r="AA263" s="10"/>
      <c r="AB263" s="10"/>
      <c r="AC263" s="11"/>
    </row>
    <row r="264" spans="1:29" ht="15.75" customHeight="1">
      <c r="A264" s="1432"/>
      <c r="B264" s="9"/>
      <c r="C264" s="862">
        <v>2.5000000000000001E-2</v>
      </c>
      <c r="D264" s="14" t="s">
        <v>1344</v>
      </c>
      <c r="E264" s="15"/>
      <c r="F264" s="16"/>
      <c r="G264" s="1409">
        <f>(C264/C270)*G260</f>
        <v>2.0408163265306124E-2</v>
      </c>
      <c r="H264" s="1409"/>
      <c r="I264" s="1457"/>
      <c r="J264" s="1457"/>
      <c r="K264" s="1457"/>
      <c r="L264" s="1457"/>
      <c r="M264" s="1457"/>
      <c r="N264" s="1458"/>
      <c r="O264" s="3"/>
      <c r="P264" s="1432"/>
      <c r="Q264" s="9"/>
      <c r="R264" s="10"/>
      <c r="S264" s="10"/>
      <c r="T264" s="10"/>
      <c r="U264" s="10"/>
      <c r="V264" s="10"/>
      <c r="W264" s="10"/>
      <c r="X264" s="10"/>
      <c r="Y264" s="10"/>
      <c r="Z264" s="10"/>
      <c r="AA264" s="10"/>
      <c r="AB264" s="10"/>
      <c r="AC264" s="11"/>
    </row>
    <row r="265" spans="1:29" ht="15.75" customHeight="1">
      <c r="A265" s="1432"/>
      <c r="B265" s="9"/>
      <c r="C265" s="32">
        <v>1</v>
      </c>
      <c r="D265" s="14" t="s">
        <v>1345</v>
      </c>
      <c r="E265" s="15"/>
      <c r="F265" s="16"/>
      <c r="G265" s="1461">
        <f>(C265/C270)*G260</f>
        <v>0.81632653061224503</v>
      </c>
      <c r="H265" s="1461"/>
      <c r="I265" s="1457"/>
      <c r="J265" s="1457"/>
      <c r="K265" s="1457"/>
      <c r="L265" s="1457"/>
      <c r="M265" s="1457"/>
      <c r="N265" s="1458"/>
      <c r="O265" s="3"/>
      <c r="P265" s="1432"/>
      <c r="Q265" s="9"/>
      <c r="R265" s="10"/>
      <c r="S265" s="10"/>
      <c r="T265" s="10"/>
      <c r="U265" s="10"/>
      <c r="V265" s="10"/>
      <c r="W265" s="10"/>
      <c r="X265" s="10"/>
      <c r="Y265" s="10"/>
      <c r="Z265" s="10"/>
      <c r="AA265" s="10"/>
      <c r="AB265" s="10"/>
      <c r="AC265" s="11"/>
    </row>
    <row r="266" spans="1:29" ht="15.75" customHeight="1">
      <c r="A266" s="1432"/>
      <c r="B266" s="9"/>
      <c r="C266" s="32">
        <v>1</v>
      </c>
      <c r="D266" s="14" t="s">
        <v>1346</v>
      </c>
      <c r="E266" s="15"/>
      <c r="F266" s="16"/>
      <c r="G266" s="1461">
        <f>(C266/C270)*G260</f>
        <v>0.81632653061224503</v>
      </c>
      <c r="H266" s="1461"/>
      <c r="I266" s="1457"/>
      <c r="J266" s="1457"/>
      <c r="K266" s="1457"/>
      <c r="L266" s="1457"/>
      <c r="M266" s="1457"/>
      <c r="N266" s="1458"/>
      <c r="O266" s="3"/>
      <c r="P266" s="1432"/>
      <c r="Q266" s="9"/>
      <c r="R266" s="10"/>
      <c r="S266" s="10"/>
      <c r="T266" s="10"/>
      <c r="U266" s="10"/>
      <c r="V266" s="10"/>
      <c r="W266" s="10"/>
      <c r="X266" s="10"/>
      <c r="Y266" s="10"/>
      <c r="Z266" s="10"/>
      <c r="AA266" s="10"/>
      <c r="AB266" s="10"/>
      <c r="AC266" s="11"/>
    </row>
    <row r="267" spans="1:29" ht="15.75" customHeight="1">
      <c r="A267" s="1432"/>
      <c r="B267" s="9"/>
      <c r="C267" s="32">
        <v>0.5</v>
      </c>
      <c r="D267" s="14" t="s">
        <v>1348</v>
      </c>
      <c r="E267" s="15"/>
      <c r="F267" s="16"/>
      <c r="G267" s="1461">
        <f>(C267/C270)*G260</f>
        <v>0.40816326530612251</v>
      </c>
      <c r="H267" s="1461"/>
      <c r="I267" s="1459"/>
      <c r="J267" s="1459"/>
      <c r="K267" s="1459"/>
      <c r="L267" s="1459"/>
      <c r="M267" s="1459"/>
      <c r="N267" s="1460"/>
      <c r="O267" s="3"/>
      <c r="P267" s="1432"/>
      <c r="Q267" s="9"/>
      <c r="R267" s="10"/>
      <c r="S267" s="10"/>
      <c r="T267" s="10"/>
      <c r="U267" s="10"/>
      <c r="V267" s="10"/>
      <c r="W267" s="10"/>
      <c r="X267" s="10"/>
      <c r="Y267" s="10"/>
      <c r="Z267" s="10"/>
      <c r="AA267" s="10"/>
      <c r="AB267" s="10"/>
      <c r="AC267" s="11"/>
    </row>
    <row r="268" spans="1:29" ht="15.75" customHeight="1">
      <c r="A268" s="1432"/>
      <c r="B268" s="9"/>
      <c r="C268" s="32">
        <v>30</v>
      </c>
      <c r="D268" s="14" t="s">
        <v>1347</v>
      </c>
      <c r="E268" s="15"/>
      <c r="F268" s="16"/>
      <c r="G268" s="1462">
        <f>(C268/C270)*G260</f>
        <v>24.489795918367349</v>
      </c>
      <c r="H268" s="1462"/>
      <c r="I268" s="1463" t="s">
        <v>1350</v>
      </c>
      <c r="J268" s="1463"/>
      <c r="K268" s="1463"/>
      <c r="L268" s="1463"/>
      <c r="M268" s="1463"/>
      <c r="N268" s="1464"/>
      <c r="O268" s="3"/>
      <c r="P268" s="1432"/>
      <c r="Q268" s="9"/>
      <c r="R268" s="10"/>
      <c r="S268" s="10"/>
      <c r="T268" s="10"/>
      <c r="U268" s="10"/>
      <c r="V268" s="10"/>
      <c r="W268" s="10"/>
      <c r="X268" s="10"/>
      <c r="Y268" s="10"/>
      <c r="Z268" s="10"/>
      <c r="AA268" s="10"/>
      <c r="AB268" s="10"/>
      <c r="AC268" s="11"/>
    </row>
    <row r="269" spans="1:29" ht="15.75" customHeight="1">
      <c r="A269" s="1432"/>
      <c r="B269" s="9"/>
      <c r="C269" s="14"/>
      <c r="D269" s="14"/>
      <c r="E269" s="275"/>
      <c r="F269" s="275"/>
      <c r="G269" s="1409"/>
      <c r="H269" s="1409"/>
      <c r="I269" s="1465"/>
      <c r="J269" s="1465"/>
      <c r="K269" s="1465"/>
      <c r="L269" s="1465"/>
      <c r="M269" s="1465"/>
      <c r="N269" s="1466"/>
      <c r="O269" s="3"/>
      <c r="P269" s="1432"/>
      <c r="Q269" s="1016" t="s">
        <v>1418</v>
      </c>
      <c r="R269" s="10"/>
      <c r="S269" s="10"/>
      <c r="T269" s="10"/>
      <c r="U269" s="10"/>
      <c r="V269" s="10"/>
      <c r="W269" s="10"/>
      <c r="X269" s="10"/>
      <c r="Y269" s="10"/>
      <c r="Z269" s="10"/>
      <c r="AA269" s="10"/>
      <c r="AB269" s="10"/>
      <c r="AC269" s="11"/>
    </row>
    <row r="270" spans="1:29" ht="16.5" thickBot="1">
      <c r="A270" s="1432"/>
      <c r="B270" s="9"/>
      <c r="C270" s="854">
        <f>SUM(C262:C264)</f>
        <v>1.2249999999999999</v>
      </c>
      <c r="D270" s="1453" t="s">
        <v>8</v>
      </c>
      <c r="E270" s="1453"/>
      <c r="F270" s="1453"/>
      <c r="G270" s="1454">
        <f t="shared" ref="G270:H270" si="6">SUM(G262:G264)</f>
        <v>1.0000000000000002</v>
      </c>
      <c r="H270" s="1454">
        <f t="shared" si="6"/>
        <v>0</v>
      </c>
      <c r="I270" s="193" t="s">
        <v>1351</v>
      </c>
      <c r="J270" s="923"/>
      <c r="K270" s="923"/>
      <c r="L270" s="923"/>
      <c r="M270" s="923"/>
      <c r="N270" s="924"/>
      <c r="O270" s="3"/>
      <c r="P270" s="1432"/>
      <c r="Q270" s="992" t="str">
        <f ca="1">CELL("nomfichier",P266)</f>
        <v>D:\1 UPRT SITE WEB\uprt.fr\ff-mickael-rabeau\[ff-mr-patisserie-N°3-complet.xlsx]Décors-Aromatisation-Astuces</v>
      </c>
      <c r="R270" s="10"/>
      <c r="S270" s="10"/>
      <c r="T270" s="10"/>
      <c r="U270" s="10"/>
      <c r="V270" s="10"/>
      <c r="W270" s="10"/>
      <c r="X270" s="10"/>
      <c r="Y270" s="10"/>
      <c r="Z270" s="10"/>
      <c r="AA270" s="10"/>
      <c r="AB270" s="10"/>
      <c r="AC270" s="11"/>
    </row>
    <row r="271" spans="1:29" ht="16.5" thickBot="1">
      <c r="A271" s="1432"/>
      <c r="B271" s="9"/>
      <c r="C271" s="129"/>
      <c r="D271" s="855"/>
      <c r="E271" s="855"/>
      <c r="F271" s="855"/>
      <c r="G271" s="855"/>
      <c r="H271" s="855"/>
      <c r="I271" s="10"/>
      <c r="J271" s="177"/>
      <c r="K271" s="177"/>
      <c r="L271" s="177"/>
      <c r="M271" s="177"/>
      <c r="N271" s="178"/>
      <c r="O271" s="3"/>
      <c r="P271" s="1432"/>
      <c r="Q271" s="938"/>
      <c r="R271" s="939"/>
      <c r="S271" s="939"/>
      <c r="T271" s="939"/>
      <c r="U271" s="25"/>
      <c r="V271" s="25"/>
      <c r="W271" s="25"/>
      <c r="X271" s="25"/>
      <c r="Y271" s="25"/>
      <c r="Z271" s="25"/>
      <c r="AA271" s="25"/>
      <c r="AB271" s="25"/>
      <c r="AC271" s="26"/>
    </row>
    <row r="272" spans="1:29">
      <c r="A272" s="1432"/>
      <c r="B272" s="23" t="s">
        <v>6</v>
      </c>
      <c r="C272" s="452" t="s">
        <v>10</v>
      </c>
      <c r="D272" s="25"/>
      <c r="E272" s="25"/>
      <c r="F272" s="25"/>
      <c r="G272" s="25"/>
      <c r="H272" s="25"/>
      <c r="I272" s="25"/>
      <c r="J272" s="25"/>
      <c r="K272" s="25"/>
      <c r="L272" s="25"/>
      <c r="M272" s="25"/>
      <c r="N272" s="26"/>
      <c r="P272" s="1432"/>
      <c r="Q272" s="9"/>
      <c r="R272" s="10" t="s">
        <v>9</v>
      </c>
      <c r="S272" s="932" t="s">
        <v>177</v>
      </c>
      <c r="T272" s="10"/>
      <c r="U272" s="10"/>
      <c r="V272" s="1429" t="s">
        <v>179</v>
      </c>
      <c r="W272" s="1429"/>
      <c r="X272" s="1429"/>
      <c r="Y272" s="1429"/>
      <c r="Z272" s="1429"/>
      <c r="AA272" s="1429"/>
      <c r="AB272" s="1429"/>
      <c r="AC272" s="1430"/>
    </row>
    <row r="273" spans="1:29">
      <c r="A273" s="1432"/>
      <c r="B273" s="86" t="s">
        <v>5</v>
      </c>
      <c r="C273" s="451" t="s">
        <v>11</v>
      </c>
      <c r="D273" s="28"/>
      <c r="E273" s="28"/>
      <c r="F273" s="28"/>
      <c r="G273" s="28"/>
      <c r="H273" s="28"/>
      <c r="I273" s="28"/>
      <c r="J273" s="28"/>
      <c r="K273" s="28"/>
      <c r="L273" s="28"/>
      <c r="M273" s="10"/>
      <c r="N273" s="29"/>
      <c r="P273" s="1432"/>
      <c r="Q273" s="10"/>
      <c r="R273" s="10"/>
      <c r="S273" s="10"/>
      <c r="T273" s="10"/>
      <c r="U273" s="10"/>
      <c r="V273" s="931"/>
      <c r="W273" s="931" t="s">
        <v>178</v>
      </c>
      <c r="X273" s="931"/>
      <c r="Y273" s="931"/>
      <c r="Z273" s="931"/>
      <c r="AA273" s="931"/>
      <c r="AB273" s="931"/>
      <c r="AC273" s="933"/>
    </row>
    <row r="274" spans="1:29" ht="15" customHeight="1">
      <c r="A274" s="1432"/>
      <c r="B274" s="1433" t="s">
        <v>1412</v>
      </c>
      <c r="C274" s="1434"/>
      <c r="D274" s="1434"/>
      <c r="E274" s="1434"/>
      <c r="F274" s="1434"/>
      <c r="G274" s="1434"/>
      <c r="H274" s="1434"/>
      <c r="I274" s="1434"/>
      <c r="J274" s="1434"/>
      <c r="K274" s="1434"/>
      <c r="L274" s="1434"/>
      <c r="M274" s="1434"/>
      <c r="N274" s="1435"/>
      <c r="P274" s="1432"/>
      <c r="Q274" s="1433" t="s">
        <v>1412</v>
      </c>
      <c r="R274" s="1434"/>
      <c r="S274" s="1434"/>
      <c r="T274" s="1434"/>
      <c r="U274" s="1434"/>
      <c r="V274" s="1434"/>
      <c r="W274" s="1434"/>
      <c r="X274" s="1434"/>
      <c r="Y274" s="1434"/>
      <c r="Z274" s="1434"/>
      <c r="AA274" s="1434"/>
      <c r="AB274" s="1434"/>
      <c r="AC274" s="1435"/>
    </row>
    <row r="275" spans="1:29" ht="15.75" thickBot="1">
      <c r="A275" s="1432"/>
      <c r="B275" s="1436"/>
      <c r="C275" s="1437"/>
      <c r="D275" s="1437"/>
      <c r="E275" s="1437"/>
      <c r="F275" s="1437"/>
      <c r="G275" s="1437"/>
      <c r="H275" s="1437"/>
      <c r="I275" s="1437"/>
      <c r="J275" s="1437"/>
      <c r="K275" s="1437"/>
      <c r="L275" s="1437"/>
      <c r="M275" s="1437"/>
      <c r="N275" s="1438"/>
      <c r="P275" s="1432"/>
      <c r="Q275" s="1436"/>
      <c r="R275" s="1437"/>
      <c r="S275" s="1437"/>
      <c r="T275" s="1437"/>
      <c r="U275" s="1437"/>
      <c r="V275" s="1437"/>
      <c r="W275" s="1437"/>
      <c r="X275" s="1437"/>
      <c r="Y275" s="1437"/>
      <c r="Z275" s="1437"/>
      <c r="AA275" s="1437"/>
      <c r="AB275" s="1437"/>
      <c r="AC275" s="1438"/>
    </row>
    <row r="277" spans="1:29" ht="15.75" thickBot="1">
      <c r="A277" s="8" t="s">
        <v>3</v>
      </c>
      <c r="B277" s="1431" t="str">
        <f>B278</f>
        <v>Colle alimentaire</v>
      </c>
      <c r="C277" s="1431"/>
      <c r="D277" s="1431"/>
      <c r="E277" s="1431"/>
      <c r="F277" s="1431"/>
      <c r="G277" s="1431"/>
      <c r="H277" s="1431"/>
      <c r="I277" s="1431"/>
      <c r="J277" s="1431"/>
      <c r="K277" s="1431"/>
      <c r="L277" s="1431"/>
      <c r="M277" s="1431"/>
      <c r="N277" s="1431"/>
      <c r="O277" s="3"/>
      <c r="P277" s="8" t="s">
        <v>3</v>
      </c>
      <c r="Q277" s="1431" t="str">
        <f>Q278</f>
        <v>Colle alimentaire</v>
      </c>
      <c r="R277" s="1431"/>
      <c r="S277" s="1431"/>
      <c r="T277" s="1431"/>
      <c r="U277" s="1431"/>
      <c r="V277" s="1431"/>
      <c r="W277" s="1431"/>
      <c r="X277" s="1431"/>
      <c r="Y277" s="1431"/>
      <c r="Z277" s="1431"/>
      <c r="AA277" s="1431"/>
      <c r="AB277" s="1431"/>
      <c r="AC277" s="1431"/>
    </row>
    <row r="278" spans="1:29" ht="23.25" customHeight="1">
      <c r="A278" s="1432" t="str">
        <f>B278</f>
        <v>Colle alimentaire</v>
      </c>
      <c r="B278" s="1399" t="s">
        <v>1352</v>
      </c>
      <c r="C278" s="1400"/>
      <c r="D278" s="1400"/>
      <c r="E278" s="1400"/>
      <c r="F278" s="1400"/>
      <c r="G278" s="1400"/>
      <c r="H278" s="1400"/>
      <c r="I278" s="1400"/>
      <c r="J278" s="1400"/>
      <c r="K278" s="1400"/>
      <c r="L278" s="1400"/>
      <c r="M278" s="1400"/>
      <c r="N278" s="1401"/>
      <c r="O278" s="3"/>
      <c r="P278" s="1432" t="str">
        <f>Q278</f>
        <v>Colle alimentaire</v>
      </c>
      <c r="Q278" s="1399" t="s">
        <v>1352</v>
      </c>
      <c r="R278" s="1400"/>
      <c r="S278" s="1400"/>
      <c r="T278" s="1400"/>
      <c r="U278" s="1400"/>
      <c r="V278" s="1400"/>
      <c r="W278" s="1400"/>
      <c r="X278" s="1400"/>
      <c r="Y278" s="1400"/>
      <c r="Z278" s="1400"/>
      <c r="AA278" s="1400"/>
      <c r="AB278" s="1400"/>
      <c r="AC278" s="1401"/>
    </row>
    <row r="279" spans="1:29" ht="15.75" customHeight="1">
      <c r="A279" s="1432"/>
      <c r="B279" s="1387"/>
      <c r="C279" s="1388"/>
      <c r="D279" s="1388"/>
      <c r="E279" s="1388"/>
      <c r="F279" s="1388"/>
      <c r="G279" s="1388"/>
      <c r="H279" s="1388"/>
      <c r="I279" s="1388"/>
      <c r="J279" s="1388"/>
      <c r="K279" s="1388"/>
      <c r="L279" s="1388"/>
      <c r="M279" s="1388"/>
      <c r="N279" s="1389"/>
      <c r="O279" s="3"/>
      <c r="P279" s="1432"/>
      <c r="Q279" s="1387"/>
      <c r="R279" s="1388"/>
      <c r="S279" s="1388"/>
      <c r="T279" s="1388"/>
      <c r="U279" s="1388"/>
      <c r="V279" s="1388"/>
      <c r="W279" s="1388"/>
      <c r="X279" s="1388"/>
      <c r="Y279" s="1388"/>
      <c r="Z279" s="1388"/>
      <c r="AA279" s="1388"/>
      <c r="AB279" s="1388"/>
      <c r="AC279" s="1389"/>
    </row>
    <row r="280" spans="1:29" ht="15.75" customHeight="1">
      <c r="A280" s="1432"/>
      <c r="B280" s="1416" t="s">
        <v>19</v>
      </c>
      <c r="C280" s="1417"/>
      <c r="D280" s="1417"/>
      <c r="E280" s="1417"/>
      <c r="F280" s="1417"/>
      <c r="G280" s="1417"/>
      <c r="H280" s="1417"/>
      <c r="I280" s="1417"/>
      <c r="J280" s="1417"/>
      <c r="K280" s="1417"/>
      <c r="L280" s="1417"/>
      <c r="M280" s="1417"/>
      <c r="N280" s="1418"/>
      <c r="O280" s="3"/>
      <c r="P280" s="1432"/>
      <c r="Q280" s="1416" t="s">
        <v>19</v>
      </c>
      <c r="R280" s="1417"/>
      <c r="S280" s="1417"/>
      <c r="T280" s="1417"/>
      <c r="U280" s="1417"/>
      <c r="V280" s="1417"/>
      <c r="W280" s="1417"/>
      <c r="X280" s="1417"/>
      <c r="Y280" s="1417"/>
      <c r="Z280" s="1417"/>
      <c r="AA280" s="1417"/>
      <c r="AB280" s="1417"/>
      <c r="AC280" s="1418"/>
    </row>
    <row r="281" spans="1:29" ht="15.75" customHeight="1" thickBot="1">
      <c r="A281" s="1432"/>
      <c r="B281" s="1419"/>
      <c r="C281" s="1420"/>
      <c r="D281" s="1420"/>
      <c r="E281" s="1420"/>
      <c r="F281" s="1420"/>
      <c r="G281" s="1420"/>
      <c r="H281" s="1420"/>
      <c r="I281" s="1420"/>
      <c r="J281" s="1420"/>
      <c r="K281" s="1420"/>
      <c r="L281" s="1420"/>
      <c r="M281" s="1420"/>
      <c r="N281" s="1421"/>
      <c r="O281" s="3"/>
      <c r="P281" s="1432"/>
      <c r="Q281" s="1419"/>
      <c r="R281" s="1420"/>
      <c r="S281" s="1420"/>
      <c r="T281" s="1420"/>
      <c r="U281" s="1420"/>
      <c r="V281" s="1420"/>
      <c r="W281" s="1420"/>
      <c r="X281" s="1420"/>
      <c r="Y281" s="1420"/>
      <c r="Z281" s="1420"/>
      <c r="AA281" s="1420"/>
      <c r="AB281" s="1420"/>
      <c r="AC281" s="1421"/>
    </row>
    <row r="282" spans="1:29" ht="15" customHeight="1">
      <c r="A282" s="1432"/>
      <c r="B282" s="9"/>
      <c r="C282" s="10"/>
      <c r="D282" s="10"/>
      <c r="E282" s="10"/>
      <c r="F282" s="10"/>
      <c r="G282" s="10"/>
      <c r="H282" s="10"/>
      <c r="I282" s="10"/>
      <c r="J282" s="10"/>
      <c r="K282" s="10"/>
      <c r="L282" s="10"/>
      <c r="M282" s="10"/>
      <c r="N282" s="11"/>
      <c r="O282" s="3"/>
      <c r="P282" s="1432"/>
      <c r="Q282" s="1424" t="s">
        <v>144</v>
      </c>
      <c r="R282" s="1403"/>
      <c r="S282" s="1403"/>
      <c r="T282" s="1403"/>
      <c r="U282" s="1403"/>
      <c r="V282" s="1403"/>
      <c r="W282" s="1403"/>
      <c r="X282" s="1403"/>
      <c r="Y282" s="1403"/>
      <c r="Z282" s="1403"/>
      <c r="AA282" s="1403"/>
      <c r="AB282" s="1403"/>
      <c r="AC282" s="1425"/>
    </row>
    <row r="283" spans="1:29" ht="15" customHeight="1" thickBot="1">
      <c r="A283" s="1432"/>
      <c r="B283" s="9"/>
      <c r="C283" s="10"/>
      <c r="D283" s="10"/>
      <c r="E283" s="10"/>
      <c r="F283" s="10"/>
      <c r="G283" s="1408" t="s">
        <v>5</v>
      </c>
      <c r="H283" s="1408"/>
      <c r="I283" s="10"/>
      <c r="J283" s="10"/>
      <c r="K283" s="10"/>
      <c r="L283" s="10"/>
      <c r="M283" s="10"/>
      <c r="N283" s="11"/>
      <c r="O283" s="3"/>
      <c r="P283" s="1432"/>
      <c r="Q283" s="1426"/>
      <c r="R283" s="1406"/>
      <c r="S283" s="1406"/>
      <c r="T283" s="1406"/>
      <c r="U283" s="1406"/>
      <c r="V283" s="1406"/>
      <c r="W283" s="1406"/>
      <c r="X283" s="1406"/>
      <c r="Y283" s="1406"/>
      <c r="Z283" s="1406"/>
      <c r="AA283" s="1406"/>
      <c r="AB283" s="1406"/>
      <c r="AC283" s="1427"/>
    </row>
    <row r="284" spans="1:29" ht="18.75" customHeight="1">
      <c r="A284" s="1432"/>
      <c r="B284" s="9"/>
      <c r="C284" s="10"/>
      <c r="D284" s="10"/>
      <c r="E284" s="447" t="s">
        <v>146</v>
      </c>
      <c r="F284" s="863" t="s">
        <v>4</v>
      </c>
      <c r="G284" s="1442"/>
      <c r="H284" s="1442"/>
      <c r="I284" s="222"/>
      <c r="J284" s="10"/>
      <c r="K284" s="10"/>
      <c r="L284" s="10"/>
      <c r="M284" s="10"/>
      <c r="N284" s="11"/>
      <c r="O284" s="3"/>
      <c r="P284" s="1432"/>
      <c r="Q284" s="9"/>
      <c r="R284" s="1428" t="s">
        <v>1413</v>
      </c>
      <c r="S284" s="1428"/>
      <c r="T284" s="1428"/>
      <c r="U284" s="1428"/>
      <c r="V284" s="1428"/>
      <c r="W284" s="1428"/>
      <c r="X284" s="1428"/>
      <c r="Y284" s="1428"/>
      <c r="Z284" s="1428"/>
      <c r="AA284" s="1428"/>
      <c r="AB284" s="1428"/>
      <c r="AC284" s="11"/>
    </row>
    <row r="285" spans="1:29">
      <c r="A285" s="1432"/>
      <c r="B285" s="842"/>
      <c r="C285" s="858" t="s">
        <v>6</v>
      </c>
      <c r="D285" s="99" t="s">
        <v>861</v>
      </c>
      <c r="E285" s="10"/>
      <c r="F285" s="10"/>
      <c r="G285" s="114"/>
      <c r="H285" s="109"/>
      <c r="I285" s="631" t="s">
        <v>7</v>
      </c>
      <c r="K285" s="631"/>
      <c r="L285" s="631"/>
      <c r="M285" s="631"/>
      <c r="N285" s="404"/>
      <c r="O285" s="3"/>
      <c r="P285" s="1432"/>
      <c r="Q285" s="9"/>
      <c r="R285" s="1428"/>
      <c r="S285" s="1428"/>
      <c r="T285" s="1428"/>
      <c r="U285" s="1428"/>
      <c r="V285" s="1428"/>
      <c r="W285" s="1428"/>
      <c r="X285" s="1428"/>
      <c r="Y285" s="1428"/>
      <c r="Z285" s="1428"/>
      <c r="AA285" s="1428"/>
      <c r="AB285" s="1428"/>
      <c r="AC285" s="11"/>
    </row>
    <row r="286" spans="1:29" ht="16.5" customHeight="1">
      <c r="A286" s="1432"/>
      <c r="B286" s="9"/>
      <c r="C286" s="862"/>
      <c r="D286" s="14" t="s">
        <v>1216</v>
      </c>
      <c r="E286" s="15"/>
      <c r="F286" s="14"/>
      <c r="G286" s="1409" t="str">
        <f>IF(ISBLANK(C286),"",(C286/C290)*G284)</f>
        <v/>
      </c>
      <c r="H286" s="1409"/>
      <c r="I286" s="1455" t="s">
        <v>1353</v>
      </c>
      <c r="J286" s="1455"/>
      <c r="K286" s="1455"/>
      <c r="L286" s="1455"/>
      <c r="M286" s="1455"/>
      <c r="N286" s="1456"/>
      <c r="O286" s="3"/>
      <c r="P286" s="1432"/>
      <c r="Q286" s="9"/>
      <c r="R286" s="1428"/>
      <c r="S286" s="1428"/>
      <c r="T286" s="1428"/>
      <c r="U286" s="1428"/>
      <c r="V286" s="1428"/>
      <c r="W286" s="1428"/>
      <c r="X286" s="1428"/>
      <c r="Y286" s="1428"/>
      <c r="Z286" s="1428"/>
      <c r="AA286" s="1428"/>
      <c r="AB286" s="1428"/>
      <c r="AC286" s="11"/>
    </row>
    <row r="287" spans="1:29" ht="15.75">
      <c r="A287" s="1432"/>
      <c r="B287" s="9"/>
      <c r="C287" s="862"/>
      <c r="D287" s="14" t="s">
        <v>1356</v>
      </c>
      <c r="E287" s="15"/>
      <c r="F287" s="16"/>
      <c r="G287" s="1409" t="str">
        <f>IF(ISBLANK(C287),"",(C287/C290)*G284)</f>
        <v/>
      </c>
      <c r="H287" s="1409"/>
      <c r="I287" s="1457"/>
      <c r="J287" s="1457"/>
      <c r="K287" s="1457"/>
      <c r="L287" s="1457"/>
      <c r="M287" s="1457"/>
      <c r="N287" s="1458"/>
      <c r="O287" s="3"/>
      <c r="P287" s="1432"/>
      <c r="Q287" s="9"/>
      <c r="R287" s="10"/>
      <c r="S287" s="10"/>
      <c r="T287" s="10"/>
      <c r="U287" s="10"/>
      <c r="V287" s="10"/>
      <c r="W287" s="10"/>
      <c r="X287" s="10"/>
      <c r="Y287" s="10"/>
      <c r="Z287" s="10"/>
      <c r="AA287" s="10"/>
      <c r="AB287" s="10"/>
      <c r="AC287" s="11"/>
    </row>
    <row r="288" spans="1:29" ht="15.75" customHeight="1">
      <c r="A288" s="1432"/>
      <c r="B288" s="9"/>
      <c r="C288" s="862"/>
      <c r="D288" s="14" t="s">
        <v>1357</v>
      </c>
      <c r="E288" s="15"/>
      <c r="F288" s="16"/>
      <c r="G288" s="1409" t="str">
        <f>IF(ISBLANK(C288),"",(C288/C290)*G284)</f>
        <v/>
      </c>
      <c r="H288" s="1409"/>
      <c r="I288" s="1457"/>
      <c r="J288" s="1457"/>
      <c r="K288" s="1457"/>
      <c r="L288" s="1457"/>
      <c r="M288" s="1457"/>
      <c r="N288" s="1458"/>
      <c r="O288" s="3"/>
      <c r="P288" s="1432"/>
      <c r="Q288" s="9"/>
      <c r="R288" s="10"/>
      <c r="S288" s="10"/>
      <c r="T288" s="10"/>
      <c r="U288" s="10"/>
      <c r="V288" s="10"/>
      <c r="W288" s="10"/>
      <c r="X288" s="10"/>
      <c r="Y288" s="10"/>
      <c r="Z288" s="10"/>
      <c r="AA288" s="10"/>
      <c r="AB288" s="10"/>
      <c r="AC288" s="11"/>
    </row>
    <row r="289" spans="1:29" ht="15.75" customHeight="1">
      <c r="A289" s="1432"/>
      <c r="B289" s="9"/>
      <c r="C289" s="14"/>
      <c r="D289" s="14"/>
      <c r="E289" s="275"/>
      <c r="F289" s="275"/>
      <c r="G289" s="1409"/>
      <c r="H289" s="1409"/>
      <c r="I289" s="10"/>
      <c r="J289" s="177"/>
      <c r="K289" s="177"/>
      <c r="L289" s="177"/>
      <c r="M289" s="177"/>
      <c r="N289" s="178"/>
      <c r="O289" s="3"/>
      <c r="P289" s="1432"/>
      <c r="Q289" s="1016" t="s">
        <v>1418</v>
      </c>
      <c r="R289" s="10"/>
      <c r="S289" s="10"/>
      <c r="T289" s="10"/>
      <c r="U289" s="10"/>
      <c r="V289" s="10"/>
      <c r="W289" s="10"/>
      <c r="X289" s="10"/>
      <c r="Y289" s="10"/>
      <c r="Z289" s="10"/>
      <c r="AA289" s="10"/>
      <c r="AB289" s="10"/>
      <c r="AC289" s="11"/>
    </row>
    <row r="290" spans="1:29" ht="16.5" thickBot="1">
      <c r="A290" s="1432"/>
      <c r="B290" s="9"/>
      <c r="C290" s="854">
        <f>SUM(C286:C288)</f>
        <v>0</v>
      </c>
      <c r="D290" s="1453" t="s">
        <v>8</v>
      </c>
      <c r="E290" s="1453"/>
      <c r="F290" s="1453"/>
      <c r="G290" s="1454">
        <f>SUM(G286:G288)</f>
        <v>0</v>
      </c>
      <c r="H290" s="1454">
        <f>SUM(H286:H288)</f>
        <v>0</v>
      </c>
      <c r="I290" s="845"/>
      <c r="J290" s="177"/>
      <c r="K290" s="177"/>
      <c r="L290" s="177"/>
      <c r="M290" s="177"/>
      <c r="N290" s="178"/>
      <c r="O290" s="3"/>
      <c r="P290" s="1432"/>
      <c r="Q290" s="992" t="str">
        <f ca="1">CELL("nomfichier",P286)</f>
        <v>D:\1 UPRT SITE WEB\uprt.fr\ff-mickael-rabeau\[ff-mr-patisserie-N°3-complet.xlsx]Décors-Aromatisation-Astuces</v>
      </c>
      <c r="R290" s="10"/>
      <c r="S290" s="10"/>
      <c r="T290" s="10"/>
      <c r="U290" s="10"/>
      <c r="V290" s="10"/>
      <c r="W290" s="10"/>
      <c r="X290" s="10"/>
      <c r="Y290" s="10"/>
      <c r="Z290" s="10"/>
      <c r="AA290" s="10"/>
      <c r="AB290" s="10"/>
      <c r="AC290" s="11"/>
    </row>
    <row r="291" spans="1:29" ht="16.5" thickBot="1">
      <c r="A291" s="1432"/>
      <c r="B291" s="9"/>
      <c r="C291" s="129"/>
      <c r="D291" s="855"/>
      <c r="E291" s="855"/>
      <c r="F291" s="855"/>
      <c r="G291" s="855"/>
      <c r="H291" s="855"/>
      <c r="I291" s="10"/>
      <c r="J291" s="177"/>
      <c r="K291" s="177"/>
      <c r="L291" s="177"/>
      <c r="M291" s="177"/>
      <c r="N291" s="178"/>
      <c r="O291" s="3"/>
      <c r="P291" s="1432"/>
      <c r="Q291" s="938"/>
      <c r="R291" s="939"/>
      <c r="S291" s="939"/>
      <c r="T291" s="939"/>
      <c r="U291" s="25"/>
      <c r="V291" s="25"/>
      <c r="W291" s="25"/>
      <c r="X291" s="25"/>
      <c r="Y291" s="25"/>
      <c r="Z291" s="25"/>
      <c r="AA291" s="25"/>
      <c r="AB291" s="25"/>
      <c r="AC291" s="26"/>
    </row>
    <row r="292" spans="1:29">
      <c r="A292" s="1432"/>
      <c r="B292" s="23" t="s">
        <v>6</v>
      </c>
      <c r="C292" s="452" t="s">
        <v>10</v>
      </c>
      <c r="D292" s="25"/>
      <c r="E292" s="25"/>
      <c r="F292" s="25"/>
      <c r="G292" s="25"/>
      <c r="H292" s="25"/>
      <c r="I292" s="25"/>
      <c r="J292" s="25"/>
      <c r="K292" s="25"/>
      <c r="L292" s="25"/>
      <c r="M292" s="25"/>
      <c r="N292" s="26"/>
      <c r="P292" s="1432"/>
      <c r="Q292" s="9"/>
      <c r="R292" s="10" t="s">
        <v>9</v>
      </c>
      <c r="S292" s="932" t="s">
        <v>177</v>
      </c>
      <c r="T292" s="10"/>
      <c r="U292" s="10"/>
      <c r="V292" s="1429" t="s">
        <v>179</v>
      </c>
      <c r="W292" s="1429"/>
      <c r="X292" s="1429"/>
      <c r="Y292" s="1429"/>
      <c r="Z292" s="1429"/>
      <c r="AA292" s="1429"/>
      <c r="AB292" s="1429"/>
      <c r="AC292" s="1430"/>
    </row>
    <row r="293" spans="1:29">
      <c r="A293" s="1432"/>
      <c r="B293" s="86" t="s">
        <v>5</v>
      </c>
      <c r="C293" s="451" t="s">
        <v>11</v>
      </c>
      <c r="D293" s="28"/>
      <c r="E293" s="28"/>
      <c r="F293" s="28"/>
      <c r="G293" s="28"/>
      <c r="H293" s="28"/>
      <c r="I293" s="28"/>
      <c r="J293" s="28"/>
      <c r="K293" s="28"/>
      <c r="L293" s="28"/>
      <c r="M293" s="10"/>
      <c r="N293" s="29"/>
      <c r="P293" s="1432"/>
      <c r="Q293" s="10"/>
      <c r="R293" s="10"/>
      <c r="S293" s="10"/>
      <c r="T293" s="10"/>
      <c r="U293" s="10"/>
      <c r="V293" s="931"/>
      <c r="W293" s="931" t="s">
        <v>178</v>
      </c>
      <c r="X293" s="931"/>
      <c r="Y293" s="931"/>
      <c r="Z293" s="931"/>
      <c r="AA293" s="931"/>
      <c r="AB293" s="931"/>
      <c r="AC293" s="933"/>
    </row>
    <row r="294" spans="1:29" ht="15" customHeight="1">
      <c r="A294" s="1432"/>
      <c r="B294" s="1433" t="s">
        <v>1412</v>
      </c>
      <c r="C294" s="1434"/>
      <c r="D294" s="1434"/>
      <c r="E294" s="1434"/>
      <c r="F294" s="1434"/>
      <c r="G294" s="1434"/>
      <c r="H294" s="1434"/>
      <c r="I294" s="1434"/>
      <c r="J294" s="1434"/>
      <c r="K294" s="1434"/>
      <c r="L294" s="1434"/>
      <c r="M294" s="1434"/>
      <c r="N294" s="1435"/>
      <c r="P294" s="1432"/>
      <c r="Q294" s="1433" t="s">
        <v>1412</v>
      </c>
      <c r="R294" s="1434"/>
      <c r="S294" s="1434"/>
      <c r="T294" s="1434"/>
      <c r="U294" s="1434"/>
      <c r="V294" s="1434"/>
      <c r="W294" s="1434"/>
      <c r="X294" s="1434"/>
      <c r="Y294" s="1434"/>
      <c r="Z294" s="1434"/>
      <c r="AA294" s="1434"/>
      <c r="AB294" s="1434"/>
      <c r="AC294" s="1435"/>
    </row>
    <row r="295" spans="1:29" ht="15.75" thickBot="1">
      <c r="A295" s="1432"/>
      <c r="B295" s="1436"/>
      <c r="C295" s="1437"/>
      <c r="D295" s="1437"/>
      <c r="E295" s="1437"/>
      <c r="F295" s="1437"/>
      <c r="G295" s="1437"/>
      <c r="H295" s="1437"/>
      <c r="I295" s="1437"/>
      <c r="J295" s="1437"/>
      <c r="K295" s="1437"/>
      <c r="L295" s="1437"/>
      <c r="M295" s="1437"/>
      <c r="N295" s="1438"/>
      <c r="P295" s="1432"/>
      <c r="Q295" s="1436"/>
      <c r="R295" s="1437"/>
      <c r="S295" s="1437"/>
      <c r="T295" s="1437"/>
      <c r="U295" s="1437"/>
      <c r="V295" s="1437"/>
      <c r="W295" s="1437"/>
      <c r="X295" s="1437"/>
      <c r="Y295" s="1437"/>
      <c r="Z295" s="1437"/>
      <c r="AA295" s="1437"/>
      <c r="AB295" s="1437"/>
      <c r="AC295" s="1438"/>
    </row>
    <row r="297" spans="1:29" ht="15.75" thickBot="1">
      <c r="A297" s="8" t="s">
        <v>3</v>
      </c>
      <c r="B297" s="1431" t="str">
        <f>B298</f>
        <v>Vernis alimentaire</v>
      </c>
      <c r="C297" s="1431"/>
      <c r="D297" s="1431"/>
      <c r="E297" s="1431"/>
      <c r="F297" s="1431"/>
      <c r="G297" s="1431"/>
      <c r="H297" s="1431"/>
      <c r="I297" s="1431"/>
      <c r="J297" s="1431"/>
      <c r="K297" s="1431"/>
      <c r="L297" s="1431"/>
      <c r="M297" s="1431"/>
      <c r="N297" s="1431"/>
      <c r="O297" s="3"/>
      <c r="P297" s="8" t="s">
        <v>3</v>
      </c>
      <c r="Q297" s="1431" t="str">
        <f>Q298</f>
        <v>Vernis alimentaire</v>
      </c>
      <c r="R297" s="1431"/>
      <c r="S297" s="1431"/>
      <c r="T297" s="1431"/>
      <c r="U297" s="1431"/>
      <c r="V297" s="1431"/>
      <c r="W297" s="1431"/>
      <c r="X297" s="1431"/>
      <c r="Y297" s="1431"/>
      <c r="Z297" s="1431"/>
      <c r="AA297" s="1431"/>
      <c r="AB297" s="1431"/>
      <c r="AC297" s="1431"/>
    </row>
    <row r="298" spans="1:29" ht="23.25" customHeight="1">
      <c r="A298" s="1432" t="str">
        <f>B298</f>
        <v>Vernis alimentaire</v>
      </c>
      <c r="B298" s="1399" t="s">
        <v>1354</v>
      </c>
      <c r="C298" s="1400"/>
      <c r="D298" s="1400"/>
      <c r="E298" s="1400"/>
      <c r="F298" s="1400"/>
      <c r="G298" s="1400"/>
      <c r="H298" s="1400"/>
      <c r="I298" s="1400"/>
      <c r="J298" s="1400"/>
      <c r="K298" s="1400"/>
      <c r="L298" s="1400"/>
      <c r="M298" s="1400"/>
      <c r="N298" s="1401"/>
      <c r="O298" s="3"/>
      <c r="P298" s="1432" t="str">
        <f>Q298</f>
        <v>Vernis alimentaire</v>
      </c>
      <c r="Q298" s="1399" t="s">
        <v>1354</v>
      </c>
      <c r="R298" s="1400"/>
      <c r="S298" s="1400"/>
      <c r="T298" s="1400"/>
      <c r="U298" s="1400"/>
      <c r="V298" s="1400"/>
      <c r="W298" s="1400"/>
      <c r="X298" s="1400"/>
      <c r="Y298" s="1400"/>
      <c r="Z298" s="1400"/>
      <c r="AA298" s="1400"/>
      <c r="AB298" s="1400"/>
      <c r="AC298" s="1401"/>
    </row>
    <row r="299" spans="1:29" ht="15.75" customHeight="1">
      <c r="A299" s="1432"/>
      <c r="B299" s="1387"/>
      <c r="C299" s="1388"/>
      <c r="D299" s="1388"/>
      <c r="E299" s="1388"/>
      <c r="F299" s="1388"/>
      <c r="G299" s="1388"/>
      <c r="H299" s="1388"/>
      <c r="I299" s="1388"/>
      <c r="J299" s="1388"/>
      <c r="K299" s="1388"/>
      <c r="L299" s="1388"/>
      <c r="M299" s="1388"/>
      <c r="N299" s="1389"/>
      <c r="O299" s="3"/>
      <c r="P299" s="1432"/>
      <c r="Q299" s="1387"/>
      <c r="R299" s="1388"/>
      <c r="S299" s="1388"/>
      <c r="T299" s="1388"/>
      <c r="U299" s="1388"/>
      <c r="V299" s="1388"/>
      <c r="W299" s="1388"/>
      <c r="X299" s="1388"/>
      <c r="Y299" s="1388"/>
      <c r="Z299" s="1388"/>
      <c r="AA299" s="1388"/>
      <c r="AB299" s="1388"/>
      <c r="AC299" s="1389"/>
    </row>
    <row r="300" spans="1:29" ht="15.75" customHeight="1">
      <c r="A300" s="1432"/>
      <c r="B300" s="1416" t="s">
        <v>19</v>
      </c>
      <c r="C300" s="1417"/>
      <c r="D300" s="1417"/>
      <c r="E300" s="1417"/>
      <c r="F300" s="1417"/>
      <c r="G300" s="1417"/>
      <c r="H300" s="1417"/>
      <c r="I300" s="1417"/>
      <c r="J300" s="1417"/>
      <c r="K300" s="1417"/>
      <c r="L300" s="1417"/>
      <c r="M300" s="1417"/>
      <c r="N300" s="1418"/>
      <c r="O300" s="3"/>
      <c r="P300" s="1432"/>
      <c r="Q300" s="1416" t="s">
        <v>19</v>
      </c>
      <c r="R300" s="1417"/>
      <c r="S300" s="1417"/>
      <c r="T300" s="1417"/>
      <c r="U300" s="1417"/>
      <c r="V300" s="1417"/>
      <c r="W300" s="1417"/>
      <c r="X300" s="1417"/>
      <c r="Y300" s="1417"/>
      <c r="Z300" s="1417"/>
      <c r="AA300" s="1417"/>
      <c r="AB300" s="1417"/>
      <c r="AC300" s="1418"/>
    </row>
    <row r="301" spans="1:29" ht="15.75" customHeight="1" thickBot="1">
      <c r="A301" s="1432"/>
      <c r="B301" s="1419"/>
      <c r="C301" s="1420"/>
      <c r="D301" s="1420"/>
      <c r="E301" s="1420"/>
      <c r="F301" s="1420"/>
      <c r="G301" s="1420"/>
      <c r="H301" s="1420"/>
      <c r="I301" s="1420"/>
      <c r="J301" s="1420"/>
      <c r="K301" s="1420"/>
      <c r="L301" s="1420"/>
      <c r="M301" s="1420"/>
      <c r="N301" s="1421"/>
      <c r="O301" s="3"/>
      <c r="P301" s="1432"/>
      <c r="Q301" s="1419"/>
      <c r="R301" s="1420"/>
      <c r="S301" s="1420"/>
      <c r="T301" s="1420"/>
      <c r="U301" s="1420"/>
      <c r="V301" s="1420"/>
      <c r="W301" s="1420"/>
      <c r="X301" s="1420"/>
      <c r="Y301" s="1420"/>
      <c r="Z301" s="1420"/>
      <c r="AA301" s="1420"/>
      <c r="AB301" s="1420"/>
      <c r="AC301" s="1421"/>
    </row>
    <row r="302" spans="1:29" ht="15" customHeight="1">
      <c r="A302" s="1432"/>
      <c r="B302" s="9"/>
      <c r="C302" s="10"/>
      <c r="D302" s="10"/>
      <c r="E302" s="10"/>
      <c r="F302" s="10"/>
      <c r="G302" s="10"/>
      <c r="H302" s="10"/>
      <c r="I302" s="10"/>
      <c r="J302" s="10"/>
      <c r="K302" s="10"/>
      <c r="L302" s="10"/>
      <c r="M302" s="10"/>
      <c r="N302" s="11"/>
      <c r="O302" s="3"/>
      <c r="P302" s="1432"/>
      <c r="Q302" s="1424" t="s">
        <v>144</v>
      </c>
      <c r="R302" s="1403"/>
      <c r="S302" s="1403"/>
      <c r="T302" s="1403"/>
      <c r="U302" s="1403"/>
      <c r="V302" s="1403"/>
      <c r="W302" s="1403"/>
      <c r="X302" s="1403"/>
      <c r="Y302" s="1403"/>
      <c r="Z302" s="1403"/>
      <c r="AA302" s="1403"/>
      <c r="AB302" s="1403"/>
      <c r="AC302" s="1425"/>
    </row>
    <row r="303" spans="1:29" ht="15" customHeight="1" thickBot="1">
      <c r="A303" s="1432"/>
      <c r="B303" s="9"/>
      <c r="C303" s="10"/>
      <c r="D303" s="10"/>
      <c r="E303" s="10"/>
      <c r="F303" s="10"/>
      <c r="G303" s="1408" t="s">
        <v>5</v>
      </c>
      <c r="H303" s="1408"/>
      <c r="I303" s="10"/>
      <c r="J303" s="10"/>
      <c r="K303" s="10"/>
      <c r="L303" s="10"/>
      <c r="M303" s="10"/>
      <c r="N303" s="11"/>
      <c r="O303" s="3"/>
      <c r="P303" s="1432"/>
      <c r="Q303" s="1426"/>
      <c r="R303" s="1406"/>
      <c r="S303" s="1406"/>
      <c r="T303" s="1406"/>
      <c r="U303" s="1406"/>
      <c r="V303" s="1406"/>
      <c r="W303" s="1406"/>
      <c r="X303" s="1406"/>
      <c r="Y303" s="1406"/>
      <c r="Z303" s="1406"/>
      <c r="AA303" s="1406"/>
      <c r="AB303" s="1406"/>
      <c r="AC303" s="1427"/>
    </row>
    <row r="304" spans="1:29" ht="18.75" customHeight="1">
      <c r="A304" s="1432"/>
      <c r="B304" s="9"/>
      <c r="C304" s="10"/>
      <c r="D304" s="10"/>
      <c r="E304" s="447" t="s">
        <v>146</v>
      </c>
      <c r="F304" s="863" t="s">
        <v>4</v>
      </c>
      <c r="G304" s="1442"/>
      <c r="H304" s="1442"/>
      <c r="I304" s="222"/>
      <c r="J304" s="10"/>
      <c r="K304" s="10"/>
      <c r="L304" s="10"/>
      <c r="M304" s="10"/>
      <c r="N304" s="11"/>
      <c r="O304" s="3"/>
      <c r="P304" s="1432"/>
      <c r="Q304" s="9"/>
      <c r="R304" s="1428" t="s">
        <v>1413</v>
      </c>
      <c r="S304" s="1428"/>
      <c r="T304" s="1428"/>
      <c r="U304" s="1428"/>
      <c r="V304" s="1428"/>
      <c r="W304" s="1428"/>
      <c r="X304" s="1428"/>
      <c r="Y304" s="1428"/>
      <c r="Z304" s="1428"/>
      <c r="AA304" s="1428"/>
      <c r="AB304" s="1428"/>
      <c r="AC304" s="11"/>
    </row>
    <row r="305" spans="1:29">
      <c r="A305" s="1432"/>
      <c r="B305" s="842"/>
      <c r="C305" s="858" t="s">
        <v>6</v>
      </c>
      <c r="D305" s="99" t="s">
        <v>861</v>
      </c>
      <c r="E305" s="10"/>
      <c r="F305" s="10"/>
      <c r="G305" s="114"/>
      <c r="H305" s="109"/>
      <c r="I305" s="631" t="s">
        <v>7</v>
      </c>
      <c r="K305" s="631"/>
      <c r="L305" s="631"/>
      <c r="M305" s="631"/>
      <c r="N305" s="404"/>
      <c r="O305" s="3"/>
      <c r="P305" s="1432"/>
      <c r="Q305" s="9"/>
      <c r="R305" s="1428"/>
      <c r="S305" s="1428"/>
      <c r="T305" s="1428"/>
      <c r="U305" s="1428"/>
      <c r="V305" s="1428"/>
      <c r="W305" s="1428"/>
      <c r="X305" s="1428"/>
      <c r="Y305" s="1428"/>
      <c r="Z305" s="1428"/>
      <c r="AA305" s="1428"/>
      <c r="AB305" s="1428"/>
      <c r="AC305" s="11"/>
    </row>
    <row r="306" spans="1:29" ht="16.5" customHeight="1">
      <c r="A306" s="1432"/>
      <c r="B306" s="9"/>
      <c r="C306" s="862"/>
      <c r="D306" s="14" t="s">
        <v>1216</v>
      </c>
      <c r="E306" s="15"/>
      <c r="F306" s="14"/>
      <c r="G306" s="1409" t="str">
        <f>IF(ISBLANK(C306),"",(C306/C310)*G304)</f>
        <v/>
      </c>
      <c r="H306" s="1409"/>
      <c r="I306" s="1455" t="s">
        <v>1355</v>
      </c>
      <c r="J306" s="1455"/>
      <c r="K306" s="1455"/>
      <c r="L306" s="1455"/>
      <c r="M306" s="1455"/>
      <c r="N306" s="1456"/>
      <c r="O306" s="3"/>
      <c r="P306" s="1432"/>
      <c r="Q306" s="9"/>
      <c r="R306" s="1428"/>
      <c r="S306" s="1428"/>
      <c r="T306" s="1428"/>
      <c r="U306" s="1428"/>
      <c r="V306" s="1428"/>
      <c r="W306" s="1428"/>
      <c r="X306" s="1428"/>
      <c r="Y306" s="1428"/>
      <c r="Z306" s="1428"/>
      <c r="AA306" s="1428"/>
      <c r="AB306" s="1428"/>
      <c r="AC306" s="11"/>
    </row>
    <row r="307" spans="1:29" ht="15.75">
      <c r="A307" s="1432"/>
      <c r="B307" s="9"/>
      <c r="C307" s="862"/>
      <c r="D307" s="14" t="s">
        <v>1356</v>
      </c>
      <c r="E307" s="15"/>
      <c r="F307" s="16"/>
      <c r="G307" s="1409" t="str">
        <f>IF(ISBLANK(C307),"",(C307/C310)*G304)</f>
        <v/>
      </c>
      <c r="H307" s="1409"/>
      <c r="I307" s="1457"/>
      <c r="J307" s="1457"/>
      <c r="K307" s="1457"/>
      <c r="L307" s="1457"/>
      <c r="M307" s="1457"/>
      <c r="N307" s="1458"/>
      <c r="O307" s="3"/>
      <c r="P307" s="1432"/>
      <c r="Q307" s="9"/>
      <c r="R307" s="10"/>
      <c r="S307" s="10"/>
      <c r="T307" s="10"/>
      <c r="U307" s="10"/>
      <c r="V307" s="10"/>
      <c r="W307" s="10"/>
      <c r="X307" s="10"/>
      <c r="Y307" s="10"/>
      <c r="Z307" s="10"/>
      <c r="AA307" s="10"/>
      <c r="AB307" s="10"/>
      <c r="AC307" s="11"/>
    </row>
    <row r="308" spans="1:29" ht="15.75" customHeight="1">
      <c r="A308" s="1432"/>
      <c r="B308" s="9"/>
      <c r="C308" s="862"/>
      <c r="D308" s="14"/>
      <c r="E308" s="15"/>
      <c r="F308" s="16"/>
      <c r="G308" s="1409" t="str">
        <f>IF(ISBLANK(C308),"",(C308/C310)*G304)</f>
        <v/>
      </c>
      <c r="H308" s="1409"/>
      <c r="I308" s="1457"/>
      <c r="J308" s="1457"/>
      <c r="K308" s="1457"/>
      <c r="L308" s="1457"/>
      <c r="M308" s="1457"/>
      <c r="N308" s="1458"/>
      <c r="O308" s="3"/>
      <c r="P308" s="1432"/>
      <c r="Q308" s="9"/>
      <c r="R308" s="10"/>
      <c r="S308" s="10"/>
      <c r="T308" s="10"/>
      <c r="U308" s="10"/>
      <c r="V308" s="10"/>
      <c r="W308" s="10"/>
      <c r="X308" s="10"/>
      <c r="Y308" s="10"/>
      <c r="Z308" s="10"/>
      <c r="AA308" s="10"/>
      <c r="AB308" s="10"/>
      <c r="AC308" s="11"/>
    </row>
    <row r="309" spans="1:29" ht="15.75" customHeight="1">
      <c r="A309" s="1432"/>
      <c r="B309" s="9"/>
      <c r="C309" s="14"/>
      <c r="D309" s="14"/>
      <c r="E309" s="275"/>
      <c r="F309" s="275"/>
      <c r="G309" s="1409"/>
      <c r="H309" s="1409"/>
      <c r="I309" s="10"/>
      <c r="J309" s="177"/>
      <c r="K309" s="177"/>
      <c r="L309" s="177"/>
      <c r="M309" s="177"/>
      <c r="N309" s="178"/>
      <c r="O309" s="3"/>
      <c r="P309" s="1432"/>
      <c r="Q309" s="1016" t="s">
        <v>1418</v>
      </c>
      <c r="R309" s="10"/>
      <c r="S309" s="10"/>
      <c r="T309" s="10"/>
      <c r="U309" s="10"/>
      <c r="V309" s="10"/>
      <c r="W309" s="10"/>
      <c r="X309" s="10"/>
      <c r="Y309" s="10"/>
      <c r="Z309" s="10"/>
      <c r="AA309" s="10"/>
      <c r="AB309" s="10"/>
      <c r="AC309" s="11"/>
    </row>
    <row r="310" spans="1:29" ht="16.5" thickBot="1">
      <c r="A310" s="1432"/>
      <c r="B310" s="9"/>
      <c r="C310" s="854">
        <f>SUM(C306:C308)</f>
        <v>0</v>
      </c>
      <c r="D310" s="1453" t="s">
        <v>8</v>
      </c>
      <c r="E310" s="1453"/>
      <c r="F310" s="1453"/>
      <c r="G310" s="1454">
        <f>SUM(G306:G308)</f>
        <v>0</v>
      </c>
      <c r="H310" s="1454">
        <f>SUM(H306:H308)</f>
        <v>0</v>
      </c>
      <c r="I310" s="845"/>
      <c r="J310" s="177"/>
      <c r="K310" s="177"/>
      <c r="L310" s="177"/>
      <c r="M310" s="177"/>
      <c r="N310" s="178"/>
      <c r="O310" s="3"/>
      <c r="P310" s="1432"/>
      <c r="Q310" s="992" t="str">
        <f ca="1">CELL("nomfichier",P306)</f>
        <v>D:\1 UPRT SITE WEB\uprt.fr\ff-mickael-rabeau\[ff-mr-patisserie-N°3-complet.xlsx]Décors-Aromatisation-Astuces</v>
      </c>
      <c r="R310" s="10"/>
      <c r="S310" s="10"/>
      <c r="T310" s="10"/>
      <c r="U310" s="10"/>
      <c r="V310" s="10"/>
      <c r="W310" s="10"/>
      <c r="X310" s="10"/>
      <c r="Y310" s="10"/>
      <c r="Z310" s="10"/>
      <c r="AA310" s="10"/>
      <c r="AB310" s="10"/>
      <c r="AC310" s="11"/>
    </row>
    <row r="311" spans="1:29" ht="16.5" thickBot="1">
      <c r="A311" s="1432"/>
      <c r="B311" s="9"/>
      <c r="C311" s="129"/>
      <c r="D311" s="855"/>
      <c r="E311" s="855"/>
      <c r="F311" s="855"/>
      <c r="G311" s="855"/>
      <c r="H311" s="855"/>
      <c r="I311" s="10"/>
      <c r="J311" s="177"/>
      <c r="K311" s="177"/>
      <c r="L311" s="177"/>
      <c r="M311" s="177"/>
      <c r="N311" s="178"/>
      <c r="O311" s="3"/>
      <c r="P311" s="1432"/>
      <c r="Q311" s="938"/>
      <c r="R311" s="939"/>
      <c r="S311" s="939"/>
      <c r="T311" s="939"/>
      <c r="U311" s="25"/>
      <c r="V311" s="25"/>
      <c r="W311" s="25"/>
      <c r="X311" s="25"/>
      <c r="Y311" s="25"/>
      <c r="Z311" s="25"/>
      <c r="AA311" s="25"/>
      <c r="AB311" s="25"/>
      <c r="AC311" s="26"/>
    </row>
    <row r="312" spans="1:29">
      <c r="A312" s="1432"/>
      <c r="B312" s="23" t="s">
        <v>6</v>
      </c>
      <c r="C312" s="452" t="s">
        <v>10</v>
      </c>
      <c r="D312" s="25"/>
      <c r="E312" s="25"/>
      <c r="F312" s="25"/>
      <c r="G312" s="25"/>
      <c r="H312" s="25"/>
      <c r="I312" s="25"/>
      <c r="J312" s="25"/>
      <c r="K312" s="25"/>
      <c r="L312" s="25"/>
      <c r="M312" s="25"/>
      <c r="N312" s="26"/>
      <c r="P312" s="1432"/>
      <c r="Q312" s="9"/>
      <c r="R312" s="10" t="s">
        <v>9</v>
      </c>
      <c r="S312" s="932" t="s">
        <v>177</v>
      </c>
      <c r="T312" s="10"/>
      <c r="U312" s="10"/>
      <c r="V312" s="1429" t="s">
        <v>179</v>
      </c>
      <c r="W312" s="1429"/>
      <c r="X312" s="1429"/>
      <c r="Y312" s="1429"/>
      <c r="Z312" s="1429"/>
      <c r="AA312" s="1429"/>
      <c r="AB312" s="1429"/>
      <c r="AC312" s="1430"/>
    </row>
    <row r="313" spans="1:29">
      <c r="A313" s="1432"/>
      <c r="B313" s="86" t="s">
        <v>5</v>
      </c>
      <c r="C313" s="451" t="s">
        <v>11</v>
      </c>
      <c r="D313" s="28"/>
      <c r="E313" s="28"/>
      <c r="F313" s="28"/>
      <c r="G313" s="28"/>
      <c r="H313" s="28"/>
      <c r="I313" s="28"/>
      <c r="J313" s="28"/>
      <c r="K313" s="28"/>
      <c r="L313" s="28"/>
      <c r="M313" s="10"/>
      <c r="N313" s="29"/>
      <c r="P313" s="1432"/>
      <c r="Q313" s="10"/>
      <c r="R313" s="10"/>
      <c r="S313" s="10"/>
      <c r="T313" s="10"/>
      <c r="U313" s="10"/>
      <c r="V313" s="931"/>
      <c r="W313" s="931" t="s">
        <v>178</v>
      </c>
      <c r="X313" s="931"/>
      <c r="Y313" s="931"/>
      <c r="Z313" s="931"/>
      <c r="AA313" s="931"/>
      <c r="AB313" s="931"/>
      <c r="AC313" s="933"/>
    </row>
    <row r="314" spans="1:29" ht="15" customHeight="1">
      <c r="A314" s="1432"/>
      <c r="B314" s="1433" t="s">
        <v>1412</v>
      </c>
      <c r="C314" s="1434"/>
      <c r="D314" s="1434"/>
      <c r="E314" s="1434"/>
      <c r="F314" s="1434"/>
      <c r="G314" s="1434"/>
      <c r="H314" s="1434"/>
      <c r="I314" s="1434"/>
      <c r="J314" s="1434"/>
      <c r="K314" s="1434"/>
      <c r="L314" s="1434"/>
      <c r="M314" s="1434"/>
      <c r="N314" s="1435"/>
      <c r="P314" s="1432"/>
      <c r="Q314" s="1433" t="s">
        <v>1412</v>
      </c>
      <c r="R314" s="1434"/>
      <c r="S314" s="1434"/>
      <c r="T314" s="1434"/>
      <c r="U314" s="1434"/>
      <c r="V314" s="1434"/>
      <c r="W314" s="1434"/>
      <c r="X314" s="1434"/>
      <c r="Y314" s="1434"/>
      <c r="Z314" s="1434"/>
      <c r="AA314" s="1434"/>
      <c r="AB314" s="1434"/>
      <c r="AC314" s="1435"/>
    </row>
    <row r="315" spans="1:29" ht="15.75" thickBot="1">
      <c r="A315" s="1432"/>
      <c r="B315" s="1436"/>
      <c r="C315" s="1437"/>
      <c r="D315" s="1437"/>
      <c r="E315" s="1437"/>
      <c r="F315" s="1437"/>
      <c r="G315" s="1437"/>
      <c r="H315" s="1437"/>
      <c r="I315" s="1437"/>
      <c r="J315" s="1437"/>
      <c r="K315" s="1437"/>
      <c r="L315" s="1437"/>
      <c r="M315" s="1437"/>
      <c r="N315" s="1438"/>
      <c r="P315" s="1432"/>
      <c r="Q315" s="1436"/>
      <c r="R315" s="1437"/>
      <c r="S315" s="1437"/>
      <c r="T315" s="1437"/>
      <c r="U315" s="1437"/>
      <c r="V315" s="1437"/>
      <c r="W315" s="1437"/>
      <c r="X315" s="1437"/>
      <c r="Y315" s="1437"/>
      <c r="Z315" s="1437"/>
      <c r="AA315" s="1437"/>
      <c r="AB315" s="1437"/>
      <c r="AC315" s="1438"/>
    </row>
    <row r="317" spans="1:29" ht="15.75" thickBot="1">
      <c r="A317" s="8" t="s">
        <v>3</v>
      </c>
      <c r="B317" s="1431" t="str">
        <f>B318</f>
        <v>Appareil à moule en gélatine</v>
      </c>
      <c r="C317" s="1431"/>
      <c r="D317" s="1431"/>
      <c r="E317" s="1431"/>
      <c r="F317" s="1431"/>
      <c r="G317" s="1431"/>
      <c r="H317" s="1431"/>
      <c r="I317" s="1431"/>
      <c r="J317" s="1431"/>
      <c r="K317" s="1431"/>
      <c r="L317" s="1431"/>
      <c r="M317" s="1431"/>
      <c r="N317" s="1431"/>
      <c r="O317" s="3"/>
      <c r="P317" s="8" t="s">
        <v>3</v>
      </c>
      <c r="Q317" s="1431" t="str">
        <f>Q318</f>
        <v>Appareil à moule en gélatine</v>
      </c>
      <c r="R317" s="1431"/>
      <c r="S317" s="1431"/>
      <c r="T317" s="1431"/>
      <c r="U317" s="1431"/>
      <c r="V317" s="1431"/>
      <c r="W317" s="1431"/>
      <c r="X317" s="1431"/>
      <c r="Y317" s="1431"/>
      <c r="Z317" s="1431"/>
      <c r="AA317" s="1431"/>
      <c r="AB317" s="1431"/>
      <c r="AC317" s="1431"/>
    </row>
    <row r="318" spans="1:29" ht="23.25" customHeight="1">
      <c r="A318" s="1432" t="str">
        <f>B318</f>
        <v>Appareil à moule en gélatine</v>
      </c>
      <c r="B318" s="1399" t="s">
        <v>1368</v>
      </c>
      <c r="C318" s="1400"/>
      <c r="D318" s="1400"/>
      <c r="E318" s="1400"/>
      <c r="F318" s="1400"/>
      <c r="G318" s="1400"/>
      <c r="H318" s="1400"/>
      <c r="I318" s="1400"/>
      <c r="J318" s="1400"/>
      <c r="K318" s="1400"/>
      <c r="L318" s="1400"/>
      <c r="M318" s="1400"/>
      <c r="N318" s="1401"/>
      <c r="O318" s="3"/>
      <c r="P318" s="1432" t="str">
        <f>Q318</f>
        <v>Appareil à moule en gélatine</v>
      </c>
      <c r="Q318" s="1399" t="s">
        <v>1368</v>
      </c>
      <c r="R318" s="1400"/>
      <c r="S318" s="1400"/>
      <c r="T318" s="1400"/>
      <c r="U318" s="1400"/>
      <c r="V318" s="1400"/>
      <c r="W318" s="1400"/>
      <c r="X318" s="1400"/>
      <c r="Y318" s="1400"/>
      <c r="Z318" s="1400"/>
      <c r="AA318" s="1400"/>
      <c r="AB318" s="1400"/>
      <c r="AC318" s="1401"/>
    </row>
    <row r="319" spans="1:29" ht="15.75" customHeight="1">
      <c r="A319" s="1432"/>
      <c r="B319" s="1387"/>
      <c r="C319" s="1388"/>
      <c r="D319" s="1388"/>
      <c r="E319" s="1388"/>
      <c r="F319" s="1388"/>
      <c r="G319" s="1388"/>
      <c r="H319" s="1388"/>
      <c r="I319" s="1388"/>
      <c r="J319" s="1388"/>
      <c r="K319" s="1388"/>
      <c r="L319" s="1388"/>
      <c r="M319" s="1388"/>
      <c r="N319" s="1389"/>
      <c r="O319" s="3"/>
      <c r="P319" s="1432"/>
      <c r="Q319" s="1387"/>
      <c r="R319" s="1388"/>
      <c r="S319" s="1388"/>
      <c r="T319" s="1388"/>
      <c r="U319" s="1388"/>
      <c r="V319" s="1388"/>
      <c r="W319" s="1388"/>
      <c r="X319" s="1388"/>
      <c r="Y319" s="1388"/>
      <c r="Z319" s="1388"/>
      <c r="AA319" s="1388"/>
      <c r="AB319" s="1388"/>
      <c r="AC319" s="1389"/>
    </row>
    <row r="320" spans="1:29" ht="15.75" customHeight="1">
      <c r="A320" s="1432"/>
      <c r="B320" s="1416" t="s">
        <v>19</v>
      </c>
      <c r="C320" s="1417"/>
      <c r="D320" s="1417"/>
      <c r="E320" s="1417"/>
      <c r="F320" s="1417"/>
      <c r="G320" s="1417"/>
      <c r="H320" s="1417"/>
      <c r="I320" s="1417"/>
      <c r="J320" s="1417"/>
      <c r="K320" s="1417"/>
      <c r="L320" s="1417"/>
      <c r="M320" s="1417"/>
      <c r="N320" s="1418"/>
      <c r="O320" s="3"/>
      <c r="P320" s="1432"/>
      <c r="Q320" s="1416" t="s">
        <v>19</v>
      </c>
      <c r="R320" s="1417"/>
      <c r="S320" s="1417"/>
      <c r="T320" s="1417"/>
      <c r="U320" s="1417"/>
      <c r="V320" s="1417"/>
      <c r="W320" s="1417"/>
      <c r="X320" s="1417"/>
      <c r="Y320" s="1417"/>
      <c r="Z320" s="1417"/>
      <c r="AA320" s="1417"/>
      <c r="AB320" s="1417"/>
      <c r="AC320" s="1418"/>
    </row>
    <row r="321" spans="1:29" ht="15.75" customHeight="1" thickBot="1">
      <c r="A321" s="1432"/>
      <c r="B321" s="1419"/>
      <c r="C321" s="1420"/>
      <c r="D321" s="1420"/>
      <c r="E321" s="1420"/>
      <c r="F321" s="1420"/>
      <c r="G321" s="1420"/>
      <c r="H321" s="1420"/>
      <c r="I321" s="1420"/>
      <c r="J321" s="1420"/>
      <c r="K321" s="1420"/>
      <c r="L321" s="1420"/>
      <c r="M321" s="1420"/>
      <c r="N321" s="1421"/>
      <c r="O321" s="3"/>
      <c r="P321" s="1432"/>
      <c r="Q321" s="1419"/>
      <c r="R321" s="1420"/>
      <c r="S321" s="1420"/>
      <c r="T321" s="1420"/>
      <c r="U321" s="1420"/>
      <c r="V321" s="1420"/>
      <c r="W321" s="1420"/>
      <c r="X321" s="1420"/>
      <c r="Y321" s="1420"/>
      <c r="Z321" s="1420"/>
      <c r="AA321" s="1420"/>
      <c r="AB321" s="1420"/>
      <c r="AC321" s="1421"/>
    </row>
    <row r="322" spans="1:29" ht="15" customHeight="1">
      <c r="A322" s="1432"/>
      <c r="B322" s="9"/>
      <c r="C322" s="10"/>
      <c r="D322" s="10"/>
      <c r="E322" s="10"/>
      <c r="F322" s="10"/>
      <c r="G322" s="10"/>
      <c r="H322" s="10"/>
      <c r="I322" s="10"/>
      <c r="J322" s="10"/>
      <c r="K322" s="10"/>
      <c r="L322" s="10"/>
      <c r="M322" s="10"/>
      <c r="N322" s="11"/>
      <c r="O322" s="3"/>
      <c r="P322" s="1432"/>
      <c r="Q322" s="1424" t="s">
        <v>144</v>
      </c>
      <c r="R322" s="1403"/>
      <c r="S322" s="1403"/>
      <c r="T322" s="1403"/>
      <c r="U322" s="1403"/>
      <c r="V322" s="1403"/>
      <c r="W322" s="1403"/>
      <c r="X322" s="1403"/>
      <c r="Y322" s="1403"/>
      <c r="Z322" s="1403"/>
      <c r="AA322" s="1403"/>
      <c r="AB322" s="1403"/>
      <c r="AC322" s="1425"/>
    </row>
    <row r="323" spans="1:29" ht="15" customHeight="1" thickBot="1">
      <c r="A323" s="1432"/>
      <c r="B323" s="9"/>
      <c r="C323" s="10"/>
      <c r="D323" s="10"/>
      <c r="E323" s="10"/>
      <c r="F323" s="10"/>
      <c r="G323" s="1408" t="s">
        <v>5</v>
      </c>
      <c r="H323" s="1408"/>
      <c r="I323" s="10"/>
      <c r="J323" s="10"/>
      <c r="K323" s="10"/>
      <c r="L323" s="10"/>
      <c r="M323" s="10"/>
      <c r="N323" s="11"/>
      <c r="O323" s="3"/>
      <c r="P323" s="1432"/>
      <c r="Q323" s="1426"/>
      <c r="R323" s="1406"/>
      <c r="S323" s="1406"/>
      <c r="T323" s="1406"/>
      <c r="U323" s="1406"/>
      <c r="V323" s="1406"/>
      <c r="W323" s="1406"/>
      <c r="X323" s="1406"/>
      <c r="Y323" s="1406"/>
      <c r="Z323" s="1406"/>
      <c r="AA323" s="1406"/>
      <c r="AB323" s="1406"/>
      <c r="AC323" s="1427"/>
    </row>
    <row r="324" spans="1:29" ht="18.75" customHeight="1">
      <c r="A324" s="1432"/>
      <c r="B324" s="9"/>
      <c r="C324" s="10"/>
      <c r="D324" s="10"/>
      <c r="E324" s="447" t="s">
        <v>146</v>
      </c>
      <c r="F324" s="863" t="s">
        <v>4</v>
      </c>
      <c r="G324" s="1442">
        <v>1</v>
      </c>
      <c r="H324" s="1442"/>
      <c r="I324" s="222"/>
      <c r="J324" s="10"/>
      <c r="K324" s="10"/>
      <c r="L324" s="10"/>
      <c r="M324" s="10"/>
      <c r="N324" s="11"/>
      <c r="O324" s="3"/>
      <c r="P324" s="1432"/>
      <c r="Q324" s="9"/>
      <c r="R324" s="1428" t="s">
        <v>1386</v>
      </c>
      <c r="S324" s="1428"/>
      <c r="T324" s="1428"/>
      <c r="U324" s="1428"/>
      <c r="V324" s="1428"/>
      <c r="W324" s="1428"/>
      <c r="X324" s="1428"/>
      <c r="Y324" s="1428"/>
      <c r="Z324" s="1428"/>
      <c r="AA324" s="1428"/>
      <c r="AB324" s="1428"/>
      <c r="AC324" s="11"/>
    </row>
    <row r="325" spans="1:29" ht="15" customHeight="1">
      <c r="A325" s="1432"/>
      <c r="B325" s="842"/>
      <c r="C325" s="858" t="s">
        <v>6</v>
      </c>
      <c r="D325" s="99" t="s">
        <v>861</v>
      </c>
      <c r="E325" s="10"/>
      <c r="F325" s="10"/>
      <c r="G325" s="114"/>
      <c r="H325" s="109"/>
      <c r="I325" s="188" t="s">
        <v>7</v>
      </c>
      <c r="J325" s="188"/>
      <c r="K325" s="188"/>
      <c r="L325" s="188"/>
      <c r="M325" s="188"/>
      <c r="N325" s="189"/>
      <c r="O325" s="3"/>
      <c r="P325" s="1432"/>
      <c r="Q325" s="9"/>
      <c r="R325" s="1428"/>
      <c r="S325" s="1428"/>
      <c r="T325" s="1428"/>
      <c r="U325" s="1428"/>
      <c r="V325" s="1428"/>
      <c r="W325" s="1428"/>
      <c r="X325" s="1428"/>
      <c r="Y325" s="1428"/>
      <c r="Z325" s="1428"/>
      <c r="AA325" s="1428"/>
      <c r="AB325" s="1428"/>
      <c r="AC325" s="11"/>
    </row>
    <row r="326" spans="1:29" ht="16.5" customHeight="1">
      <c r="A326" s="1432"/>
      <c r="B326" s="9"/>
      <c r="C326" s="862">
        <v>0.5</v>
      </c>
      <c r="D326" s="14" t="s">
        <v>1247</v>
      </c>
      <c r="E326" s="15"/>
      <c r="F326" s="14"/>
      <c r="G326" s="1409">
        <f>(C326/C331)*G324</f>
        <v>0.24691358024691359</v>
      </c>
      <c r="H326" s="1409"/>
      <c r="I326" s="925" t="s">
        <v>1369</v>
      </c>
      <c r="J326" s="925"/>
      <c r="K326" s="925"/>
      <c r="L326" s="925"/>
      <c r="M326" s="925"/>
      <c r="N326" s="926"/>
      <c r="O326" s="3"/>
      <c r="P326" s="1432"/>
      <c r="Q326" s="9"/>
      <c r="R326" s="1428"/>
      <c r="S326" s="1428"/>
      <c r="T326" s="1428"/>
      <c r="U326" s="1428"/>
      <c r="V326" s="1428"/>
      <c r="W326" s="1428"/>
      <c r="X326" s="1428"/>
      <c r="Y326" s="1428"/>
      <c r="Z326" s="1428"/>
      <c r="AA326" s="1428"/>
      <c r="AB326" s="1428"/>
      <c r="AC326" s="11"/>
    </row>
    <row r="327" spans="1:29" ht="15.75">
      <c r="A327" s="1432"/>
      <c r="B327" s="9"/>
      <c r="C327" s="862">
        <v>0.75</v>
      </c>
      <c r="D327" s="14" t="s">
        <v>73</v>
      </c>
      <c r="E327" s="15"/>
      <c r="F327" s="16"/>
      <c r="G327" s="1409">
        <f>(C327/C331)*G324</f>
        <v>0.37037037037037041</v>
      </c>
      <c r="H327" s="1409"/>
      <c r="I327" s="1443" t="s">
        <v>1370</v>
      </c>
      <c r="J327" s="1443"/>
      <c r="K327" s="1443"/>
      <c r="L327" s="1443"/>
      <c r="M327" s="1443"/>
      <c r="N327" s="1444"/>
      <c r="O327" s="3"/>
      <c r="P327" s="1432"/>
      <c r="Q327" s="9"/>
      <c r="R327" s="10"/>
      <c r="S327" s="10"/>
      <c r="T327" s="10"/>
      <c r="U327" s="10"/>
      <c r="V327" s="10"/>
      <c r="W327" s="10"/>
      <c r="X327" s="10"/>
      <c r="Y327" s="10"/>
      <c r="Z327" s="10"/>
      <c r="AA327" s="10"/>
      <c r="AB327" s="10"/>
      <c r="AC327" s="11"/>
    </row>
    <row r="328" spans="1:29" ht="15.75" customHeight="1">
      <c r="A328" s="1432"/>
      <c r="B328" s="9"/>
      <c r="C328" s="862">
        <v>0.625</v>
      </c>
      <c r="D328" s="14" t="s">
        <v>44</v>
      </c>
      <c r="E328" s="15"/>
      <c r="F328" s="16"/>
      <c r="G328" s="1409">
        <f>(C328/C331)*G324</f>
        <v>0.30864197530864201</v>
      </c>
      <c r="H328" s="1409"/>
      <c r="I328" s="1445"/>
      <c r="J328" s="1445"/>
      <c r="K328" s="1445"/>
      <c r="L328" s="1445"/>
      <c r="M328" s="1445"/>
      <c r="N328" s="1446"/>
      <c r="O328" s="3"/>
      <c r="P328" s="1432"/>
      <c r="Q328" s="9"/>
      <c r="R328" s="10"/>
      <c r="S328" s="10"/>
      <c r="T328" s="10"/>
      <c r="U328" s="10"/>
      <c r="V328" s="10"/>
      <c r="W328" s="10"/>
      <c r="X328" s="10"/>
      <c r="Y328" s="10"/>
      <c r="Z328" s="10"/>
      <c r="AA328" s="10"/>
      <c r="AB328" s="10"/>
      <c r="AC328" s="11"/>
    </row>
    <row r="329" spans="1:29" ht="15.75" customHeight="1">
      <c r="A329" s="1432"/>
      <c r="B329" s="9"/>
      <c r="C329" s="862">
        <v>0.15</v>
      </c>
      <c r="D329" s="14" t="s">
        <v>276</v>
      </c>
      <c r="E329" s="15"/>
      <c r="F329" s="16"/>
      <c r="G329" s="1409">
        <f>(C329/C331)*G324</f>
        <v>7.407407407407407E-2</v>
      </c>
      <c r="H329" s="1409"/>
      <c r="I329" s="1447"/>
      <c r="J329" s="1447"/>
      <c r="K329" s="1447"/>
      <c r="L329" s="1447"/>
      <c r="M329" s="1447"/>
      <c r="N329" s="1448"/>
      <c r="O329" s="3"/>
      <c r="P329" s="1432"/>
      <c r="Q329" s="9"/>
      <c r="R329" s="10"/>
      <c r="S329" s="10"/>
      <c r="T329" s="10"/>
      <c r="U329" s="10"/>
      <c r="V329" s="10"/>
      <c r="W329" s="10"/>
      <c r="X329" s="10"/>
      <c r="Y329" s="10"/>
      <c r="Z329" s="10"/>
      <c r="AA329" s="10"/>
      <c r="AB329" s="10"/>
      <c r="AC329" s="11"/>
    </row>
    <row r="330" spans="1:29" ht="15.75" customHeight="1">
      <c r="A330" s="1432"/>
      <c r="B330" s="9"/>
      <c r="C330" s="14"/>
      <c r="D330" s="14"/>
      <c r="E330" s="275"/>
      <c r="F330" s="275"/>
      <c r="G330" s="1409"/>
      <c r="H330" s="1409"/>
      <c r="I330" s="1449" t="s">
        <v>1371</v>
      </c>
      <c r="J330" s="1449"/>
      <c r="K330" s="1449"/>
      <c r="L330" s="1449"/>
      <c r="M330" s="1449"/>
      <c r="N330" s="1450"/>
      <c r="O330" s="3"/>
      <c r="P330" s="1432"/>
      <c r="Q330" s="1016" t="s">
        <v>1418</v>
      </c>
      <c r="R330" s="10"/>
      <c r="S330" s="10"/>
      <c r="T330" s="10"/>
      <c r="U330" s="10"/>
      <c r="V330" s="10"/>
      <c r="W330" s="10"/>
      <c r="X330" s="10"/>
      <c r="Y330" s="10"/>
      <c r="Z330" s="10"/>
      <c r="AA330" s="10"/>
      <c r="AB330" s="10"/>
      <c r="AC330" s="11"/>
    </row>
    <row r="331" spans="1:29" ht="16.5" thickBot="1">
      <c r="A331" s="1432"/>
      <c r="B331" s="9"/>
      <c r="C331" s="854">
        <f>SUM(C326:C329)</f>
        <v>2.0249999999999999</v>
      </c>
      <c r="D331" s="1453" t="s">
        <v>8</v>
      </c>
      <c r="E331" s="1453"/>
      <c r="F331" s="1453"/>
      <c r="G331" s="1454">
        <f>SUM(G326:G329)</f>
        <v>1</v>
      </c>
      <c r="H331" s="1454">
        <f>SUM(H326:H329)</f>
        <v>0</v>
      </c>
      <c r="I331" s="1451"/>
      <c r="J331" s="1451"/>
      <c r="K331" s="1451"/>
      <c r="L331" s="1451"/>
      <c r="M331" s="1451"/>
      <c r="N331" s="1452"/>
      <c r="O331" s="3"/>
      <c r="P331" s="1432"/>
      <c r="Q331" s="992" t="str">
        <f ca="1">CELL("nomfichier",P327)</f>
        <v>D:\1 UPRT SITE WEB\uprt.fr\ff-mickael-rabeau\[ff-mr-patisserie-N°3-complet.xlsx]Décors-Aromatisation-Astuces</v>
      </c>
      <c r="R331" s="10"/>
      <c r="S331" s="10"/>
      <c r="T331" s="10"/>
      <c r="U331" s="10"/>
      <c r="V331" s="10"/>
      <c r="W331" s="10"/>
      <c r="X331" s="10"/>
      <c r="Y331" s="10"/>
      <c r="Z331" s="10"/>
      <c r="AA331" s="10"/>
      <c r="AB331" s="10"/>
      <c r="AC331" s="11"/>
    </row>
    <row r="332" spans="1:29" ht="16.5" customHeight="1" thickBot="1">
      <c r="A332" s="1432"/>
      <c r="B332" s="9"/>
      <c r="C332" s="129"/>
      <c r="D332" s="855"/>
      <c r="E332" s="855"/>
      <c r="F332" s="855"/>
      <c r="G332" s="855"/>
      <c r="H332" s="855"/>
      <c r="I332" s="10"/>
      <c r="J332" s="177"/>
      <c r="K332" s="177"/>
      <c r="L332" s="177"/>
      <c r="M332" s="177"/>
      <c r="N332" s="178"/>
      <c r="O332" s="3"/>
      <c r="P332" s="1432"/>
      <c r="Q332" s="938"/>
      <c r="R332" s="939"/>
      <c r="S332" s="939"/>
      <c r="T332" s="939"/>
      <c r="U332" s="25"/>
      <c r="V332" s="25"/>
      <c r="W332" s="25"/>
      <c r="X332" s="25"/>
      <c r="Y332" s="25"/>
      <c r="Z332" s="25"/>
      <c r="AA332" s="25"/>
      <c r="AB332" s="25"/>
      <c r="AC332" s="26"/>
    </row>
    <row r="333" spans="1:29" ht="15" customHeight="1">
      <c r="A333" s="1432"/>
      <c r="B333" s="23" t="s">
        <v>6</v>
      </c>
      <c r="C333" s="452" t="s">
        <v>10</v>
      </c>
      <c r="D333" s="25"/>
      <c r="E333" s="25"/>
      <c r="F333" s="25"/>
      <c r="G333" s="25"/>
      <c r="H333" s="25"/>
      <c r="I333" s="25"/>
      <c r="J333" s="25"/>
      <c r="K333" s="25"/>
      <c r="L333" s="25"/>
      <c r="M333" s="25"/>
      <c r="N333" s="26"/>
      <c r="P333" s="1432"/>
      <c r="Q333" s="9"/>
      <c r="R333" s="10" t="s">
        <v>9</v>
      </c>
      <c r="S333" s="932" t="s">
        <v>177</v>
      </c>
      <c r="T333" s="10"/>
      <c r="U333" s="10"/>
      <c r="V333" s="1429" t="s">
        <v>179</v>
      </c>
      <c r="W333" s="1429"/>
      <c r="X333" s="1429"/>
      <c r="Y333" s="1429"/>
      <c r="Z333" s="1429"/>
      <c r="AA333" s="1429"/>
      <c r="AB333" s="1429"/>
      <c r="AC333" s="1430"/>
    </row>
    <row r="334" spans="1:29">
      <c r="A334" s="1432"/>
      <c r="B334" s="86" t="s">
        <v>5</v>
      </c>
      <c r="C334" s="451" t="s">
        <v>11</v>
      </c>
      <c r="D334" s="28"/>
      <c r="E334" s="28"/>
      <c r="F334" s="28"/>
      <c r="G334" s="28"/>
      <c r="H334" s="28"/>
      <c r="I334" s="28"/>
      <c r="J334" s="28"/>
      <c r="K334" s="28"/>
      <c r="L334" s="28"/>
      <c r="M334" s="10"/>
      <c r="N334" s="29"/>
      <c r="P334" s="1432"/>
      <c r="Q334" s="10"/>
      <c r="R334" s="10"/>
      <c r="S334" s="10"/>
      <c r="T334" s="10"/>
      <c r="U334" s="10"/>
      <c r="V334" s="931"/>
      <c r="W334" s="931" t="s">
        <v>178</v>
      </c>
      <c r="X334" s="931"/>
      <c r="Y334" s="931"/>
      <c r="Z334" s="931"/>
      <c r="AA334" s="931"/>
      <c r="AB334" s="931"/>
      <c r="AC334" s="933"/>
    </row>
    <row r="335" spans="1:29" ht="15" customHeight="1">
      <c r="A335" s="1432"/>
      <c r="B335" s="1433" t="s">
        <v>1412</v>
      </c>
      <c r="C335" s="1434"/>
      <c r="D335" s="1434"/>
      <c r="E335" s="1434"/>
      <c r="F335" s="1434"/>
      <c r="G335" s="1434"/>
      <c r="H335" s="1434"/>
      <c r="I335" s="1434"/>
      <c r="J335" s="1434"/>
      <c r="K335" s="1434"/>
      <c r="L335" s="1434"/>
      <c r="M335" s="1434"/>
      <c r="N335" s="1435"/>
      <c r="P335" s="1432"/>
      <c r="Q335" s="1433" t="s">
        <v>1412</v>
      </c>
      <c r="R335" s="1434"/>
      <c r="S335" s="1434"/>
      <c r="T335" s="1434"/>
      <c r="U335" s="1434"/>
      <c r="V335" s="1434"/>
      <c r="W335" s="1434"/>
      <c r="X335" s="1434"/>
      <c r="Y335" s="1434"/>
      <c r="Z335" s="1434"/>
      <c r="AA335" s="1434"/>
      <c r="AB335" s="1434"/>
      <c r="AC335" s="1435"/>
    </row>
    <row r="336" spans="1:29" ht="15.75" thickBot="1">
      <c r="A336" s="1432"/>
      <c r="B336" s="1436"/>
      <c r="C336" s="1437"/>
      <c r="D336" s="1437"/>
      <c r="E336" s="1437"/>
      <c r="F336" s="1437"/>
      <c r="G336" s="1437"/>
      <c r="H336" s="1437"/>
      <c r="I336" s="1437"/>
      <c r="J336" s="1437"/>
      <c r="K336" s="1437"/>
      <c r="L336" s="1437"/>
      <c r="M336" s="1437"/>
      <c r="N336" s="1438"/>
      <c r="P336" s="1432"/>
      <c r="Q336" s="1436"/>
      <c r="R336" s="1437"/>
      <c r="S336" s="1437"/>
      <c r="T336" s="1437"/>
      <c r="U336" s="1437"/>
      <c r="V336" s="1437"/>
      <c r="W336" s="1437"/>
      <c r="X336" s="1437"/>
      <c r="Y336" s="1437"/>
      <c r="Z336" s="1437"/>
      <c r="AA336" s="1437"/>
      <c r="AB336" s="1437"/>
      <c r="AC336" s="1438"/>
    </row>
    <row r="338" spans="1:29" ht="15.75" thickBot="1">
      <c r="A338" s="8" t="s">
        <v>3</v>
      </c>
      <c r="B338" s="1410" t="str">
        <f>B339</f>
        <v xml:space="preserve">PARFUMS : pour aromatiser de la crème  </v>
      </c>
      <c r="C338" s="1410"/>
      <c r="D338" s="1410"/>
      <c r="E338" s="1410"/>
      <c r="F338" s="1410"/>
      <c r="G338" s="1410"/>
      <c r="H338" s="1410"/>
      <c r="I338" s="1410"/>
      <c r="J338" s="1410"/>
      <c r="K338" s="1410"/>
      <c r="L338" s="1410"/>
      <c r="M338" s="1410"/>
      <c r="N338" s="1410"/>
      <c r="O338" s="3"/>
      <c r="P338" s="8" t="s">
        <v>3</v>
      </c>
      <c r="Q338" s="1410" t="str">
        <f>Q339</f>
        <v xml:space="preserve">PARFUMS : pour aromatiser de la crème  </v>
      </c>
      <c r="R338" s="1410"/>
      <c r="S338" s="1410"/>
      <c r="T338" s="1410"/>
      <c r="U338" s="1410"/>
      <c r="V338" s="1410"/>
      <c r="W338" s="1410"/>
      <c r="X338" s="1410"/>
      <c r="Y338" s="1410"/>
      <c r="Z338" s="1410"/>
      <c r="AA338" s="1410"/>
      <c r="AB338" s="1410"/>
      <c r="AC338" s="1410"/>
    </row>
    <row r="339" spans="1:29" ht="23.25" customHeight="1">
      <c r="A339" s="1415" t="str">
        <f>B339</f>
        <v xml:space="preserve">PARFUMS : pour aromatiser de la crème  </v>
      </c>
      <c r="B339" s="1399" t="s">
        <v>189</v>
      </c>
      <c r="C339" s="1400"/>
      <c r="D339" s="1400"/>
      <c r="E339" s="1400"/>
      <c r="F339" s="1400"/>
      <c r="G339" s="1400"/>
      <c r="H339" s="1400"/>
      <c r="I339" s="1400"/>
      <c r="J339" s="1400"/>
      <c r="K339" s="1400"/>
      <c r="L339" s="1400"/>
      <c r="M339" s="1400"/>
      <c r="N339" s="1401"/>
      <c r="O339" s="3"/>
      <c r="P339" s="1415" t="str">
        <f>Q339</f>
        <v xml:space="preserve">PARFUMS : pour aromatiser de la crème  </v>
      </c>
      <c r="Q339" s="1399" t="s">
        <v>189</v>
      </c>
      <c r="R339" s="1400"/>
      <c r="S339" s="1400"/>
      <c r="T339" s="1400"/>
      <c r="U339" s="1400"/>
      <c r="V339" s="1400"/>
      <c r="W339" s="1400"/>
      <c r="X339" s="1400"/>
      <c r="Y339" s="1400"/>
      <c r="Z339" s="1400"/>
      <c r="AA339" s="1400"/>
      <c r="AB339" s="1400"/>
      <c r="AC339" s="1401"/>
    </row>
    <row r="340" spans="1:29" ht="15.75" customHeight="1">
      <c r="A340" s="1415"/>
      <c r="B340" s="1387"/>
      <c r="C340" s="1388"/>
      <c r="D340" s="1388"/>
      <c r="E340" s="1388"/>
      <c r="F340" s="1388"/>
      <c r="G340" s="1388"/>
      <c r="H340" s="1388"/>
      <c r="I340" s="1388"/>
      <c r="J340" s="1388"/>
      <c r="K340" s="1388"/>
      <c r="L340" s="1388"/>
      <c r="M340" s="1388"/>
      <c r="N340" s="1389"/>
      <c r="O340" s="3"/>
      <c r="P340" s="1415"/>
      <c r="Q340" s="1387"/>
      <c r="R340" s="1388"/>
      <c r="S340" s="1388"/>
      <c r="T340" s="1388"/>
      <c r="U340" s="1388"/>
      <c r="V340" s="1388"/>
      <c r="W340" s="1388"/>
      <c r="X340" s="1388"/>
      <c r="Y340" s="1388"/>
      <c r="Z340" s="1388"/>
      <c r="AA340" s="1388"/>
      <c r="AB340" s="1388"/>
      <c r="AC340" s="1389"/>
    </row>
    <row r="341" spans="1:29" s="109" customFormat="1" ht="15.75" customHeight="1">
      <c r="A341" s="1415"/>
      <c r="B341" s="1416" t="s">
        <v>19</v>
      </c>
      <c r="C341" s="1417"/>
      <c r="D341" s="1417"/>
      <c r="E341" s="1417"/>
      <c r="F341" s="1417"/>
      <c r="G341" s="1417"/>
      <c r="H341" s="1417"/>
      <c r="I341" s="1417"/>
      <c r="J341" s="1417"/>
      <c r="K341" s="1417"/>
      <c r="L341" s="1417"/>
      <c r="M341" s="1417"/>
      <c r="N341" s="1418"/>
      <c r="O341" s="135"/>
      <c r="P341" s="1415"/>
      <c r="Q341" s="1416" t="s">
        <v>19</v>
      </c>
      <c r="R341" s="1417"/>
      <c r="S341" s="1417"/>
      <c r="T341" s="1417"/>
      <c r="U341" s="1417"/>
      <c r="V341" s="1417"/>
      <c r="W341" s="1417"/>
      <c r="X341" s="1417"/>
      <c r="Y341" s="1417"/>
      <c r="Z341" s="1417"/>
      <c r="AA341" s="1417"/>
      <c r="AB341" s="1417"/>
      <c r="AC341" s="1418"/>
    </row>
    <row r="342" spans="1:29" s="109" customFormat="1" ht="15.75" customHeight="1" thickBot="1">
      <c r="A342" s="1415"/>
      <c r="B342" s="1419"/>
      <c r="C342" s="1420"/>
      <c r="D342" s="1420"/>
      <c r="E342" s="1420"/>
      <c r="F342" s="1420"/>
      <c r="G342" s="1420"/>
      <c r="H342" s="1420"/>
      <c r="I342" s="1420"/>
      <c r="J342" s="1420"/>
      <c r="K342" s="1420"/>
      <c r="L342" s="1420"/>
      <c r="M342" s="1420"/>
      <c r="N342" s="1421"/>
      <c r="O342" s="135"/>
      <c r="P342" s="1415"/>
      <c r="Q342" s="1419"/>
      <c r="R342" s="1420"/>
      <c r="S342" s="1420"/>
      <c r="T342" s="1420"/>
      <c r="U342" s="1420"/>
      <c r="V342" s="1420"/>
      <c r="W342" s="1420"/>
      <c r="X342" s="1420"/>
      <c r="Y342" s="1420"/>
      <c r="Z342" s="1420"/>
      <c r="AA342" s="1420"/>
      <c r="AB342" s="1420"/>
      <c r="AC342" s="1421"/>
    </row>
    <row r="343" spans="1:29" ht="15" customHeight="1">
      <c r="A343" s="1415"/>
      <c r="B343" s="9"/>
      <c r="C343" s="10"/>
      <c r="D343" s="10"/>
      <c r="E343" s="10"/>
      <c r="F343" s="10"/>
      <c r="G343" s="10"/>
      <c r="H343" s="10"/>
      <c r="I343" s="10"/>
      <c r="J343" s="10"/>
      <c r="K343" s="10"/>
      <c r="L343" s="10"/>
      <c r="M343" s="10"/>
      <c r="N343" s="11"/>
      <c r="O343" s="3"/>
      <c r="P343" s="1415"/>
      <c r="Q343" s="1424" t="s">
        <v>144</v>
      </c>
      <c r="R343" s="1403"/>
      <c r="S343" s="1403"/>
      <c r="T343" s="1403"/>
      <c r="U343" s="1403"/>
      <c r="V343" s="1403"/>
      <c r="W343" s="1403"/>
      <c r="X343" s="1403"/>
      <c r="Y343" s="1403"/>
      <c r="Z343" s="1403"/>
      <c r="AA343" s="1403"/>
      <c r="AB343" s="1403"/>
      <c r="AC343" s="1425"/>
    </row>
    <row r="344" spans="1:29" ht="15" customHeight="1" thickBot="1">
      <c r="A344" s="1415"/>
      <c r="B344" s="9"/>
      <c r="C344" s="10"/>
      <c r="D344" s="10"/>
      <c r="E344" s="10"/>
      <c r="F344" s="10"/>
      <c r="G344" s="1408" t="s">
        <v>5</v>
      </c>
      <c r="H344" s="1408"/>
      <c r="I344" s="10"/>
      <c r="J344" s="10"/>
      <c r="K344" s="10"/>
      <c r="L344" s="10"/>
      <c r="M344" s="10"/>
      <c r="N344" s="11"/>
      <c r="O344" s="3"/>
      <c r="P344" s="1415"/>
      <c r="Q344" s="1426"/>
      <c r="R344" s="1406"/>
      <c r="S344" s="1406"/>
      <c r="T344" s="1406"/>
      <c r="U344" s="1406"/>
      <c r="V344" s="1406"/>
      <c r="W344" s="1406"/>
      <c r="X344" s="1406"/>
      <c r="Y344" s="1406"/>
      <c r="Z344" s="1406"/>
      <c r="AA344" s="1406"/>
      <c r="AB344" s="1406"/>
      <c r="AC344" s="1427"/>
    </row>
    <row r="345" spans="1:29" ht="29.25" customHeight="1">
      <c r="A345" s="1415"/>
      <c r="B345" s="1422" t="s">
        <v>187</v>
      </c>
      <c r="C345" s="1423"/>
      <c r="D345" s="1423"/>
      <c r="E345" s="1423"/>
      <c r="F345" s="981" t="s">
        <v>4</v>
      </c>
      <c r="G345" s="1411">
        <v>1</v>
      </c>
      <c r="H345" s="1411"/>
      <c r="I345" s="10"/>
      <c r="J345" s="10"/>
      <c r="K345" s="10"/>
      <c r="L345" s="10"/>
      <c r="M345" s="10"/>
      <c r="N345" s="11"/>
      <c r="O345" s="3"/>
      <c r="P345" s="1415"/>
      <c r="Q345" s="1439" t="s">
        <v>1480</v>
      </c>
      <c r="R345" s="1428"/>
      <c r="S345" s="1428"/>
      <c r="T345" s="1428"/>
      <c r="U345" s="1428"/>
      <c r="V345" s="1428"/>
      <c r="W345" s="1428"/>
      <c r="X345" s="1428"/>
      <c r="Y345" s="1428"/>
      <c r="Z345" s="1428"/>
      <c r="AA345" s="1428"/>
      <c r="AB345" s="991"/>
      <c r="AC345" s="11"/>
    </row>
    <row r="346" spans="1:29">
      <c r="A346" s="1415"/>
      <c r="B346" s="9"/>
      <c r="C346" s="10"/>
      <c r="D346" s="10"/>
      <c r="E346" s="10"/>
      <c r="F346" s="10"/>
      <c r="G346" s="7"/>
      <c r="H346" s="7"/>
      <c r="I346" s="10"/>
      <c r="J346" s="10"/>
      <c r="K346" s="10"/>
      <c r="L346" s="10"/>
      <c r="M346" s="10"/>
      <c r="N346" s="11"/>
      <c r="O346" s="3"/>
      <c r="P346" s="1415"/>
      <c r="Q346" s="1439"/>
      <c r="R346" s="1428"/>
      <c r="S346" s="1428"/>
      <c r="T346" s="1428"/>
      <c r="U346" s="1428"/>
      <c r="V346" s="1428"/>
      <c r="W346" s="1428"/>
      <c r="X346" s="1428"/>
      <c r="Y346" s="1428"/>
      <c r="Z346" s="1428"/>
      <c r="AA346" s="1428"/>
      <c r="AB346" s="957" t="s">
        <v>5</v>
      </c>
      <c r="AC346" s="11"/>
    </row>
    <row r="347" spans="1:29" ht="18.75">
      <c r="A347" s="1415"/>
      <c r="B347" s="9"/>
      <c r="C347" s="965" t="s">
        <v>6</v>
      </c>
      <c r="D347" s="171" t="s">
        <v>180</v>
      </c>
      <c r="E347" s="10"/>
      <c r="F347" s="10"/>
      <c r="G347" s="114"/>
      <c r="H347" s="109"/>
      <c r="I347" s="10"/>
      <c r="J347" s="10"/>
      <c r="K347" s="1412" t="s">
        <v>7</v>
      </c>
      <c r="L347" s="1412"/>
      <c r="M347" s="1412"/>
      <c r="N347" s="1413"/>
      <c r="O347" s="3"/>
      <c r="P347" s="1415"/>
      <c r="Q347" s="1439"/>
      <c r="R347" s="1428"/>
      <c r="S347" s="1428"/>
      <c r="T347" s="1428"/>
      <c r="U347" s="1428"/>
      <c r="V347" s="1428"/>
      <c r="W347" s="1428"/>
      <c r="X347" s="1428"/>
      <c r="Y347" s="1428"/>
      <c r="Z347" s="1428"/>
      <c r="AA347" s="1428"/>
      <c r="AB347" s="991"/>
      <c r="AC347" s="11"/>
    </row>
    <row r="348" spans="1:29" ht="16.5" customHeight="1">
      <c r="A348" s="1415"/>
      <c r="B348" s="170"/>
      <c r="C348" s="978">
        <v>0.03</v>
      </c>
      <c r="D348" s="14" t="s">
        <v>183</v>
      </c>
      <c r="E348" s="14"/>
      <c r="F348" s="14"/>
      <c r="G348" s="1409">
        <f>(C348/1)*G345</f>
        <v>0.03</v>
      </c>
      <c r="H348" s="1409"/>
      <c r="I348" s="10"/>
      <c r="J348" s="10"/>
      <c r="K348" s="175"/>
      <c r="L348" s="175"/>
      <c r="M348" s="175"/>
      <c r="N348" s="176"/>
      <c r="O348" s="3"/>
      <c r="P348" s="1415"/>
      <c r="Q348" s="1440" t="s">
        <v>1374</v>
      </c>
      <c r="R348" s="1441"/>
      <c r="S348" s="1441"/>
      <c r="T348" s="1441"/>
      <c r="U348" s="1441"/>
      <c r="V348" s="1441"/>
      <c r="W348" s="1441"/>
      <c r="X348" s="1441"/>
      <c r="Y348" s="1441"/>
      <c r="Z348" s="1441"/>
      <c r="AA348" s="1441"/>
      <c r="AB348" s="965" t="s">
        <v>6</v>
      </c>
      <c r="AC348" s="11"/>
    </row>
    <row r="349" spans="1:29" ht="18.75">
      <c r="A349" s="1415"/>
      <c r="B349" s="9"/>
      <c r="C349" s="978">
        <v>0.02</v>
      </c>
      <c r="D349" s="14" t="s">
        <v>184</v>
      </c>
      <c r="E349" s="15"/>
      <c r="F349" s="16"/>
      <c r="G349" s="1409">
        <f>(C349/1)*G345</f>
        <v>0.02</v>
      </c>
      <c r="H349" s="1409"/>
      <c r="I349" s="10"/>
      <c r="J349" s="10"/>
      <c r="K349" s="177"/>
      <c r="L349" s="177"/>
      <c r="M349" s="177"/>
      <c r="N349" s="178"/>
      <c r="O349" s="3"/>
      <c r="P349" s="1415"/>
      <c r="Q349" s="1440"/>
      <c r="R349" s="1441"/>
      <c r="S349" s="1441"/>
      <c r="T349" s="1441"/>
      <c r="U349" s="1441"/>
      <c r="V349" s="1441"/>
      <c r="W349" s="1441"/>
      <c r="X349" s="1441"/>
      <c r="Y349" s="1441"/>
      <c r="Z349" s="1441"/>
      <c r="AA349" s="1441"/>
      <c r="AB349" s="991"/>
      <c r="AC349" s="11"/>
    </row>
    <row r="350" spans="1:29" ht="16.5" customHeight="1">
      <c r="A350" s="1415"/>
      <c r="B350" s="9"/>
      <c r="C350" s="978">
        <v>0.1</v>
      </c>
      <c r="D350" s="14" t="s">
        <v>185</v>
      </c>
      <c r="E350" s="15"/>
      <c r="F350" s="16"/>
      <c r="G350" s="1409">
        <f>(C350/1)*G345</f>
        <v>0.1</v>
      </c>
      <c r="H350" s="1409"/>
      <c r="I350" s="10"/>
      <c r="J350" s="10"/>
      <c r="K350" s="177"/>
      <c r="L350" s="177"/>
      <c r="M350" s="177"/>
      <c r="N350" s="178"/>
      <c r="O350" s="3"/>
      <c r="P350" s="1415"/>
      <c r="Q350" s="9"/>
      <c r="R350" s="10"/>
      <c r="S350" s="10"/>
      <c r="T350" s="10"/>
      <c r="U350" s="10"/>
      <c r="V350" s="10"/>
      <c r="W350" s="10"/>
      <c r="X350" s="10"/>
      <c r="Y350" s="10"/>
      <c r="Z350" s="10"/>
      <c r="AA350" s="10"/>
      <c r="AB350" s="10"/>
      <c r="AC350" s="11"/>
    </row>
    <row r="351" spans="1:29" ht="15.75">
      <c r="A351" s="1415"/>
      <c r="B351" s="9"/>
      <c r="C351" s="978">
        <v>0.03</v>
      </c>
      <c r="D351" s="14" t="s">
        <v>188</v>
      </c>
      <c r="E351" s="15"/>
      <c r="F351" s="16"/>
      <c r="G351" s="1409">
        <f>(C351/1)*G345</f>
        <v>0.03</v>
      </c>
      <c r="H351" s="1409"/>
      <c r="I351" s="10"/>
      <c r="J351" s="10"/>
      <c r="K351" s="177"/>
      <c r="L351" s="177"/>
      <c r="M351" s="177"/>
      <c r="N351" s="178"/>
      <c r="O351" s="3"/>
      <c r="P351" s="1415"/>
      <c r="Q351" s="9"/>
      <c r="R351" s="14" t="s">
        <v>1478</v>
      </c>
      <c r="S351" s="10"/>
      <c r="T351" s="10"/>
      <c r="U351" s="10"/>
      <c r="V351" s="10"/>
      <c r="W351" s="10"/>
      <c r="X351" s="10"/>
      <c r="Y351" s="10"/>
      <c r="Z351" s="10"/>
      <c r="AA351" s="10"/>
      <c r="AB351" s="10"/>
      <c r="AC351" s="11"/>
    </row>
    <row r="352" spans="1:29" ht="15.75">
      <c r="A352" s="1415"/>
      <c r="B352" s="9"/>
      <c r="C352" s="14"/>
      <c r="D352" s="14"/>
      <c r="E352" s="15"/>
      <c r="F352" s="16"/>
      <c r="G352" s="958"/>
      <c r="H352" s="958"/>
      <c r="I352" s="10"/>
      <c r="J352" s="10"/>
      <c r="K352" s="177"/>
      <c r="L352" s="177"/>
      <c r="M352" s="177"/>
      <c r="N352" s="178"/>
      <c r="O352" s="3"/>
      <c r="P352" s="1415"/>
      <c r="Q352" s="9"/>
      <c r="R352" s="10"/>
      <c r="S352" s="171" t="s">
        <v>187</v>
      </c>
      <c r="T352" s="10"/>
      <c r="U352" s="10"/>
      <c r="V352" s="10"/>
      <c r="W352" s="10"/>
      <c r="X352" s="10"/>
      <c r="Y352" s="10"/>
      <c r="Z352" s="10"/>
      <c r="AA352" s="10"/>
      <c r="AB352" s="10"/>
      <c r="AC352" s="11"/>
    </row>
    <row r="353" spans="1:29" ht="15.75">
      <c r="A353" s="1415"/>
      <c r="B353" s="9"/>
      <c r="C353" s="14"/>
      <c r="D353" s="14"/>
      <c r="E353" s="15"/>
      <c r="F353" s="16"/>
      <c r="G353" s="1408" t="s">
        <v>5</v>
      </c>
      <c r="H353" s="1408"/>
      <c r="I353" s="10"/>
      <c r="J353" s="10"/>
      <c r="K353" s="177"/>
      <c r="L353" s="177"/>
      <c r="M353" s="177"/>
      <c r="N353" s="178"/>
      <c r="O353" s="3"/>
      <c r="P353" s="1415"/>
      <c r="Q353" s="9"/>
      <c r="R353" s="10"/>
      <c r="S353" s="171" t="s">
        <v>186</v>
      </c>
      <c r="T353" s="10"/>
      <c r="U353" s="10"/>
      <c r="V353" s="10"/>
      <c r="W353" s="10"/>
      <c r="X353" s="10"/>
      <c r="Y353" s="10"/>
      <c r="Z353" s="10"/>
      <c r="AA353" s="10"/>
      <c r="AB353" s="10"/>
      <c r="AC353" s="11"/>
    </row>
    <row r="354" spans="1:29" ht="18.75">
      <c r="A354" s="1415"/>
      <c r="B354" s="9"/>
      <c r="C354" s="14"/>
      <c r="D354" s="171" t="s">
        <v>186</v>
      </c>
      <c r="E354" s="15"/>
      <c r="F354" s="16"/>
      <c r="G354" s="1414">
        <v>1</v>
      </c>
      <c r="H354" s="1414"/>
      <c r="I354" s="10"/>
      <c r="J354" s="10"/>
      <c r="K354" s="177"/>
      <c r="L354" s="177"/>
      <c r="M354" s="177"/>
      <c r="N354" s="178"/>
      <c r="O354" s="3"/>
      <c r="P354" s="1415"/>
      <c r="Q354" s="9"/>
      <c r="R354" s="10"/>
      <c r="S354" s="10"/>
      <c r="T354" s="10"/>
      <c r="U354" s="10"/>
      <c r="V354" s="10"/>
      <c r="W354" s="10"/>
      <c r="X354" s="10"/>
      <c r="Y354" s="10"/>
      <c r="Z354" s="10"/>
      <c r="AA354" s="10"/>
      <c r="AB354" s="10"/>
      <c r="AC354" s="11"/>
    </row>
    <row r="355" spans="1:29" ht="15.75">
      <c r="A355" s="1415"/>
      <c r="B355" s="9"/>
      <c r="C355" s="965" t="s">
        <v>6</v>
      </c>
      <c r="D355" s="99" t="s">
        <v>861</v>
      </c>
      <c r="E355" s="15"/>
      <c r="F355" s="16"/>
      <c r="G355" s="7"/>
      <c r="H355" s="7"/>
      <c r="I355" s="10"/>
      <c r="J355" s="10"/>
      <c r="K355" s="177"/>
      <c r="L355" s="177"/>
      <c r="M355" s="177"/>
      <c r="N355" s="178"/>
      <c r="O355" s="3"/>
      <c r="P355" s="1415"/>
      <c r="Q355" s="9"/>
      <c r="R355" s="10"/>
      <c r="S355" s="10"/>
      <c r="T355" s="10"/>
      <c r="U355" s="10"/>
      <c r="V355" s="10"/>
      <c r="W355" s="10"/>
      <c r="X355" s="10"/>
      <c r="Y355" s="10"/>
      <c r="Z355" s="10"/>
      <c r="AA355" s="10"/>
      <c r="AB355" s="10"/>
      <c r="AC355" s="11"/>
    </row>
    <row r="356" spans="1:29" ht="15.75">
      <c r="A356" s="1415"/>
      <c r="B356" s="9"/>
      <c r="C356" s="978">
        <v>0.35</v>
      </c>
      <c r="D356" s="14" t="s">
        <v>117</v>
      </c>
      <c r="E356" s="15"/>
      <c r="F356" s="16"/>
      <c r="G356" s="1409">
        <f>(C356/C361)*G354</f>
        <v>0.21212121212121213</v>
      </c>
      <c r="H356" s="1409"/>
      <c r="I356" s="10"/>
      <c r="J356" s="10"/>
      <c r="K356" s="177"/>
      <c r="L356" s="177"/>
      <c r="M356" s="177"/>
      <c r="N356" s="178"/>
      <c r="O356" s="3"/>
      <c r="P356" s="1415"/>
      <c r="Q356" s="9"/>
      <c r="R356" s="10"/>
      <c r="S356" s="10"/>
      <c r="T356" s="10"/>
      <c r="U356" s="1051" t="s">
        <v>1385</v>
      </c>
      <c r="V356" s="10"/>
      <c r="W356" s="10"/>
      <c r="X356" s="10"/>
      <c r="Y356" s="10"/>
      <c r="Z356" s="10"/>
      <c r="AA356" s="10"/>
      <c r="AB356" s="10"/>
      <c r="AC356" s="11"/>
    </row>
    <row r="357" spans="1:29" ht="15.75">
      <c r="A357" s="1415"/>
      <c r="B357" s="9"/>
      <c r="C357" s="978">
        <v>0.25</v>
      </c>
      <c r="D357" s="14" t="s">
        <v>181</v>
      </c>
      <c r="E357" s="15"/>
      <c r="F357" s="16"/>
      <c r="G357" s="1409">
        <f>(C357/C361)*G354</f>
        <v>0.15151515151515152</v>
      </c>
      <c r="H357" s="1409"/>
      <c r="I357" s="10"/>
      <c r="J357" s="10"/>
      <c r="K357" s="177"/>
      <c r="L357" s="177"/>
      <c r="M357" s="177"/>
      <c r="N357" s="178"/>
      <c r="O357" s="3"/>
      <c r="P357" s="1415"/>
      <c r="Q357" s="9"/>
      <c r="R357" s="10"/>
      <c r="S357" s="10"/>
      <c r="T357" s="10"/>
      <c r="U357" s="10"/>
      <c r="V357" s="10"/>
      <c r="W357" s="10"/>
      <c r="X357" s="10"/>
      <c r="Y357" s="10"/>
      <c r="Z357" s="10"/>
      <c r="AA357" s="10"/>
      <c r="AB357" s="10"/>
      <c r="AC357" s="11"/>
    </row>
    <row r="358" spans="1:29" ht="15.75">
      <c r="A358" s="1415"/>
      <c r="B358" s="9"/>
      <c r="C358" s="978">
        <v>0.05</v>
      </c>
      <c r="D358" s="14" t="s">
        <v>182</v>
      </c>
      <c r="E358" s="15"/>
      <c r="F358" s="16"/>
      <c r="G358" s="1409">
        <f>(C358/C361)*G354</f>
        <v>3.0303030303030307E-2</v>
      </c>
      <c r="H358" s="1409"/>
      <c r="I358" s="10"/>
      <c r="J358" s="10"/>
      <c r="K358" s="982"/>
      <c r="L358" s="982"/>
      <c r="M358" s="982"/>
      <c r="N358" s="983"/>
      <c r="O358" s="3"/>
      <c r="P358" s="1415"/>
      <c r="Q358" s="9"/>
      <c r="R358" s="10"/>
      <c r="S358" s="10"/>
      <c r="T358" s="10"/>
      <c r="U358" s="10"/>
      <c r="V358" s="10"/>
      <c r="W358" s="10"/>
      <c r="X358" s="10"/>
      <c r="Y358" s="10"/>
      <c r="Z358" s="10"/>
      <c r="AA358" s="10"/>
      <c r="AB358" s="10"/>
      <c r="AC358" s="11"/>
    </row>
    <row r="359" spans="1:29" ht="15.75" customHeight="1">
      <c r="A359" s="1415"/>
      <c r="B359" s="9"/>
      <c r="C359" s="978">
        <v>1</v>
      </c>
      <c r="D359" s="14" t="s">
        <v>149</v>
      </c>
      <c r="E359" s="15"/>
      <c r="F359" s="16"/>
      <c r="G359" s="1409">
        <f>(C359/C361)*G354</f>
        <v>0.60606060606060608</v>
      </c>
      <c r="H359" s="1409"/>
      <c r="I359" s="10"/>
      <c r="J359" s="10"/>
      <c r="K359" s="177"/>
      <c r="L359" s="177"/>
      <c r="M359" s="177"/>
      <c r="N359" s="178"/>
      <c r="P359" s="1415"/>
      <c r="Q359" s="9"/>
      <c r="R359" s="10"/>
      <c r="S359" s="10"/>
      <c r="T359" s="10"/>
      <c r="U359" s="10"/>
      <c r="V359" s="10"/>
      <c r="W359" s="10"/>
      <c r="X359" s="10"/>
      <c r="Y359" s="10"/>
      <c r="Z359" s="10"/>
      <c r="AA359" s="10"/>
      <c r="AB359" s="10"/>
      <c r="AC359" s="11"/>
    </row>
    <row r="360" spans="1:29" ht="15.75" customHeight="1">
      <c r="A360" s="1415"/>
      <c r="B360" s="9"/>
      <c r="C360" s="10"/>
      <c r="D360" s="10"/>
      <c r="E360" s="10"/>
      <c r="F360" s="10"/>
      <c r="G360" s="18"/>
      <c r="H360" s="109"/>
      <c r="I360" s="10"/>
      <c r="J360" s="10"/>
      <c r="K360" s="179"/>
      <c r="L360" s="10"/>
      <c r="M360" s="10"/>
      <c r="N360" s="19"/>
      <c r="P360" s="1415"/>
      <c r="Q360" s="1016" t="s">
        <v>1418</v>
      </c>
      <c r="R360" s="10"/>
      <c r="S360" s="10"/>
      <c r="T360" s="10"/>
      <c r="U360" s="10"/>
      <c r="V360" s="10"/>
      <c r="W360" s="10"/>
      <c r="X360" s="10"/>
      <c r="Y360" s="10"/>
      <c r="Z360" s="10"/>
      <c r="AA360" s="10"/>
      <c r="AB360" s="10"/>
      <c r="AC360" s="11"/>
    </row>
    <row r="361" spans="1:29" ht="16.5" customHeight="1" thickBot="1">
      <c r="A361" s="1415"/>
      <c r="B361" s="9"/>
      <c r="C361" s="963">
        <f>SUM(C356:C359)</f>
        <v>1.65</v>
      </c>
      <c r="D361" s="1453" t="s">
        <v>8</v>
      </c>
      <c r="E361" s="1453"/>
      <c r="F361" s="1453"/>
      <c r="G361" s="1454">
        <f>SUM(G356:H359)</f>
        <v>1</v>
      </c>
      <c r="H361" s="1454"/>
      <c r="I361" s="10"/>
      <c r="J361" s="10"/>
      <c r="K361" s="20"/>
      <c r="L361" s="10"/>
      <c r="M361" s="10"/>
      <c r="N361" s="19"/>
      <c r="P361" s="1415"/>
      <c r="Q361" s="992" t="str">
        <f ca="1">CELL("nomfichier",P357)</f>
        <v>D:\1 UPRT SITE WEB\uprt.fr\ff-mickael-rabeau\[ff-mr-patisserie-N°3-complet.xlsx]Décors-Aromatisation-Astuces</v>
      </c>
      <c r="R361" s="10"/>
      <c r="S361" s="10"/>
      <c r="T361" s="10"/>
      <c r="U361" s="10"/>
      <c r="V361" s="10"/>
      <c r="W361" s="10"/>
      <c r="X361" s="10"/>
      <c r="Y361" s="10"/>
      <c r="Z361" s="10"/>
      <c r="AA361" s="10"/>
      <c r="AB361" s="10"/>
      <c r="AC361" s="11"/>
    </row>
    <row r="362" spans="1:29" ht="16.5" thickBot="1">
      <c r="A362" s="1415"/>
      <c r="B362" s="9" t="s">
        <v>201</v>
      </c>
      <c r="C362" s="21"/>
      <c r="D362" s="21"/>
      <c r="E362" s="21"/>
      <c r="F362" s="21"/>
      <c r="H362" s="186" t="s">
        <v>202</v>
      </c>
      <c r="I362" s="187" t="s">
        <v>203</v>
      </c>
      <c r="J362" s="10"/>
      <c r="K362" s="10"/>
      <c r="L362" s="10"/>
      <c r="M362" s="15"/>
      <c r="N362" s="19"/>
      <c r="P362" s="1415"/>
      <c r="Q362" s="938"/>
      <c r="R362" s="939"/>
      <c r="S362" s="939"/>
      <c r="T362" s="939"/>
      <c r="U362" s="25"/>
      <c r="V362" s="25"/>
      <c r="W362" s="25"/>
      <c r="X362" s="25"/>
      <c r="Y362" s="25"/>
      <c r="Z362" s="25"/>
      <c r="AA362" s="25"/>
      <c r="AB362" s="25"/>
      <c r="AC362" s="26"/>
    </row>
    <row r="363" spans="1:29">
      <c r="A363" s="1415"/>
      <c r="B363" s="23" t="s">
        <v>6</v>
      </c>
      <c r="C363" s="24" t="s">
        <v>10</v>
      </c>
      <c r="D363" s="25"/>
      <c r="E363" s="25"/>
      <c r="F363" s="25"/>
      <c r="G363" s="25"/>
      <c r="H363" s="25"/>
      <c r="I363" s="25"/>
      <c r="J363" s="25"/>
      <c r="K363" s="25"/>
      <c r="L363" s="25"/>
      <c r="M363" s="25"/>
      <c r="N363" s="26"/>
      <c r="P363" s="1415"/>
      <c r="Q363" s="9"/>
      <c r="R363" s="10" t="s">
        <v>9</v>
      </c>
      <c r="S363" s="932" t="s">
        <v>177</v>
      </c>
      <c r="T363" s="10"/>
      <c r="U363" s="10"/>
      <c r="V363" s="1429" t="s">
        <v>179</v>
      </c>
      <c r="W363" s="1429"/>
      <c r="X363" s="1429"/>
      <c r="Y363" s="1429"/>
      <c r="Z363" s="1429"/>
      <c r="AA363" s="1429"/>
      <c r="AB363" s="1429"/>
      <c r="AC363" s="1430"/>
    </row>
    <row r="364" spans="1:29">
      <c r="A364" s="1415"/>
      <c r="B364" s="957" t="s">
        <v>5</v>
      </c>
      <c r="C364" s="27" t="s">
        <v>480</v>
      </c>
      <c r="D364" s="28"/>
      <c r="E364" s="28"/>
      <c r="F364" s="28"/>
      <c r="G364" s="28"/>
      <c r="H364" s="28"/>
      <c r="I364" s="28"/>
      <c r="J364" s="28"/>
      <c r="K364" s="28"/>
      <c r="L364" s="28"/>
      <c r="M364" s="10"/>
      <c r="N364" s="29"/>
      <c r="P364" s="1415"/>
      <c r="Q364" s="834"/>
      <c r="R364" s="245"/>
      <c r="S364" s="245"/>
      <c r="T364" s="245"/>
      <c r="U364" s="245"/>
      <c r="V364" s="1029"/>
      <c r="W364" s="1029" t="s">
        <v>178</v>
      </c>
      <c r="X364" s="1029"/>
      <c r="Y364" s="1029"/>
      <c r="Z364" s="1029"/>
      <c r="AA364" s="1029"/>
      <c r="AB364" s="1029"/>
      <c r="AC364" s="1030"/>
    </row>
    <row r="365" spans="1:29" ht="15" customHeight="1">
      <c r="A365" s="1415"/>
      <c r="B365" s="1433" t="s">
        <v>1412</v>
      </c>
      <c r="C365" s="1434"/>
      <c r="D365" s="1434"/>
      <c r="E365" s="1434"/>
      <c r="F365" s="1434"/>
      <c r="G365" s="1434"/>
      <c r="H365" s="1434"/>
      <c r="I365" s="1434"/>
      <c r="J365" s="1434"/>
      <c r="K365" s="1434"/>
      <c r="L365" s="1434"/>
      <c r="M365" s="1434"/>
      <c r="N365" s="1435"/>
      <c r="P365" s="1415"/>
      <c r="Q365" s="1433" t="s">
        <v>1412</v>
      </c>
      <c r="R365" s="1434"/>
      <c r="S365" s="1434"/>
      <c r="T365" s="1434"/>
      <c r="U365" s="1434"/>
      <c r="V365" s="1434"/>
      <c r="W365" s="1434"/>
      <c r="X365" s="1434"/>
      <c r="Y365" s="1434"/>
      <c r="Z365" s="1434"/>
      <c r="AA365" s="1434"/>
      <c r="AB365" s="1434"/>
      <c r="AC365" s="1435"/>
    </row>
    <row r="366" spans="1:29" ht="15.75" thickBot="1">
      <c r="A366" s="1415"/>
      <c r="B366" s="1436"/>
      <c r="C366" s="1437"/>
      <c r="D366" s="1437"/>
      <c r="E366" s="1437"/>
      <c r="F366" s="1437"/>
      <c r="G366" s="1437"/>
      <c r="H366" s="1437"/>
      <c r="I366" s="1437"/>
      <c r="J366" s="1437"/>
      <c r="K366" s="1437"/>
      <c r="L366" s="1437"/>
      <c r="M366" s="1437"/>
      <c r="N366" s="1438"/>
      <c r="P366" s="1415"/>
      <c r="Q366" s="1436"/>
      <c r="R366" s="1437"/>
      <c r="S366" s="1437"/>
      <c r="T366" s="1437"/>
      <c r="U366" s="1437"/>
      <c r="V366" s="1437"/>
      <c r="W366" s="1437"/>
      <c r="X366" s="1437"/>
      <c r="Y366" s="1437"/>
      <c r="Z366" s="1437"/>
      <c r="AA366" s="1437"/>
      <c r="AB366" s="1437"/>
      <c r="AC366" s="1438"/>
    </row>
  </sheetData>
  <mergeCells count="366">
    <mergeCell ref="Q322:AC323"/>
    <mergeCell ref="R324:AB326"/>
    <mergeCell ref="V333:AC333"/>
    <mergeCell ref="Q6:AC8"/>
    <mergeCell ref="Q302:AC303"/>
    <mergeCell ref="R304:AB306"/>
    <mergeCell ref="V312:AC312"/>
    <mergeCell ref="B205:N205"/>
    <mergeCell ref="B253:N253"/>
    <mergeCell ref="B297:N297"/>
    <mergeCell ref="B277:N277"/>
    <mergeCell ref="Q205:AC205"/>
    <mergeCell ref="P206:P229"/>
    <mergeCell ref="B250:N251"/>
    <mergeCell ref="B62:N62"/>
    <mergeCell ref="G244:H244"/>
    <mergeCell ref="G245:H245"/>
    <mergeCell ref="G246:H246"/>
    <mergeCell ref="B231:N231"/>
    <mergeCell ref="B232:N233"/>
    <mergeCell ref="B234:N235"/>
    <mergeCell ref="G237:H237"/>
    <mergeCell ref="G240:H240"/>
    <mergeCell ref="I240:N241"/>
    <mergeCell ref="A155:A182"/>
    <mergeCell ref="B155:N156"/>
    <mergeCell ref="B157:N158"/>
    <mergeCell ref="G160:H160"/>
    <mergeCell ref="G161:H161"/>
    <mergeCell ref="I161:N161"/>
    <mergeCell ref="I162:N163"/>
    <mergeCell ref="G163:H163"/>
    <mergeCell ref="G164:H164"/>
    <mergeCell ref="G165:H165"/>
    <mergeCell ref="G166:H166"/>
    <mergeCell ref="D167:F167"/>
    <mergeCell ref="G167:H167"/>
    <mergeCell ref="G170:H170"/>
    <mergeCell ref="G171:H171"/>
    <mergeCell ref="I171:N171"/>
    <mergeCell ref="I172:N174"/>
    <mergeCell ref="G173:H173"/>
    <mergeCell ref="G174:H174"/>
    <mergeCell ref="G175:H175"/>
    <mergeCell ref="I175:N176"/>
    <mergeCell ref="G176:H176"/>
    <mergeCell ref="A232:A251"/>
    <mergeCell ref="A63:A80"/>
    <mergeCell ref="B63:N64"/>
    <mergeCell ref="B65:N66"/>
    <mergeCell ref="G68:H68"/>
    <mergeCell ref="G69:H69"/>
    <mergeCell ref="G71:H71"/>
    <mergeCell ref="J71:N73"/>
    <mergeCell ref="G72:H72"/>
    <mergeCell ref="G73:H73"/>
    <mergeCell ref="G74:H74"/>
    <mergeCell ref="D75:F75"/>
    <mergeCell ref="G75:H75"/>
    <mergeCell ref="D76:H76"/>
    <mergeCell ref="B79:N80"/>
    <mergeCell ref="G238:H238"/>
    <mergeCell ref="G243:H243"/>
    <mergeCell ref="D177:F177"/>
    <mergeCell ref="B82:N82"/>
    <mergeCell ref="B124:N125"/>
    <mergeCell ref="G93:H93"/>
    <mergeCell ref="G94:H94"/>
    <mergeCell ref="D95:F95"/>
    <mergeCell ref="G95:H95"/>
    <mergeCell ref="A41:A60"/>
    <mergeCell ref="B41:N42"/>
    <mergeCell ref="B43:N44"/>
    <mergeCell ref="G46:H46"/>
    <mergeCell ref="G47:H47"/>
    <mergeCell ref="G49:H49"/>
    <mergeCell ref="J49:N50"/>
    <mergeCell ref="G50:H50"/>
    <mergeCell ref="G51:H51"/>
    <mergeCell ref="J51:N53"/>
    <mergeCell ref="G52:H52"/>
    <mergeCell ref="G53:H53"/>
    <mergeCell ref="D55:F55"/>
    <mergeCell ref="G55:H55"/>
    <mergeCell ref="D56:H56"/>
    <mergeCell ref="B59:N60"/>
    <mergeCell ref="B2:N3"/>
    <mergeCell ref="B7:N8"/>
    <mergeCell ref="B10:N10"/>
    <mergeCell ref="A11:A38"/>
    <mergeCell ref="B11:N12"/>
    <mergeCell ref="B13:N14"/>
    <mergeCell ref="G16:H16"/>
    <mergeCell ref="G17:H17"/>
    <mergeCell ref="G19:H19"/>
    <mergeCell ref="G20:H20"/>
    <mergeCell ref="G21:H21"/>
    <mergeCell ref="D23:F23"/>
    <mergeCell ref="G23:H23"/>
    <mergeCell ref="B25:N25"/>
    <mergeCell ref="G27:H27"/>
    <mergeCell ref="G28:H28"/>
    <mergeCell ref="G29:H29"/>
    <mergeCell ref="B37:N38"/>
    <mergeCell ref="G26:H26"/>
    <mergeCell ref="G359:H359"/>
    <mergeCell ref="D361:F361"/>
    <mergeCell ref="B365:N366"/>
    <mergeCell ref="G361:H361"/>
    <mergeCell ref="B104:N105"/>
    <mergeCell ref="B127:N127"/>
    <mergeCell ref="G177:H177"/>
    <mergeCell ref="B130:N131"/>
    <mergeCell ref="B151:N152"/>
    <mergeCell ref="G113:H113"/>
    <mergeCell ref="G114:H114"/>
    <mergeCell ref="J115:N117"/>
    <mergeCell ref="G116:H116"/>
    <mergeCell ref="G117:H117"/>
    <mergeCell ref="G118:H118"/>
    <mergeCell ref="J118:N119"/>
    <mergeCell ref="G119:H119"/>
    <mergeCell ref="B181:N182"/>
    <mergeCell ref="C223:N224"/>
    <mergeCell ref="B228:N229"/>
    <mergeCell ref="B184:N184"/>
    <mergeCell ref="G212:H212"/>
    <mergeCell ref="G214:H214"/>
    <mergeCell ref="J214:N217"/>
    <mergeCell ref="B40:N40"/>
    <mergeCell ref="G241:H241"/>
    <mergeCell ref="G242:H242"/>
    <mergeCell ref="D246:F246"/>
    <mergeCell ref="B154:N154"/>
    <mergeCell ref="A128:A152"/>
    <mergeCell ref="D120:F120"/>
    <mergeCell ref="G120:H120"/>
    <mergeCell ref="A83:A105"/>
    <mergeCell ref="B83:N84"/>
    <mergeCell ref="B85:N86"/>
    <mergeCell ref="G88:H88"/>
    <mergeCell ref="G89:H89"/>
    <mergeCell ref="G91:H91"/>
    <mergeCell ref="G92:H92"/>
    <mergeCell ref="I89:N89"/>
    <mergeCell ref="B128:N129"/>
    <mergeCell ref="I90:N92"/>
    <mergeCell ref="I93:N94"/>
    <mergeCell ref="B107:N107"/>
    <mergeCell ref="A108:A125"/>
    <mergeCell ref="B108:N109"/>
    <mergeCell ref="B110:N111"/>
    <mergeCell ref="B221:N221"/>
    <mergeCell ref="A185:A203"/>
    <mergeCell ref="B185:N186"/>
    <mergeCell ref="B187:N188"/>
    <mergeCell ref="G190:H190"/>
    <mergeCell ref="G191:H191"/>
    <mergeCell ref="G193:H193"/>
    <mergeCell ref="I193:N195"/>
    <mergeCell ref="G194:H194"/>
    <mergeCell ref="G195:H195"/>
    <mergeCell ref="G196:H196"/>
    <mergeCell ref="G197:H197"/>
    <mergeCell ref="D198:F198"/>
    <mergeCell ref="G198:H198"/>
    <mergeCell ref="B202:N203"/>
    <mergeCell ref="I218:N219"/>
    <mergeCell ref="D219:F219"/>
    <mergeCell ref="G219:H219"/>
    <mergeCell ref="D310:F310"/>
    <mergeCell ref="G310:H310"/>
    <mergeCell ref="I306:N308"/>
    <mergeCell ref="G307:H307"/>
    <mergeCell ref="G308:H308"/>
    <mergeCell ref="G309:H309"/>
    <mergeCell ref="B314:N315"/>
    <mergeCell ref="A254:A275"/>
    <mergeCell ref="B254:N255"/>
    <mergeCell ref="B256:N257"/>
    <mergeCell ref="G259:H259"/>
    <mergeCell ref="G260:H260"/>
    <mergeCell ref="G262:H262"/>
    <mergeCell ref="I262:N267"/>
    <mergeCell ref="G263:H263"/>
    <mergeCell ref="G264:H264"/>
    <mergeCell ref="G265:H265"/>
    <mergeCell ref="G266:H266"/>
    <mergeCell ref="G267:H267"/>
    <mergeCell ref="G268:H268"/>
    <mergeCell ref="I268:N269"/>
    <mergeCell ref="G269:H269"/>
    <mergeCell ref="D270:F270"/>
    <mergeCell ref="G270:H270"/>
    <mergeCell ref="B274:N275"/>
    <mergeCell ref="B298:N299"/>
    <mergeCell ref="B300:N301"/>
    <mergeCell ref="G303:H303"/>
    <mergeCell ref="G304:H304"/>
    <mergeCell ref="G306:H306"/>
    <mergeCell ref="Q2:AC3"/>
    <mergeCell ref="Q10:AC10"/>
    <mergeCell ref="P11:P38"/>
    <mergeCell ref="Q11:AC12"/>
    <mergeCell ref="Q13:AC14"/>
    <mergeCell ref="Q37:AC38"/>
    <mergeCell ref="V35:AC35"/>
    <mergeCell ref="Q15:AC16"/>
    <mergeCell ref="R19:AB21"/>
    <mergeCell ref="Q181:AC182"/>
    <mergeCell ref="R191:AB193"/>
    <mergeCell ref="V200:AC200"/>
    <mergeCell ref="A278:A295"/>
    <mergeCell ref="B278:N279"/>
    <mergeCell ref="B280:N281"/>
    <mergeCell ref="G283:H283"/>
    <mergeCell ref="G284:H284"/>
    <mergeCell ref="G286:H286"/>
    <mergeCell ref="I286:N288"/>
    <mergeCell ref="G287:H287"/>
    <mergeCell ref="G288:H288"/>
    <mergeCell ref="G289:H289"/>
    <mergeCell ref="D290:F290"/>
    <mergeCell ref="G290:H290"/>
    <mergeCell ref="B294:N295"/>
    <mergeCell ref="A206:A229"/>
    <mergeCell ref="B206:N207"/>
    <mergeCell ref="B208:N209"/>
    <mergeCell ref="G211:H211"/>
    <mergeCell ref="G215:H215"/>
    <mergeCell ref="G216:H216"/>
    <mergeCell ref="G217:H217"/>
    <mergeCell ref="G218:H218"/>
    <mergeCell ref="Q40:AC40"/>
    <mergeCell ref="P41:P60"/>
    <mergeCell ref="Q41:AC42"/>
    <mergeCell ref="Q43:AC44"/>
    <mergeCell ref="Q59:AC60"/>
    <mergeCell ref="Q104:AC105"/>
    <mergeCell ref="Q107:AC107"/>
    <mergeCell ref="Q184:AC184"/>
    <mergeCell ref="P185:P203"/>
    <mergeCell ref="Q185:AC186"/>
    <mergeCell ref="Q187:AC188"/>
    <mergeCell ref="Q202:AC203"/>
    <mergeCell ref="Q189:AC190"/>
    <mergeCell ref="P128:P152"/>
    <mergeCell ref="Q128:AC129"/>
    <mergeCell ref="Q130:AC131"/>
    <mergeCell ref="Q151:AC152"/>
    <mergeCell ref="Q154:AC154"/>
    <mergeCell ref="P155:P182"/>
    <mergeCell ref="Q155:AC156"/>
    <mergeCell ref="Q157:AC158"/>
    <mergeCell ref="Q159:AC160"/>
    <mergeCell ref="R161:AB163"/>
    <mergeCell ref="V179:AC179"/>
    <mergeCell ref="B317:N317"/>
    <mergeCell ref="A318:A336"/>
    <mergeCell ref="B318:N319"/>
    <mergeCell ref="B320:N321"/>
    <mergeCell ref="G323:H323"/>
    <mergeCell ref="G324:H324"/>
    <mergeCell ref="G326:H326"/>
    <mergeCell ref="G327:H327"/>
    <mergeCell ref="I327:N329"/>
    <mergeCell ref="G328:H328"/>
    <mergeCell ref="G329:H329"/>
    <mergeCell ref="G330:H330"/>
    <mergeCell ref="I330:N331"/>
    <mergeCell ref="D331:F331"/>
    <mergeCell ref="G331:H331"/>
    <mergeCell ref="B335:N336"/>
    <mergeCell ref="A298:A315"/>
    <mergeCell ref="Q87:AC88"/>
    <mergeCell ref="Q82:AC82"/>
    <mergeCell ref="P83:P105"/>
    <mergeCell ref="Q83:AC84"/>
    <mergeCell ref="Q85:AC86"/>
    <mergeCell ref="Q62:AC62"/>
    <mergeCell ref="P63:P80"/>
    <mergeCell ref="Q63:AC64"/>
    <mergeCell ref="Q65:AC66"/>
    <mergeCell ref="Q79:AC80"/>
    <mergeCell ref="Q67:AC68"/>
    <mergeCell ref="R69:AB71"/>
    <mergeCell ref="V77:AC77"/>
    <mergeCell ref="P108:P125"/>
    <mergeCell ref="Q108:AC109"/>
    <mergeCell ref="Q110:AC111"/>
    <mergeCell ref="Q124:AC125"/>
    <mergeCell ref="Q127:AC127"/>
    <mergeCell ref="R89:AB91"/>
    <mergeCell ref="V102:AC102"/>
    <mergeCell ref="Q112:AC113"/>
    <mergeCell ref="R114:AB116"/>
    <mergeCell ref="V122:AC122"/>
    <mergeCell ref="Q206:AC207"/>
    <mergeCell ref="Q208:AC209"/>
    <mergeCell ref="Q228:AC229"/>
    <mergeCell ref="Q210:AC211"/>
    <mergeCell ref="R212:AB214"/>
    <mergeCell ref="V226:AC226"/>
    <mergeCell ref="Q253:AC253"/>
    <mergeCell ref="P254:P275"/>
    <mergeCell ref="Q254:AC255"/>
    <mergeCell ref="Q256:AC257"/>
    <mergeCell ref="Q274:AC275"/>
    <mergeCell ref="Q258:AC259"/>
    <mergeCell ref="R260:AB262"/>
    <mergeCell ref="V272:AC272"/>
    <mergeCell ref="Q231:AC231"/>
    <mergeCell ref="P232:P251"/>
    <mergeCell ref="Q232:AC233"/>
    <mergeCell ref="Q234:AC235"/>
    <mergeCell ref="Q236:AC237"/>
    <mergeCell ref="R238:AB240"/>
    <mergeCell ref="V248:AC248"/>
    <mergeCell ref="Q250:AC251"/>
    <mergeCell ref="Q300:AC301"/>
    <mergeCell ref="Q314:AC315"/>
    <mergeCell ref="Q277:AC277"/>
    <mergeCell ref="P278:P295"/>
    <mergeCell ref="Q278:AC279"/>
    <mergeCell ref="Q280:AC281"/>
    <mergeCell ref="Q294:AC295"/>
    <mergeCell ref="Q282:AC283"/>
    <mergeCell ref="R284:AB286"/>
    <mergeCell ref="V292:AC292"/>
    <mergeCell ref="A339:A366"/>
    <mergeCell ref="B339:N340"/>
    <mergeCell ref="B341:N342"/>
    <mergeCell ref="B345:E345"/>
    <mergeCell ref="Q45:AC46"/>
    <mergeCell ref="R47:AB49"/>
    <mergeCell ref="V57:AC57"/>
    <mergeCell ref="Q317:AC317"/>
    <mergeCell ref="P318:P336"/>
    <mergeCell ref="Q318:AC319"/>
    <mergeCell ref="Q320:AC321"/>
    <mergeCell ref="Q335:AC336"/>
    <mergeCell ref="Q338:AC338"/>
    <mergeCell ref="P339:P366"/>
    <mergeCell ref="Q339:AC340"/>
    <mergeCell ref="Q341:AC342"/>
    <mergeCell ref="Q343:AC344"/>
    <mergeCell ref="Q345:AA347"/>
    <mergeCell ref="Q348:AA349"/>
    <mergeCell ref="V363:AC363"/>
    <mergeCell ref="Q365:AC366"/>
    <mergeCell ref="Q297:AC297"/>
    <mergeCell ref="P298:P315"/>
    <mergeCell ref="Q298:AC299"/>
    <mergeCell ref="G344:H344"/>
    <mergeCell ref="G348:H348"/>
    <mergeCell ref="G349:H349"/>
    <mergeCell ref="G350:H350"/>
    <mergeCell ref="G353:H353"/>
    <mergeCell ref="G356:H356"/>
    <mergeCell ref="G357:H357"/>
    <mergeCell ref="G358:H358"/>
    <mergeCell ref="B338:N338"/>
    <mergeCell ref="G345:H345"/>
    <mergeCell ref="K347:N347"/>
    <mergeCell ref="G351:H351"/>
    <mergeCell ref="G354:H354"/>
  </mergeCells>
  <hyperlinks>
    <hyperlink ref="G32" r:id="rId1"/>
    <hyperlink ref="G33" r:id="rId2"/>
    <hyperlink ref="D100" r:id="rId3"/>
    <hyperlink ref="I362" r:id="rId4"/>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82"/>
  <sheetViews>
    <sheetView showZeros="0" workbookViewId="0">
      <selection activeCell="O8" sqref="O8"/>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1535</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WEB\uprt.fr\ff-mickael-rabeau\[ff-mr-patisserie-N°3-complet.xlsx]Meringues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WEB\uprt.fr\ff-mickael-rabeau\[ff-mr-patisserie-N°3-complet.xlsx]Meringues</v>
      </c>
      <c r="R5" s="993"/>
      <c r="S5" s="993"/>
      <c r="T5" s="993"/>
      <c r="U5" s="993"/>
      <c r="V5" s="993"/>
      <c r="W5" s="993"/>
      <c r="X5" s="993"/>
      <c r="Y5" s="993"/>
      <c r="Z5" s="993"/>
      <c r="AA5" s="993"/>
      <c r="AB5" s="993"/>
      <c r="AC5" s="993"/>
    </row>
    <row r="6" spans="1:1312" s="37" customFormat="1" ht="15" customHeight="1">
      <c r="A6" s="33"/>
      <c r="B6" s="33"/>
      <c r="C6" s="33"/>
      <c r="D6" s="33"/>
      <c r="E6" s="33"/>
      <c r="F6" s="33"/>
      <c r="G6" s="33"/>
      <c r="H6" s="33"/>
      <c r="I6" s="33"/>
      <c r="J6" s="33"/>
      <c r="K6" s="10" t="s">
        <v>9</v>
      </c>
      <c r="L6" s="33"/>
      <c r="M6" s="33"/>
      <c r="N6" s="33"/>
      <c r="O6" s="33"/>
      <c r="P6" s="33"/>
      <c r="Q6" s="1509" t="s">
        <v>1374</v>
      </c>
      <c r="R6" s="1509"/>
      <c r="S6" s="1509"/>
      <c r="T6" s="1509"/>
      <c r="U6" s="1509"/>
      <c r="V6" s="1509"/>
      <c r="W6" s="1509"/>
      <c r="X6" s="1509"/>
      <c r="Y6" s="1509"/>
      <c r="Z6" s="1509"/>
      <c r="AA6" s="1509"/>
      <c r="AB6" s="1509"/>
      <c r="AC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10" spans="1:1312" ht="15.75" thickBot="1">
      <c r="A10" s="8" t="s">
        <v>3</v>
      </c>
      <c r="B10" s="1431" t="str">
        <f>B11</f>
        <v>Meringue italienne</v>
      </c>
      <c r="C10" s="1431"/>
      <c r="D10" s="1431"/>
      <c r="E10" s="1431"/>
      <c r="F10" s="1431"/>
      <c r="G10" s="1431"/>
      <c r="H10" s="1431"/>
      <c r="I10" s="1431"/>
      <c r="J10" s="1431"/>
      <c r="K10" s="1431"/>
      <c r="L10" s="1431"/>
      <c r="M10" s="1431"/>
      <c r="N10" s="1431"/>
      <c r="O10" s="3"/>
      <c r="P10" s="8" t="s">
        <v>3</v>
      </c>
      <c r="Q10" s="1431" t="str">
        <f>Q11</f>
        <v>Meringue italienne</v>
      </c>
      <c r="R10" s="1431"/>
      <c r="S10" s="1431"/>
      <c r="T10" s="1431"/>
      <c r="U10" s="1431"/>
      <c r="V10" s="1431"/>
      <c r="W10" s="1431"/>
      <c r="X10" s="1431"/>
      <c r="Y10" s="1431"/>
      <c r="Z10" s="1431"/>
      <c r="AA10" s="1431"/>
      <c r="AB10" s="1431"/>
      <c r="AC10" s="1431"/>
    </row>
    <row r="11" spans="1:1312" ht="23.25" customHeight="1">
      <c r="A11" s="1432" t="str">
        <f>B11</f>
        <v>Meringue italienne</v>
      </c>
      <c r="B11" s="1399" t="s">
        <v>270</v>
      </c>
      <c r="C11" s="1400"/>
      <c r="D11" s="1400"/>
      <c r="E11" s="1400"/>
      <c r="F11" s="1400"/>
      <c r="G11" s="1400"/>
      <c r="H11" s="1400"/>
      <c r="I11" s="1400"/>
      <c r="J11" s="1400"/>
      <c r="K11" s="1400"/>
      <c r="L11" s="1400"/>
      <c r="M11" s="1400"/>
      <c r="N11" s="1401"/>
      <c r="O11" s="3"/>
      <c r="P11" s="1432" t="str">
        <f>Q11</f>
        <v>Meringue italienne</v>
      </c>
      <c r="Q11" s="1399" t="s">
        <v>270</v>
      </c>
      <c r="R11" s="1400"/>
      <c r="S11" s="1400"/>
      <c r="T11" s="1400"/>
      <c r="U11" s="1400"/>
      <c r="V11" s="1400"/>
      <c r="W11" s="1400"/>
      <c r="X11" s="1400"/>
      <c r="Y11" s="1400"/>
      <c r="Z11" s="1400"/>
      <c r="AA11" s="1400"/>
      <c r="AB11" s="1400"/>
      <c r="AC11" s="1401"/>
    </row>
    <row r="12" spans="1:1312" ht="15.75" customHeight="1">
      <c r="A12" s="1432"/>
      <c r="B12" s="1387"/>
      <c r="C12" s="1388"/>
      <c r="D12" s="1388"/>
      <c r="E12" s="1388"/>
      <c r="F12" s="1388"/>
      <c r="G12" s="1388"/>
      <c r="H12" s="1388"/>
      <c r="I12" s="1388"/>
      <c r="J12" s="1388"/>
      <c r="K12" s="1388"/>
      <c r="L12" s="1388"/>
      <c r="M12" s="1388"/>
      <c r="N12" s="1389"/>
      <c r="O12" s="3"/>
      <c r="P12" s="1432"/>
      <c r="Q12" s="1387"/>
      <c r="R12" s="1388"/>
      <c r="S12" s="1388"/>
      <c r="T12" s="1388"/>
      <c r="U12" s="1388"/>
      <c r="V12" s="1388"/>
      <c r="W12" s="1388"/>
      <c r="X12" s="1388"/>
      <c r="Y12" s="1388"/>
      <c r="Z12" s="1388"/>
      <c r="AA12" s="1388"/>
      <c r="AB12" s="1388"/>
      <c r="AC12" s="1389"/>
    </row>
    <row r="13" spans="1:1312" ht="15.75" customHeight="1">
      <c r="A13" s="1432"/>
      <c r="B13" s="1416" t="s">
        <v>19</v>
      </c>
      <c r="C13" s="1417"/>
      <c r="D13" s="1417"/>
      <c r="E13" s="1417"/>
      <c r="F13" s="1417"/>
      <c r="G13" s="1417"/>
      <c r="H13" s="1417"/>
      <c r="I13" s="1417"/>
      <c r="J13" s="1417"/>
      <c r="K13" s="1417"/>
      <c r="L13" s="1417"/>
      <c r="M13" s="1417"/>
      <c r="N13" s="1418"/>
      <c r="O13" s="3"/>
      <c r="P13" s="1432"/>
      <c r="Q13" s="1416" t="s">
        <v>19</v>
      </c>
      <c r="R13" s="1417"/>
      <c r="S13" s="1417"/>
      <c r="T13" s="1417"/>
      <c r="U13" s="1417"/>
      <c r="V13" s="1417"/>
      <c r="W13" s="1417"/>
      <c r="X13" s="1417"/>
      <c r="Y13" s="1417"/>
      <c r="Z13" s="1417"/>
      <c r="AA13" s="1417"/>
      <c r="AB13" s="1417"/>
      <c r="AC13" s="1418"/>
    </row>
    <row r="14" spans="1:1312" ht="15.75" customHeight="1" thickBot="1">
      <c r="A14" s="1432"/>
      <c r="B14" s="1419"/>
      <c r="C14" s="1420"/>
      <c r="D14" s="1420"/>
      <c r="E14" s="1420"/>
      <c r="F14" s="1420"/>
      <c r="G14" s="1420"/>
      <c r="H14" s="1420"/>
      <c r="I14" s="1420"/>
      <c r="J14" s="1420"/>
      <c r="K14" s="1420"/>
      <c r="L14" s="1420"/>
      <c r="M14" s="1420"/>
      <c r="N14" s="1421"/>
      <c r="O14" s="3"/>
      <c r="P14" s="1432"/>
      <c r="Q14" s="1419"/>
      <c r="R14" s="1420"/>
      <c r="S14" s="1420"/>
      <c r="T14" s="1420"/>
      <c r="U14" s="1420"/>
      <c r="V14" s="1420"/>
      <c r="W14" s="1420"/>
      <c r="X14" s="1420"/>
      <c r="Y14" s="1420"/>
      <c r="Z14" s="1420"/>
      <c r="AA14" s="1420"/>
      <c r="AB14" s="1420"/>
      <c r="AC14" s="1421"/>
    </row>
    <row r="15" spans="1:1312" ht="15" customHeight="1">
      <c r="A15" s="1432"/>
      <c r="B15" s="9"/>
      <c r="C15" s="10"/>
      <c r="D15" s="10"/>
      <c r="E15" s="10"/>
      <c r="F15" s="10"/>
      <c r="G15" s="10"/>
      <c r="H15" s="10"/>
      <c r="I15" s="10"/>
      <c r="J15" s="10"/>
      <c r="K15" s="10"/>
      <c r="L15" s="10"/>
      <c r="M15" s="10"/>
      <c r="N15" s="11"/>
      <c r="O15" s="3"/>
      <c r="P15" s="1432"/>
      <c r="Q15" s="1424" t="s">
        <v>144</v>
      </c>
      <c r="R15" s="1403"/>
      <c r="S15" s="1403"/>
      <c r="T15" s="1403"/>
      <c r="U15" s="1403"/>
      <c r="V15" s="1403"/>
      <c r="W15" s="1403"/>
      <c r="X15" s="1403"/>
      <c r="Y15" s="1403"/>
      <c r="Z15" s="1403"/>
      <c r="AA15" s="1403"/>
      <c r="AB15" s="1403"/>
      <c r="AC15" s="1425"/>
    </row>
    <row r="16" spans="1:1312" ht="15" customHeight="1" thickBot="1">
      <c r="A16" s="1432"/>
      <c r="B16" s="9"/>
      <c r="C16" s="10"/>
      <c r="D16" s="10"/>
      <c r="E16" s="10"/>
      <c r="F16" s="1408" t="s">
        <v>5</v>
      </c>
      <c r="G16" s="1408"/>
      <c r="H16" s="1513" t="s">
        <v>66</v>
      </c>
      <c r="I16" s="1513"/>
      <c r="J16" s="10"/>
      <c r="K16" s="10"/>
      <c r="L16" s="10"/>
      <c r="M16" s="10"/>
      <c r="N16" s="11"/>
      <c r="O16" s="3"/>
      <c r="P16" s="1432"/>
      <c r="Q16" s="1426"/>
      <c r="R16" s="1406"/>
      <c r="S16" s="1406"/>
      <c r="T16" s="1406"/>
      <c r="U16" s="1406"/>
      <c r="V16" s="1406"/>
      <c r="W16" s="1406"/>
      <c r="X16" s="1406"/>
      <c r="Y16" s="1406"/>
      <c r="Z16" s="1406"/>
      <c r="AA16" s="1406"/>
      <c r="AB16" s="1406"/>
      <c r="AC16" s="1427"/>
    </row>
    <row r="17" spans="1:29" ht="18.75" customHeight="1">
      <c r="A17" s="1432"/>
      <c r="B17" s="9"/>
      <c r="C17" s="10"/>
      <c r="D17" s="447" t="s">
        <v>146</v>
      </c>
      <c r="E17" s="981" t="s">
        <v>4</v>
      </c>
      <c r="F17" s="1414">
        <v>2</v>
      </c>
      <c r="G17" s="1414"/>
      <c r="H17" s="1514">
        <v>2</v>
      </c>
      <c r="I17" s="1514"/>
      <c r="J17" s="10"/>
      <c r="K17" s="10"/>
      <c r="L17" s="10"/>
      <c r="M17" s="10"/>
      <c r="N17" s="11"/>
      <c r="O17" s="3"/>
      <c r="P17" s="1432"/>
      <c r="Q17" s="9"/>
      <c r="R17" s="1428" t="s">
        <v>1389</v>
      </c>
      <c r="S17" s="1428"/>
      <c r="T17" s="1428"/>
      <c r="U17" s="1428"/>
      <c r="V17" s="1428"/>
      <c r="W17" s="1428"/>
      <c r="X17" s="1428"/>
      <c r="Y17" s="1428"/>
      <c r="Z17" s="1428"/>
      <c r="AA17" s="1428"/>
      <c r="AB17" s="1428"/>
      <c r="AC17" s="11"/>
    </row>
    <row r="18" spans="1:29" ht="15" customHeight="1">
      <c r="A18" s="1432"/>
      <c r="B18" s="965" t="s">
        <v>6</v>
      </c>
      <c r="C18" s="99" t="s">
        <v>861</v>
      </c>
      <c r="D18" s="10"/>
      <c r="E18" s="10"/>
      <c r="F18" s="114"/>
      <c r="G18" s="7"/>
      <c r="H18" s="114"/>
      <c r="I18" s="7"/>
      <c r="J18" s="188" t="s">
        <v>7</v>
      </c>
      <c r="K18" s="188"/>
      <c r="L18" s="188"/>
      <c r="M18" s="188"/>
      <c r="N18" s="189"/>
      <c r="O18" s="3"/>
      <c r="P18" s="1432"/>
      <c r="Q18" s="9"/>
      <c r="R18" s="1428"/>
      <c r="S18" s="1428"/>
      <c r="T18" s="1428"/>
      <c r="U18" s="1428"/>
      <c r="V18" s="1428"/>
      <c r="W18" s="1428"/>
      <c r="X18" s="1428"/>
      <c r="Y18" s="1428"/>
      <c r="Z18" s="1428"/>
      <c r="AA18" s="1428"/>
      <c r="AB18" s="1428"/>
      <c r="AC18" s="11"/>
    </row>
    <row r="19" spans="1:29" ht="16.5" customHeight="1">
      <c r="A19" s="1432"/>
      <c r="B19" s="978">
        <v>1</v>
      </c>
      <c r="C19" s="7"/>
      <c r="D19" s="14" t="s">
        <v>223</v>
      </c>
      <c r="E19" s="14"/>
      <c r="F19" s="1409">
        <f>(B19/B24)*F17</f>
        <v>0.55865921787709494</v>
      </c>
      <c r="G19" s="1409"/>
      <c r="H19" s="1409">
        <f>(B19/B26)*H17</f>
        <v>0.66666666666666663</v>
      </c>
      <c r="I19" s="1409"/>
      <c r="J19" s="1497" t="s">
        <v>560</v>
      </c>
      <c r="K19" s="1497"/>
      <c r="L19" s="1497"/>
      <c r="M19" s="1497"/>
      <c r="N19" s="1498"/>
      <c r="O19" s="3"/>
      <c r="P19" s="1432"/>
      <c r="Q19" s="9"/>
      <c r="R19" s="1428"/>
      <c r="S19" s="1428"/>
      <c r="T19" s="1428"/>
      <c r="U19" s="1428"/>
      <c r="V19" s="1428"/>
      <c r="W19" s="1428"/>
      <c r="X19" s="1428"/>
      <c r="Y19" s="1428"/>
      <c r="Z19" s="1428"/>
      <c r="AA19" s="1428"/>
      <c r="AB19" s="1428"/>
      <c r="AC19" s="11"/>
    </row>
    <row r="20" spans="1:29" ht="15.75">
      <c r="A20" s="1432"/>
      <c r="B20" s="978">
        <v>0.2</v>
      </c>
      <c r="C20" s="7"/>
      <c r="D20" s="14" t="s">
        <v>44</v>
      </c>
      <c r="E20" s="15"/>
      <c r="F20" s="1409">
        <f>(B20/B24)*F17</f>
        <v>0.111731843575419</v>
      </c>
      <c r="G20" s="1409"/>
      <c r="H20" s="1409">
        <f>(B20/B26)*H17</f>
        <v>0.13333333333333333</v>
      </c>
      <c r="I20" s="1409"/>
      <c r="J20" s="1501"/>
      <c r="K20" s="1501"/>
      <c r="L20" s="1501"/>
      <c r="M20" s="1501"/>
      <c r="N20" s="1502"/>
      <c r="O20" s="3"/>
      <c r="P20" s="1432"/>
      <c r="Q20" s="9"/>
      <c r="R20" s="10"/>
      <c r="S20" s="10"/>
      <c r="T20" s="10"/>
      <c r="U20" s="10"/>
      <c r="V20" s="10"/>
      <c r="W20" s="10"/>
      <c r="X20" s="10"/>
      <c r="Y20" s="10"/>
      <c r="Z20" s="10"/>
      <c r="AA20" s="10"/>
      <c r="AB20" s="10"/>
      <c r="AC20" s="11"/>
    </row>
    <row r="21" spans="1:29" ht="15.75" customHeight="1">
      <c r="A21" s="1432"/>
      <c r="B21" s="978">
        <v>1.8</v>
      </c>
      <c r="C21" s="7"/>
      <c r="D21" s="14" t="s">
        <v>44</v>
      </c>
      <c r="E21" s="15"/>
      <c r="F21" s="1409">
        <f>(B21/B24)*F17</f>
        <v>1.005586592178771</v>
      </c>
      <c r="G21" s="1409"/>
      <c r="H21" s="1409">
        <f>(B21/B26)*H17</f>
        <v>1.2</v>
      </c>
      <c r="I21" s="1409"/>
      <c r="J21" s="1497" t="s">
        <v>561</v>
      </c>
      <c r="K21" s="1497"/>
      <c r="L21" s="1497"/>
      <c r="M21" s="1497"/>
      <c r="N21" s="1498"/>
      <c r="O21" s="3"/>
      <c r="P21" s="1432"/>
      <c r="Q21" s="9"/>
      <c r="R21" s="10"/>
      <c r="S21" s="10"/>
      <c r="T21" s="10"/>
      <c r="U21" s="10"/>
      <c r="V21" s="10"/>
      <c r="W21" s="10"/>
      <c r="X21" s="10"/>
      <c r="Y21" s="10"/>
      <c r="Z21" s="10"/>
      <c r="AA21" s="10"/>
      <c r="AB21" s="10"/>
      <c r="AC21" s="11"/>
    </row>
    <row r="22" spans="1:29" ht="16.5" customHeight="1">
      <c r="A22" s="1432"/>
      <c r="B22" s="978">
        <v>0.57999999999999996</v>
      </c>
      <c r="C22" s="7"/>
      <c r="D22" s="14" t="s">
        <v>252</v>
      </c>
      <c r="E22" s="15"/>
      <c r="F22" s="1409">
        <f>(B22/B24)*F17</f>
        <v>0.32402234636871508</v>
      </c>
      <c r="G22" s="1409"/>
      <c r="H22" s="1409">
        <f>(B22/B26)*H17</f>
        <v>0.38666666666666666</v>
      </c>
      <c r="I22" s="1409"/>
      <c r="J22" s="1501"/>
      <c r="K22" s="1501"/>
      <c r="L22" s="1501"/>
      <c r="M22" s="1501"/>
      <c r="N22" s="1502"/>
      <c r="O22" s="3"/>
      <c r="P22" s="1432"/>
      <c r="Q22" s="9"/>
      <c r="R22" s="10"/>
      <c r="S22" s="10"/>
      <c r="T22" s="10"/>
      <c r="U22" s="10"/>
      <c r="V22" s="10"/>
      <c r="W22" s="10"/>
      <c r="X22" s="10"/>
      <c r="Y22" s="10"/>
      <c r="Z22" s="10"/>
      <c r="AA22" s="10"/>
      <c r="AB22" s="10"/>
      <c r="AC22" s="11"/>
    </row>
    <row r="23" spans="1:29" ht="15.75" customHeight="1">
      <c r="A23" s="1432"/>
      <c r="B23" s="10"/>
      <c r="C23" s="7"/>
      <c r="D23" s="10"/>
      <c r="E23" s="10"/>
      <c r="F23" s="18"/>
      <c r="G23" s="109"/>
      <c r="H23" s="18"/>
      <c r="I23" s="109"/>
      <c r="J23" s="10"/>
      <c r="K23" s="10"/>
      <c r="L23" s="10"/>
      <c r="M23" s="10"/>
      <c r="N23" s="11"/>
      <c r="P23" s="1432"/>
      <c r="Q23" s="9"/>
      <c r="R23" s="944" t="s">
        <v>6</v>
      </c>
      <c r="S23" s="10"/>
      <c r="T23" s="10"/>
      <c r="U23" s="10"/>
      <c r="V23" s="10"/>
      <c r="W23" s="10"/>
      <c r="X23" s="10"/>
      <c r="Y23" s="10"/>
      <c r="Z23" s="10"/>
      <c r="AA23" s="10"/>
      <c r="AB23" s="10"/>
      <c r="AC23" s="11"/>
    </row>
    <row r="24" spans="1:29" ht="16.5" customHeight="1">
      <c r="A24" s="1432"/>
      <c r="B24" s="963">
        <f>SUM(B19:B22)</f>
        <v>3.58</v>
      </c>
      <c r="C24" s="7"/>
      <c r="D24" s="228" t="s">
        <v>8</v>
      </c>
      <c r="E24" s="228"/>
      <c r="F24" s="1454">
        <f>SUM(F19:F22)</f>
        <v>2</v>
      </c>
      <c r="G24" s="1454"/>
      <c r="H24" s="1454">
        <f>SUM(H19:H22)</f>
        <v>2.3866666666666667</v>
      </c>
      <c r="I24" s="1454"/>
      <c r="J24" s="10"/>
      <c r="K24" s="10"/>
      <c r="L24" s="10"/>
      <c r="M24" s="10"/>
      <c r="N24" s="11"/>
      <c r="P24" s="1432"/>
      <c r="Q24" s="9"/>
      <c r="R24" s="945">
        <v>3</v>
      </c>
      <c r="S24" s="942" t="s">
        <v>1390</v>
      </c>
      <c r="T24" s="10"/>
      <c r="U24" s="10"/>
      <c r="V24" s="10"/>
      <c r="W24" s="10"/>
      <c r="X24" s="10"/>
      <c r="Y24" s="10"/>
      <c r="Z24" s="10"/>
      <c r="AA24" s="10"/>
      <c r="AB24" s="10"/>
      <c r="AC24" s="11"/>
    </row>
    <row r="25" spans="1:29" ht="16.5" customHeight="1">
      <c r="A25" s="1432"/>
      <c r="B25" s="965" t="s">
        <v>6</v>
      </c>
      <c r="C25" s="963"/>
      <c r="D25" s="228"/>
      <c r="E25" s="228"/>
      <c r="F25" s="960"/>
      <c r="G25" s="960"/>
      <c r="H25" s="960"/>
      <c r="I25" s="960"/>
      <c r="J25" s="10"/>
      <c r="K25" s="10"/>
      <c r="L25" s="10"/>
      <c r="M25" s="10"/>
      <c r="N25" s="11"/>
      <c r="P25" s="1432"/>
      <c r="Q25" s="10"/>
      <c r="R25" s="10"/>
      <c r="S25" s="10"/>
      <c r="T25" s="10"/>
      <c r="U25" s="10"/>
      <c r="V25" s="10"/>
      <c r="W25" s="10"/>
      <c r="X25" s="10"/>
      <c r="Y25" s="10"/>
      <c r="Z25" s="10"/>
      <c r="AA25" s="10"/>
      <c r="AB25" s="10"/>
      <c r="AC25" s="11"/>
    </row>
    <row r="26" spans="1:29" ht="16.5" customHeight="1">
      <c r="A26" s="1432"/>
      <c r="B26" s="978">
        <v>3</v>
      </c>
      <c r="C26" s="1511" t="s">
        <v>562</v>
      </c>
      <c r="D26" s="1511"/>
      <c r="E26" s="1511"/>
      <c r="F26" s="1454">
        <f>(B26/B24)*F24</f>
        <v>1.6759776536312849</v>
      </c>
      <c r="G26" s="1454"/>
      <c r="H26" s="1454">
        <f>H17</f>
        <v>2</v>
      </c>
      <c r="I26" s="1454"/>
      <c r="J26" s="10"/>
      <c r="K26" s="10"/>
      <c r="L26" s="10"/>
      <c r="M26" s="10"/>
      <c r="N26" s="11"/>
      <c r="P26" s="1432"/>
      <c r="Q26" s="1016" t="s">
        <v>1418</v>
      </c>
      <c r="R26" s="10"/>
      <c r="S26" s="10"/>
      <c r="T26" s="10"/>
      <c r="U26" s="10"/>
      <c r="V26" s="10"/>
      <c r="W26" s="10"/>
      <c r="X26" s="10"/>
      <c r="Y26" s="10"/>
      <c r="Z26" s="10"/>
      <c r="AA26" s="10"/>
      <c r="AB26" s="10"/>
      <c r="AC26" s="11"/>
    </row>
    <row r="27" spans="1:29" ht="16.5" customHeight="1" thickBot="1">
      <c r="A27" s="1432"/>
      <c r="B27" s="9"/>
      <c r="C27" s="1512"/>
      <c r="D27" s="1512"/>
      <c r="E27" s="1512"/>
      <c r="F27" s="960"/>
      <c r="G27" s="960"/>
      <c r="H27" s="20"/>
      <c r="I27" s="222"/>
      <c r="J27" s="193"/>
      <c r="K27" s="20"/>
      <c r="L27" s="10"/>
      <c r="M27" s="10"/>
      <c r="N27" s="19"/>
      <c r="P27" s="1432"/>
      <c r="Q27" s="992" t="str">
        <f ca="1">CELL("nomfichier",P23)</f>
        <v>D:\1 UPRT SITE WEB\uprt.fr\ff-mickael-rabeau\[ff-mr-patisserie-N°3-complet.xlsx]Meringues</v>
      </c>
      <c r="R27" s="10"/>
      <c r="S27" s="10"/>
      <c r="T27" s="10"/>
      <c r="U27" s="10"/>
      <c r="V27" s="10"/>
      <c r="W27" s="10"/>
      <c r="X27" s="10"/>
      <c r="Y27" s="10"/>
      <c r="Z27" s="10"/>
      <c r="AA27" s="10"/>
      <c r="AB27" s="10"/>
      <c r="AC27" s="11"/>
    </row>
    <row r="28" spans="1:29">
      <c r="A28" s="1432"/>
      <c r="B28" s="23" t="s">
        <v>6</v>
      </c>
      <c r="C28" s="452" t="s">
        <v>10</v>
      </c>
      <c r="D28" s="25"/>
      <c r="E28" s="25"/>
      <c r="F28" s="25"/>
      <c r="G28" s="25"/>
      <c r="H28" s="25"/>
      <c r="I28" s="25"/>
      <c r="J28" s="25"/>
      <c r="K28" s="25"/>
      <c r="L28" s="25"/>
      <c r="M28" s="25"/>
      <c r="N28" s="26"/>
      <c r="P28" s="1432"/>
      <c r="Q28" s="938"/>
      <c r="R28" s="939"/>
      <c r="S28" s="939"/>
      <c r="T28" s="939"/>
      <c r="U28" s="25"/>
      <c r="V28" s="25"/>
      <c r="W28" s="25"/>
      <c r="X28" s="25"/>
      <c r="Y28" s="25"/>
      <c r="Z28" s="25"/>
      <c r="AA28" s="25"/>
      <c r="AB28" s="25"/>
      <c r="AC28" s="26"/>
    </row>
    <row r="29" spans="1:29">
      <c r="A29" s="1432"/>
      <c r="B29" s="957" t="s">
        <v>5</v>
      </c>
      <c r="C29" s="451" t="s">
        <v>567</v>
      </c>
      <c r="D29" s="28"/>
      <c r="E29" s="28"/>
      <c r="F29" s="28"/>
      <c r="G29" s="28"/>
      <c r="H29" s="28"/>
      <c r="I29" s="28"/>
      <c r="J29" s="28"/>
      <c r="K29" s="28"/>
      <c r="L29" s="28"/>
      <c r="M29" s="10"/>
      <c r="N29" s="29"/>
      <c r="P29" s="1432"/>
      <c r="Q29" s="9"/>
      <c r="R29" s="10" t="s">
        <v>9</v>
      </c>
      <c r="S29" s="932" t="s">
        <v>177</v>
      </c>
      <c r="T29" s="10"/>
      <c r="U29" s="10"/>
      <c r="V29" s="1429" t="s">
        <v>179</v>
      </c>
      <c r="W29" s="1429"/>
      <c r="X29" s="1429"/>
      <c r="Y29" s="1429"/>
      <c r="Z29" s="1429"/>
      <c r="AA29" s="1429"/>
      <c r="AB29" s="1429"/>
      <c r="AC29" s="1430"/>
    </row>
    <row r="30" spans="1:29">
      <c r="A30" s="1432"/>
      <c r="B30" s="970" t="s">
        <v>66</v>
      </c>
      <c r="C30" s="508" t="s">
        <v>564</v>
      </c>
      <c r="D30" s="28"/>
      <c r="E30" s="28"/>
      <c r="F30" s="28"/>
      <c r="G30" s="28"/>
      <c r="H30" s="28"/>
      <c r="I30" s="28"/>
      <c r="J30" s="28"/>
      <c r="K30" s="28"/>
      <c r="L30" s="28"/>
      <c r="M30" s="10"/>
      <c r="N30" s="29"/>
      <c r="P30" s="1432"/>
      <c r="Q30" s="10"/>
      <c r="R30" s="10"/>
      <c r="S30" s="10"/>
      <c r="T30" s="10"/>
      <c r="U30" s="10"/>
      <c r="V30" s="931"/>
      <c r="W30" s="931" t="s">
        <v>178</v>
      </c>
      <c r="X30" s="931"/>
      <c r="Y30" s="931"/>
      <c r="Z30" s="931"/>
      <c r="AA30" s="931"/>
      <c r="AB30" s="931"/>
      <c r="AC30" s="933"/>
    </row>
    <row r="31" spans="1:29" ht="15" customHeight="1">
      <c r="A31" s="1432"/>
      <c r="B31" s="1433" t="s">
        <v>1412</v>
      </c>
      <c r="C31" s="1434"/>
      <c r="D31" s="1434"/>
      <c r="E31" s="1434"/>
      <c r="F31" s="1434"/>
      <c r="G31" s="1434"/>
      <c r="H31" s="1434"/>
      <c r="I31" s="1434"/>
      <c r="J31" s="1434"/>
      <c r="K31" s="1434"/>
      <c r="L31" s="1434"/>
      <c r="M31" s="1434"/>
      <c r="N31" s="1435"/>
      <c r="P31" s="1432"/>
      <c r="Q31" s="1433" t="s">
        <v>1412</v>
      </c>
      <c r="R31" s="1434"/>
      <c r="S31" s="1434"/>
      <c r="T31" s="1434"/>
      <c r="U31" s="1434"/>
      <c r="V31" s="1434"/>
      <c r="W31" s="1434"/>
      <c r="X31" s="1434"/>
      <c r="Y31" s="1434"/>
      <c r="Z31" s="1434"/>
      <c r="AA31" s="1434"/>
      <c r="AB31" s="1434"/>
      <c r="AC31" s="1435"/>
    </row>
    <row r="32" spans="1:29" ht="15.75" thickBot="1">
      <c r="A32" s="1432"/>
      <c r="B32" s="1436"/>
      <c r="C32" s="1437"/>
      <c r="D32" s="1437"/>
      <c r="E32" s="1437"/>
      <c r="F32" s="1437"/>
      <c r="G32" s="1437"/>
      <c r="H32" s="1437"/>
      <c r="I32" s="1437"/>
      <c r="J32" s="1437"/>
      <c r="K32" s="1437"/>
      <c r="L32" s="1437"/>
      <c r="M32" s="1437"/>
      <c r="N32" s="1438"/>
      <c r="P32" s="1432"/>
      <c r="Q32" s="1436"/>
      <c r="R32" s="1437"/>
      <c r="S32" s="1437"/>
      <c r="T32" s="1437"/>
      <c r="U32" s="1437"/>
      <c r="V32" s="1437"/>
      <c r="W32" s="1437"/>
      <c r="X32" s="1437"/>
      <c r="Y32" s="1437"/>
      <c r="Z32" s="1437"/>
      <c r="AA32" s="1437"/>
      <c r="AB32" s="1437"/>
      <c r="AC32" s="1438"/>
    </row>
    <row r="34" spans="1:29" ht="15.75" thickBot="1">
      <c r="A34" s="8" t="s">
        <v>3</v>
      </c>
      <c r="B34" s="1431" t="str">
        <f>B35</f>
        <v xml:space="preserve">Meringue suisse </v>
      </c>
      <c r="C34" s="1431"/>
      <c r="D34" s="1431"/>
      <c r="E34" s="1431"/>
      <c r="F34" s="1431"/>
      <c r="G34" s="1431"/>
      <c r="H34" s="1431"/>
      <c r="I34" s="1431"/>
      <c r="J34" s="1431"/>
      <c r="K34" s="1431"/>
      <c r="L34" s="1431"/>
      <c r="M34" s="1431"/>
      <c r="N34" s="1431"/>
      <c r="O34" s="3"/>
      <c r="P34" s="8" t="s">
        <v>3</v>
      </c>
      <c r="Q34" s="1431" t="str">
        <f>Q35</f>
        <v xml:space="preserve">Meringue suisse </v>
      </c>
      <c r="R34" s="1431"/>
      <c r="S34" s="1431"/>
      <c r="T34" s="1431"/>
      <c r="U34" s="1431"/>
      <c r="V34" s="1431"/>
      <c r="W34" s="1431"/>
      <c r="X34" s="1431"/>
      <c r="Y34" s="1431"/>
      <c r="Z34" s="1431"/>
      <c r="AA34" s="1431"/>
      <c r="AB34" s="1431"/>
      <c r="AC34" s="1431"/>
    </row>
    <row r="35" spans="1:29" ht="23.25" customHeight="1">
      <c r="A35" s="1432" t="str">
        <f>B35</f>
        <v xml:space="preserve">Meringue suisse </v>
      </c>
      <c r="B35" s="1399" t="s">
        <v>1409</v>
      </c>
      <c r="C35" s="1400"/>
      <c r="D35" s="1400"/>
      <c r="E35" s="1400"/>
      <c r="F35" s="1400"/>
      <c r="G35" s="1400"/>
      <c r="H35" s="1400"/>
      <c r="I35" s="1400"/>
      <c r="J35" s="1400"/>
      <c r="K35" s="1400"/>
      <c r="L35" s="1400"/>
      <c r="M35" s="1400"/>
      <c r="N35" s="1401"/>
      <c r="O35" s="3"/>
      <c r="P35" s="1432" t="str">
        <f>Q35</f>
        <v xml:space="preserve">Meringue suisse </v>
      </c>
      <c r="Q35" s="1399" t="s">
        <v>1409</v>
      </c>
      <c r="R35" s="1400"/>
      <c r="S35" s="1400"/>
      <c r="T35" s="1400"/>
      <c r="U35" s="1400"/>
      <c r="V35" s="1400"/>
      <c r="W35" s="1400"/>
      <c r="X35" s="1400"/>
      <c r="Y35" s="1400"/>
      <c r="Z35" s="1400"/>
      <c r="AA35" s="1400"/>
      <c r="AB35" s="1400"/>
      <c r="AC35" s="1401"/>
    </row>
    <row r="36" spans="1:29" ht="15.75" customHeight="1">
      <c r="A36" s="1432"/>
      <c r="B36" s="1387"/>
      <c r="C36" s="1388"/>
      <c r="D36" s="1388"/>
      <c r="E36" s="1388"/>
      <c r="F36" s="1388"/>
      <c r="G36" s="1388"/>
      <c r="H36" s="1388"/>
      <c r="I36" s="1388"/>
      <c r="J36" s="1388"/>
      <c r="K36" s="1388"/>
      <c r="L36" s="1388"/>
      <c r="M36" s="1388"/>
      <c r="N36" s="1389"/>
      <c r="O36" s="3"/>
      <c r="P36" s="1432"/>
      <c r="Q36" s="1387"/>
      <c r="R36" s="1388"/>
      <c r="S36" s="1388"/>
      <c r="T36" s="1388"/>
      <c r="U36" s="1388"/>
      <c r="V36" s="1388"/>
      <c r="W36" s="1388"/>
      <c r="X36" s="1388"/>
      <c r="Y36" s="1388"/>
      <c r="Z36" s="1388"/>
      <c r="AA36" s="1388"/>
      <c r="AB36" s="1388"/>
      <c r="AC36" s="1389"/>
    </row>
    <row r="37" spans="1:29" s="109" customFormat="1" ht="15.75" customHeight="1">
      <c r="A37" s="1432"/>
      <c r="B37" s="1416" t="s">
        <v>19</v>
      </c>
      <c r="C37" s="1417"/>
      <c r="D37" s="1417"/>
      <c r="E37" s="1417"/>
      <c r="F37" s="1417"/>
      <c r="G37" s="1417"/>
      <c r="H37" s="1417"/>
      <c r="I37" s="1417"/>
      <c r="J37" s="1417"/>
      <c r="K37" s="1417"/>
      <c r="L37" s="1417"/>
      <c r="M37" s="1417"/>
      <c r="N37" s="1418"/>
      <c r="O37" s="135"/>
      <c r="P37" s="1432"/>
      <c r="Q37" s="1416" t="s">
        <v>19</v>
      </c>
      <c r="R37" s="1417"/>
      <c r="S37" s="1417"/>
      <c r="T37" s="1417"/>
      <c r="U37" s="1417"/>
      <c r="V37" s="1417"/>
      <c r="W37" s="1417"/>
      <c r="X37" s="1417"/>
      <c r="Y37" s="1417"/>
      <c r="Z37" s="1417"/>
      <c r="AA37" s="1417"/>
      <c r="AB37" s="1417"/>
      <c r="AC37" s="1418"/>
    </row>
    <row r="38" spans="1:29" s="109" customFormat="1" ht="15.75" customHeight="1" thickBot="1">
      <c r="A38" s="1432"/>
      <c r="B38" s="1419"/>
      <c r="C38" s="1420"/>
      <c r="D38" s="1420"/>
      <c r="E38" s="1420"/>
      <c r="F38" s="1420"/>
      <c r="G38" s="1420"/>
      <c r="H38" s="1420"/>
      <c r="I38" s="1420"/>
      <c r="J38" s="1420"/>
      <c r="K38" s="1420"/>
      <c r="L38" s="1420"/>
      <c r="M38" s="1420"/>
      <c r="N38" s="1421"/>
      <c r="O38" s="135"/>
      <c r="P38" s="1432"/>
      <c r="Q38" s="1419"/>
      <c r="R38" s="1420"/>
      <c r="S38" s="1420"/>
      <c r="T38" s="1420"/>
      <c r="U38" s="1420"/>
      <c r="V38" s="1420"/>
      <c r="W38" s="1420"/>
      <c r="X38" s="1420"/>
      <c r="Y38" s="1420"/>
      <c r="Z38" s="1420"/>
      <c r="AA38" s="1420"/>
      <c r="AB38" s="1420"/>
      <c r="AC38" s="1421"/>
    </row>
    <row r="39" spans="1:29" ht="15" customHeight="1">
      <c r="A39" s="1432"/>
      <c r="B39" s="9"/>
      <c r="C39" s="10"/>
      <c r="D39" s="10"/>
      <c r="E39" s="10"/>
      <c r="F39" s="10"/>
      <c r="G39" s="10"/>
      <c r="H39" s="10"/>
      <c r="I39" s="10"/>
      <c r="J39" s="10"/>
      <c r="K39" s="10"/>
      <c r="L39" s="10"/>
      <c r="M39" s="10"/>
      <c r="N39" s="11"/>
      <c r="O39" s="3"/>
      <c r="P39" s="1432"/>
      <c r="Q39" s="1424" t="s">
        <v>144</v>
      </c>
      <c r="R39" s="1403"/>
      <c r="S39" s="1403"/>
      <c r="T39" s="1403"/>
      <c r="U39" s="1403"/>
      <c r="V39" s="1403"/>
      <c r="W39" s="1403"/>
      <c r="X39" s="1403"/>
      <c r="Y39" s="1403"/>
      <c r="Z39" s="1403"/>
      <c r="AA39" s="1403"/>
      <c r="AB39" s="1403"/>
      <c r="AC39" s="1425"/>
    </row>
    <row r="40" spans="1:29" ht="15" customHeight="1" thickBot="1">
      <c r="A40" s="1432"/>
      <c r="B40" s="9"/>
      <c r="C40" s="10"/>
      <c r="D40" s="10"/>
      <c r="E40" s="10"/>
      <c r="F40" s="10"/>
      <c r="G40" s="1408" t="s">
        <v>5</v>
      </c>
      <c r="H40" s="1408"/>
      <c r="I40" s="10"/>
      <c r="J40" s="10"/>
      <c r="K40" s="10"/>
      <c r="L40" s="10"/>
      <c r="M40" s="10"/>
      <c r="N40" s="11"/>
      <c r="O40" s="3"/>
      <c r="P40" s="1432"/>
      <c r="Q40" s="1426"/>
      <c r="R40" s="1406"/>
      <c r="S40" s="1406"/>
      <c r="T40" s="1406"/>
      <c r="U40" s="1406"/>
      <c r="V40" s="1406"/>
      <c r="W40" s="1406"/>
      <c r="X40" s="1406"/>
      <c r="Y40" s="1406"/>
      <c r="Z40" s="1406"/>
      <c r="AA40" s="1406"/>
      <c r="AB40" s="1406"/>
      <c r="AC40" s="1427"/>
    </row>
    <row r="41" spans="1:29" ht="18.75" customHeight="1">
      <c r="A41" s="1432"/>
      <c r="B41" s="9"/>
      <c r="C41" s="10"/>
      <c r="D41" s="10"/>
      <c r="E41" s="447" t="s">
        <v>146</v>
      </c>
      <c r="F41" s="981" t="s">
        <v>4</v>
      </c>
      <c r="G41" s="1414">
        <v>1</v>
      </c>
      <c r="H41" s="1414"/>
      <c r="I41" s="10"/>
      <c r="J41" s="10"/>
      <c r="K41" s="10"/>
      <c r="L41" s="10"/>
      <c r="M41" s="10"/>
      <c r="N41" s="11"/>
      <c r="O41" s="3"/>
      <c r="P41" s="1432"/>
      <c r="Q41" s="9"/>
      <c r="R41" s="1428" t="s">
        <v>1391</v>
      </c>
      <c r="S41" s="1428"/>
      <c r="T41" s="1428"/>
      <c r="U41" s="1428"/>
      <c r="V41" s="1428"/>
      <c r="W41" s="1428"/>
      <c r="X41" s="1428"/>
      <c r="Y41" s="1428"/>
      <c r="Z41" s="1428"/>
      <c r="AA41" s="1428"/>
      <c r="AB41" s="1428"/>
      <c r="AC41" s="11"/>
    </row>
    <row r="42" spans="1:29">
      <c r="A42" s="1432"/>
      <c r="B42" s="9"/>
      <c r="C42" s="965" t="s">
        <v>6</v>
      </c>
      <c r="D42" s="99" t="s">
        <v>861</v>
      </c>
      <c r="E42" s="10"/>
      <c r="F42" s="10"/>
      <c r="G42" s="114"/>
      <c r="H42" s="109"/>
      <c r="I42" s="10"/>
      <c r="J42" s="10"/>
      <c r="K42" s="1412" t="s">
        <v>7</v>
      </c>
      <c r="L42" s="1412"/>
      <c r="M42" s="1412"/>
      <c r="N42" s="1413"/>
      <c r="O42" s="3"/>
      <c r="P42" s="1432"/>
      <c r="Q42" s="9"/>
      <c r="R42" s="1428"/>
      <c r="S42" s="1428"/>
      <c r="T42" s="1428"/>
      <c r="U42" s="1428"/>
      <c r="V42" s="1428"/>
      <c r="W42" s="1428"/>
      <c r="X42" s="1428"/>
      <c r="Y42" s="1428"/>
      <c r="Z42" s="1428"/>
      <c r="AA42" s="1428"/>
      <c r="AB42" s="1428"/>
      <c r="AC42" s="11"/>
    </row>
    <row r="43" spans="1:29" ht="16.5" customHeight="1">
      <c r="A43" s="1432"/>
      <c r="B43" s="9"/>
      <c r="C43" s="978">
        <v>1</v>
      </c>
      <c r="D43" s="14" t="s">
        <v>423</v>
      </c>
      <c r="E43" s="14"/>
      <c r="F43" s="14"/>
      <c r="G43" s="1409">
        <f>(C43/C47)*G41</f>
        <v>0.33333333333333331</v>
      </c>
      <c r="H43" s="1409"/>
      <c r="I43" s="10"/>
      <c r="J43" s="10"/>
      <c r="K43" s="1497" t="s">
        <v>566</v>
      </c>
      <c r="L43" s="1497"/>
      <c r="M43" s="1497"/>
      <c r="N43" s="1498"/>
      <c r="O43" s="3"/>
      <c r="P43" s="1432"/>
      <c r="Q43" s="9"/>
      <c r="R43" s="1428"/>
      <c r="S43" s="1428"/>
      <c r="T43" s="1428"/>
      <c r="U43" s="1428"/>
      <c r="V43" s="1428"/>
      <c r="W43" s="1428"/>
      <c r="X43" s="1428"/>
      <c r="Y43" s="1428"/>
      <c r="Z43" s="1428"/>
      <c r="AA43" s="1428"/>
      <c r="AB43" s="1428"/>
      <c r="AC43" s="11"/>
    </row>
    <row r="44" spans="1:29" ht="15.75">
      <c r="A44" s="1432"/>
      <c r="B44" s="9"/>
      <c r="C44" s="978">
        <v>2</v>
      </c>
      <c r="D44" s="14" t="s">
        <v>44</v>
      </c>
      <c r="E44" s="15"/>
      <c r="F44" s="16"/>
      <c r="G44" s="1409">
        <f>(C44/C47)*G41</f>
        <v>0.66666666666666663</v>
      </c>
      <c r="H44" s="1409"/>
      <c r="I44" s="10"/>
      <c r="J44" s="10"/>
      <c r="K44" s="1501"/>
      <c r="L44" s="1501"/>
      <c r="M44" s="1501"/>
      <c r="N44" s="1502"/>
      <c r="O44" s="3"/>
      <c r="P44" s="1432"/>
      <c r="Q44" s="9"/>
      <c r="R44" s="10"/>
      <c r="S44" s="10"/>
      <c r="T44" s="10"/>
      <c r="U44" s="10"/>
      <c r="V44" s="10"/>
      <c r="W44" s="10"/>
      <c r="X44" s="10"/>
      <c r="Y44" s="10"/>
      <c r="Z44" s="10"/>
      <c r="AA44" s="10"/>
      <c r="AB44" s="10"/>
      <c r="AC44" s="11"/>
    </row>
    <row r="45" spans="1:29" ht="15.75" customHeight="1">
      <c r="A45" s="1432"/>
      <c r="B45" s="9"/>
      <c r="C45" s="978"/>
      <c r="D45" s="14"/>
      <c r="E45" s="15"/>
      <c r="F45" s="16"/>
      <c r="G45" s="1409">
        <f>(C45/C47)*G41</f>
        <v>0</v>
      </c>
      <c r="H45" s="1409"/>
      <c r="I45" s="10"/>
      <c r="J45" s="10"/>
      <c r="K45" s="175"/>
      <c r="L45" s="175"/>
      <c r="M45" s="175"/>
      <c r="N45" s="176"/>
      <c r="P45" s="1432"/>
      <c r="Q45" s="9"/>
      <c r="R45" s="10"/>
      <c r="S45" s="10"/>
      <c r="T45" s="10"/>
      <c r="U45" s="10"/>
      <c r="V45" s="10"/>
      <c r="W45" s="10"/>
      <c r="X45" s="10"/>
      <c r="Y45" s="10"/>
      <c r="Z45" s="10"/>
      <c r="AA45" s="10"/>
      <c r="AB45" s="10"/>
      <c r="AC45" s="11"/>
    </row>
    <row r="46" spans="1:29" ht="15.75" customHeight="1">
      <c r="A46" s="1432"/>
      <c r="B46" s="9"/>
      <c r="C46" s="10"/>
      <c r="D46" s="10"/>
      <c r="E46" s="10"/>
      <c r="F46" s="10"/>
      <c r="G46" s="18"/>
      <c r="H46" s="109"/>
      <c r="I46" s="10"/>
      <c r="J46" s="10"/>
      <c r="K46" s="109"/>
      <c r="L46" s="10"/>
      <c r="M46" s="10"/>
      <c r="N46" s="19"/>
      <c r="P46" s="1432"/>
      <c r="Q46" s="1016" t="s">
        <v>1418</v>
      </c>
      <c r="R46" s="10"/>
      <c r="S46" s="10"/>
      <c r="T46" s="10"/>
      <c r="U46" s="10"/>
      <c r="V46" s="10"/>
      <c r="W46" s="10"/>
      <c r="X46" s="10"/>
      <c r="Y46" s="10"/>
      <c r="Z46" s="10"/>
      <c r="AA46" s="10"/>
      <c r="AB46" s="10"/>
      <c r="AC46" s="11"/>
    </row>
    <row r="47" spans="1:29" ht="16.5" customHeight="1" thickBot="1">
      <c r="A47" s="1432"/>
      <c r="B47" s="9"/>
      <c r="C47" s="963">
        <f>SUM(C43:C46)</f>
        <v>3</v>
      </c>
      <c r="D47" s="1453" t="s">
        <v>8</v>
      </c>
      <c r="E47" s="1453"/>
      <c r="F47" s="1453"/>
      <c r="G47" s="1454">
        <f>SUM(G43:G46)</f>
        <v>1</v>
      </c>
      <c r="H47" s="1454"/>
      <c r="I47" s="10"/>
      <c r="J47" s="10"/>
      <c r="K47" s="20"/>
      <c r="L47" s="10"/>
      <c r="M47" s="10"/>
      <c r="N47" s="19"/>
      <c r="P47" s="1432"/>
      <c r="Q47" s="992" t="str">
        <f ca="1">CELL("nomfichier",P43)</f>
        <v>D:\1 UPRT SITE WEB\uprt.fr\ff-mickael-rabeau\[ff-mr-patisserie-N°3-complet.xlsx]Meringues</v>
      </c>
      <c r="R47" s="10"/>
      <c r="S47" s="10"/>
      <c r="T47" s="10"/>
      <c r="U47" s="10"/>
      <c r="V47" s="10"/>
      <c r="W47" s="10"/>
      <c r="X47" s="10"/>
      <c r="Y47" s="10"/>
      <c r="Z47" s="10"/>
      <c r="AA47" s="10"/>
      <c r="AB47" s="10"/>
      <c r="AC47" s="11"/>
    </row>
    <row r="48" spans="1:29" ht="16.5" thickBot="1">
      <c r="A48" s="1432"/>
      <c r="B48" s="9"/>
      <c r="C48" s="21"/>
      <c r="D48" s="21"/>
      <c r="E48" s="21"/>
      <c r="F48" s="21"/>
      <c r="G48" s="22"/>
      <c r="H48" s="15"/>
      <c r="I48" s="10"/>
      <c r="J48" s="10"/>
      <c r="K48" s="10"/>
      <c r="L48" s="10"/>
      <c r="M48" s="15"/>
      <c r="N48" s="19"/>
      <c r="P48" s="1432"/>
      <c r="Q48" s="938"/>
      <c r="R48" s="939"/>
      <c r="S48" s="939"/>
      <c r="T48" s="939"/>
      <c r="U48" s="25"/>
      <c r="V48" s="25"/>
      <c r="W48" s="25"/>
      <c r="X48" s="25"/>
      <c r="Y48" s="25"/>
      <c r="Z48" s="25"/>
      <c r="AA48" s="25"/>
      <c r="AB48" s="25"/>
      <c r="AC48" s="26"/>
    </row>
    <row r="49" spans="1:29">
      <c r="A49" s="1432"/>
      <c r="B49" s="23" t="s">
        <v>6</v>
      </c>
      <c r="C49" s="24" t="s">
        <v>10</v>
      </c>
      <c r="D49" s="25"/>
      <c r="E49" s="25"/>
      <c r="F49" s="25"/>
      <c r="G49" s="25"/>
      <c r="H49" s="25"/>
      <c r="I49" s="25"/>
      <c r="J49" s="25"/>
      <c r="K49" s="25"/>
      <c r="L49" s="25"/>
      <c r="M49" s="25"/>
      <c r="N49" s="26"/>
      <c r="P49" s="1432"/>
      <c r="Q49" s="9"/>
      <c r="R49" s="10" t="s">
        <v>9</v>
      </c>
      <c r="S49" s="932" t="s">
        <v>177</v>
      </c>
      <c r="T49" s="10"/>
      <c r="U49" s="10"/>
      <c r="V49" s="1429" t="s">
        <v>179</v>
      </c>
      <c r="W49" s="1429"/>
      <c r="X49" s="1429"/>
      <c r="Y49" s="1429"/>
      <c r="Z49" s="1429"/>
      <c r="AA49" s="1429"/>
      <c r="AB49" s="1429"/>
      <c r="AC49" s="1430"/>
    </row>
    <row r="50" spans="1:29">
      <c r="A50" s="1432"/>
      <c r="B50" s="957" t="s">
        <v>5</v>
      </c>
      <c r="C50" s="27" t="s">
        <v>11</v>
      </c>
      <c r="D50" s="28"/>
      <c r="E50" s="28"/>
      <c r="F50" s="28"/>
      <c r="G50" s="28"/>
      <c r="H50" s="28"/>
      <c r="I50" s="28"/>
      <c r="J50" s="28"/>
      <c r="K50" s="28"/>
      <c r="L50" s="28"/>
      <c r="M50" s="10"/>
      <c r="N50" s="29"/>
      <c r="P50" s="1432"/>
      <c r="Q50" s="10"/>
      <c r="R50" s="10"/>
      <c r="S50" s="10"/>
      <c r="T50" s="10"/>
      <c r="U50" s="10"/>
      <c r="V50" s="931"/>
      <c r="W50" s="931" t="s">
        <v>178</v>
      </c>
      <c r="X50" s="931"/>
      <c r="Y50" s="931"/>
      <c r="Z50" s="931"/>
      <c r="AA50" s="931"/>
      <c r="AB50" s="931"/>
      <c r="AC50" s="933"/>
    </row>
    <row r="51" spans="1:29" ht="15" customHeight="1">
      <c r="A51" s="1432"/>
      <c r="B51" s="1433" t="s">
        <v>1412</v>
      </c>
      <c r="C51" s="1434"/>
      <c r="D51" s="1434"/>
      <c r="E51" s="1434"/>
      <c r="F51" s="1434"/>
      <c r="G51" s="1434"/>
      <c r="H51" s="1434"/>
      <c r="I51" s="1434"/>
      <c r="J51" s="1434"/>
      <c r="K51" s="1434"/>
      <c r="L51" s="1434"/>
      <c r="M51" s="1434"/>
      <c r="N51" s="1435"/>
      <c r="P51" s="1432"/>
      <c r="Q51" s="1433" t="s">
        <v>1412</v>
      </c>
      <c r="R51" s="1434"/>
      <c r="S51" s="1434"/>
      <c r="T51" s="1434"/>
      <c r="U51" s="1434"/>
      <c r="V51" s="1434"/>
      <c r="W51" s="1434"/>
      <c r="X51" s="1434"/>
      <c r="Y51" s="1434"/>
      <c r="Z51" s="1434"/>
      <c r="AA51" s="1434"/>
      <c r="AB51" s="1434"/>
      <c r="AC51" s="1435"/>
    </row>
    <row r="52" spans="1:29" ht="15.75" thickBot="1">
      <c r="A52" s="1432"/>
      <c r="B52" s="1436"/>
      <c r="C52" s="1437"/>
      <c r="D52" s="1437"/>
      <c r="E52" s="1437"/>
      <c r="F52" s="1437"/>
      <c r="G52" s="1437"/>
      <c r="H52" s="1437"/>
      <c r="I52" s="1437"/>
      <c r="J52" s="1437"/>
      <c r="K52" s="1437"/>
      <c r="L52" s="1437"/>
      <c r="M52" s="1437"/>
      <c r="N52" s="1438"/>
      <c r="P52" s="1432"/>
      <c r="Q52" s="1436"/>
      <c r="R52" s="1437"/>
      <c r="S52" s="1437"/>
      <c r="T52" s="1437"/>
      <c r="U52" s="1437"/>
      <c r="V52" s="1437"/>
      <c r="W52" s="1437"/>
      <c r="X52" s="1437"/>
      <c r="Y52" s="1437"/>
      <c r="Z52" s="1437"/>
      <c r="AA52" s="1437"/>
      <c r="AB52" s="1437"/>
      <c r="AC52" s="1438"/>
    </row>
    <row r="54" spans="1:29" ht="15.75" thickBot="1">
      <c r="A54" s="8" t="s">
        <v>3</v>
      </c>
      <c r="B54" s="1431" t="str">
        <f>B55</f>
        <v>Meringue Française</v>
      </c>
      <c r="C54" s="1431"/>
      <c r="D54" s="1431"/>
      <c r="E54" s="1431"/>
      <c r="F54" s="1431"/>
      <c r="G54" s="1431"/>
      <c r="H54" s="1431"/>
      <c r="I54" s="1431"/>
      <c r="J54" s="1431"/>
      <c r="K54" s="1431"/>
      <c r="L54" s="1431"/>
      <c r="M54" s="1431"/>
      <c r="N54" s="1431"/>
      <c r="O54" s="3"/>
      <c r="P54" s="8" t="s">
        <v>3</v>
      </c>
      <c r="Q54" s="1431" t="str">
        <f>Q55</f>
        <v>Meringue Française</v>
      </c>
      <c r="R54" s="1431"/>
      <c r="S54" s="1431"/>
      <c r="T54" s="1431"/>
      <c r="U54" s="1431"/>
      <c r="V54" s="1431"/>
      <c r="W54" s="1431"/>
      <c r="X54" s="1431"/>
      <c r="Y54" s="1431"/>
      <c r="Z54" s="1431"/>
      <c r="AA54" s="1431"/>
      <c r="AB54" s="1431"/>
      <c r="AC54" s="1431"/>
    </row>
    <row r="55" spans="1:29" ht="23.25" customHeight="1">
      <c r="A55" s="1432" t="str">
        <f>B55</f>
        <v>Meringue Française</v>
      </c>
      <c r="B55" s="1399" t="s">
        <v>1408</v>
      </c>
      <c r="C55" s="1400"/>
      <c r="D55" s="1400"/>
      <c r="E55" s="1400"/>
      <c r="F55" s="1400"/>
      <c r="G55" s="1400"/>
      <c r="H55" s="1400"/>
      <c r="I55" s="1400"/>
      <c r="J55" s="1400"/>
      <c r="K55" s="1400"/>
      <c r="L55" s="1400"/>
      <c r="M55" s="1400"/>
      <c r="N55" s="1401"/>
      <c r="O55" s="3"/>
      <c r="P55" s="1432" t="str">
        <f>Q55</f>
        <v>Meringue Française</v>
      </c>
      <c r="Q55" s="1399" t="s">
        <v>1408</v>
      </c>
      <c r="R55" s="1400"/>
      <c r="S55" s="1400"/>
      <c r="T55" s="1400"/>
      <c r="U55" s="1400"/>
      <c r="V55" s="1400"/>
      <c r="W55" s="1400"/>
      <c r="X55" s="1400"/>
      <c r="Y55" s="1400"/>
      <c r="Z55" s="1400"/>
      <c r="AA55" s="1400"/>
      <c r="AB55" s="1400"/>
      <c r="AC55" s="1401"/>
    </row>
    <row r="56" spans="1:29" ht="15.75" customHeight="1">
      <c r="A56" s="1432"/>
      <c r="B56" s="1387"/>
      <c r="C56" s="1388"/>
      <c r="D56" s="1388"/>
      <c r="E56" s="1388"/>
      <c r="F56" s="1388"/>
      <c r="G56" s="1388"/>
      <c r="H56" s="1388"/>
      <c r="I56" s="1388"/>
      <c r="J56" s="1388"/>
      <c r="K56" s="1388"/>
      <c r="L56" s="1388"/>
      <c r="M56" s="1388"/>
      <c r="N56" s="1389"/>
      <c r="O56" s="3"/>
      <c r="P56" s="1432"/>
      <c r="Q56" s="1387"/>
      <c r="R56" s="1388"/>
      <c r="S56" s="1388"/>
      <c r="T56" s="1388"/>
      <c r="U56" s="1388"/>
      <c r="V56" s="1388"/>
      <c r="W56" s="1388"/>
      <c r="X56" s="1388"/>
      <c r="Y56" s="1388"/>
      <c r="Z56" s="1388"/>
      <c r="AA56" s="1388"/>
      <c r="AB56" s="1388"/>
      <c r="AC56" s="1389"/>
    </row>
    <row r="57" spans="1:29" s="109" customFormat="1" ht="15.75" customHeight="1">
      <c r="A57" s="1432"/>
      <c r="B57" s="1416" t="s">
        <v>19</v>
      </c>
      <c r="C57" s="1417"/>
      <c r="D57" s="1417"/>
      <c r="E57" s="1417"/>
      <c r="F57" s="1417"/>
      <c r="G57" s="1417"/>
      <c r="H57" s="1417"/>
      <c r="I57" s="1417"/>
      <c r="J57" s="1417"/>
      <c r="K57" s="1417"/>
      <c r="L57" s="1417"/>
      <c r="M57" s="1417"/>
      <c r="N57" s="1418"/>
      <c r="O57" s="135"/>
      <c r="P57" s="1432"/>
      <c r="Q57" s="1416" t="s">
        <v>19</v>
      </c>
      <c r="R57" s="1417"/>
      <c r="S57" s="1417"/>
      <c r="T57" s="1417"/>
      <c r="U57" s="1417"/>
      <c r="V57" s="1417"/>
      <c r="W57" s="1417"/>
      <c r="X57" s="1417"/>
      <c r="Y57" s="1417"/>
      <c r="Z57" s="1417"/>
      <c r="AA57" s="1417"/>
      <c r="AB57" s="1417"/>
      <c r="AC57" s="1418"/>
    </row>
    <row r="58" spans="1:29" s="109" customFormat="1" ht="15.75" customHeight="1" thickBot="1">
      <c r="A58" s="1432"/>
      <c r="B58" s="1419"/>
      <c r="C58" s="1420"/>
      <c r="D58" s="1420"/>
      <c r="E58" s="1420"/>
      <c r="F58" s="1420"/>
      <c r="G58" s="1420"/>
      <c r="H58" s="1420"/>
      <c r="I58" s="1420"/>
      <c r="J58" s="1420"/>
      <c r="K58" s="1420"/>
      <c r="L58" s="1420"/>
      <c r="M58" s="1420"/>
      <c r="N58" s="1421"/>
      <c r="O58" s="135"/>
      <c r="P58" s="1432"/>
      <c r="Q58" s="1419"/>
      <c r="R58" s="1420"/>
      <c r="S58" s="1420"/>
      <c r="T58" s="1420"/>
      <c r="U58" s="1420"/>
      <c r="V58" s="1420"/>
      <c r="W58" s="1420"/>
      <c r="X58" s="1420"/>
      <c r="Y58" s="1420"/>
      <c r="Z58" s="1420"/>
      <c r="AA58" s="1420"/>
      <c r="AB58" s="1420"/>
      <c r="AC58" s="1421"/>
    </row>
    <row r="59" spans="1:29" ht="15" customHeight="1">
      <c r="A59" s="1432"/>
      <c r="B59" s="9"/>
      <c r="C59" s="10"/>
      <c r="D59" s="10"/>
      <c r="E59" s="10"/>
      <c r="F59" s="10"/>
      <c r="G59" s="10"/>
      <c r="H59" s="10"/>
      <c r="I59" s="10"/>
      <c r="J59" s="10"/>
      <c r="K59" s="10"/>
      <c r="L59" s="10"/>
      <c r="M59" s="10"/>
      <c r="N59" s="11"/>
      <c r="O59" s="3"/>
      <c r="P59" s="1432"/>
      <c r="Q59" s="1424" t="s">
        <v>144</v>
      </c>
      <c r="R59" s="1403"/>
      <c r="S59" s="1403"/>
      <c r="T59" s="1403"/>
      <c r="U59" s="1403"/>
      <c r="V59" s="1403"/>
      <c r="W59" s="1403"/>
      <c r="X59" s="1403"/>
      <c r="Y59" s="1403"/>
      <c r="Z59" s="1403"/>
      <c r="AA59" s="1403"/>
      <c r="AB59" s="1403"/>
      <c r="AC59" s="1425"/>
    </row>
    <row r="60" spans="1:29" ht="15" customHeight="1" thickBot="1">
      <c r="A60" s="1432"/>
      <c r="B60" s="9"/>
      <c r="C60" s="10"/>
      <c r="D60" s="10"/>
      <c r="E60" s="10"/>
      <c r="F60" s="10"/>
      <c r="G60" s="1408" t="s">
        <v>5</v>
      </c>
      <c r="H60" s="1408"/>
      <c r="I60" s="10"/>
      <c r="J60" s="10"/>
      <c r="K60" s="10"/>
      <c r="L60" s="10"/>
      <c r="M60" s="10"/>
      <c r="N60" s="11"/>
      <c r="O60" s="3"/>
      <c r="P60" s="1432"/>
      <c r="Q60" s="1426"/>
      <c r="R60" s="1406"/>
      <c r="S60" s="1406"/>
      <c r="T60" s="1406"/>
      <c r="U60" s="1406"/>
      <c r="V60" s="1406"/>
      <c r="W60" s="1406"/>
      <c r="X60" s="1406"/>
      <c r="Y60" s="1406"/>
      <c r="Z60" s="1406"/>
      <c r="AA60" s="1406"/>
      <c r="AB60" s="1406"/>
      <c r="AC60" s="1427"/>
    </row>
    <row r="61" spans="1:29" ht="18.75" customHeight="1">
      <c r="A61" s="1432"/>
      <c r="B61" s="9"/>
      <c r="C61" s="10"/>
      <c r="D61" s="10"/>
      <c r="E61" s="447" t="s">
        <v>146</v>
      </c>
      <c r="F61" s="981" t="s">
        <v>4</v>
      </c>
      <c r="G61" s="1414">
        <v>1</v>
      </c>
      <c r="H61" s="1414"/>
      <c r="I61" s="10"/>
      <c r="J61" s="10"/>
      <c r="K61" s="10"/>
      <c r="L61" s="10"/>
      <c r="M61" s="10"/>
      <c r="N61" s="11"/>
      <c r="O61" s="3"/>
      <c r="P61" s="1432"/>
      <c r="Q61" s="9"/>
      <c r="R61" s="1428" t="s">
        <v>1391</v>
      </c>
      <c r="S61" s="1428"/>
      <c r="T61" s="1428"/>
      <c r="U61" s="1428"/>
      <c r="V61" s="1428"/>
      <c r="W61" s="1428"/>
      <c r="X61" s="1428"/>
      <c r="Y61" s="1428"/>
      <c r="Z61" s="1428"/>
      <c r="AA61" s="1428"/>
      <c r="AB61" s="1428"/>
      <c r="AC61" s="11"/>
    </row>
    <row r="62" spans="1:29">
      <c r="A62" s="1432"/>
      <c r="B62" s="9"/>
      <c r="C62" s="965" t="s">
        <v>6</v>
      </c>
      <c r="D62" s="99" t="s">
        <v>861</v>
      </c>
      <c r="E62" s="10"/>
      <c r="F62" s="10"/>
      <c r="G62" s="114"/>
      <c r="H62" s="109"/>
      <c r="I62" s="10"/>
      <c r="J62" s="10"/>
      <c r="K62" s="1412" t="s">
        <v>7</v>
      </c>
      <c r="L62" s="1412"/>
      <c r="M62" s="1412"/>
      <c r="N62" s="1413"/>
      <c r="O62" s="3"/>
      <c r="P62" s="1432"/>
      <c r="Q62" s="9"/>
      <c r="R62" s="1428"/>
      <c r="S62" s="1428"/>
      <c r="T62" s="1428"/>
      <c r="U62" s="1428"/>
      <c r="V62" s="1428"/>
      <c r="W62" s="1428"/>
      <c r="X62" s="1428"/>
      <c r="Y62" s="1428"/>
      <c r="Z62" s="1428"/>
      <c r="AA62" s="1428"/>
      <c r="AB62" s="1428"/>
      <c r="AC62" s="11"/>
    </row>
    <row r="63" spans="1:29" ht="16.5" customHeight="1">
      <c r="A63" s="1432"/>
      <c r="B63" s="9"/>
      <c r="C63" s="978">
        <v>1</v>
      </c>
      <c r="D63" s="14" t="s">
        <v>423</v>
      </c>
      <c r="E63" s="14"/>
      <c r="F63" s="14"/>
      <c r="G63" s="1409">
        <f>(C63/C67)*G61</f>
        <v>0.33333333333333331</v>
      </c>
      <c r="H63" s="1409"/>
      <c r="I63" s="10"/>
      <c r="J63" s="10"/>
      <c r="K63" s="1497" t="s">
        <v>306</v>
      </c>
      <c r="L63" s="1497"/>
      <c r="M63" s="1497"/>
      <c r="N63" s="1498"/>
      <c r="O63" s="3"/>
      <c r="P63" s="1432"/>
      <c r="Q63" s="9"/>
      <c r="R63" s="1428"/>
      <c r="S63" s="1428"/>
      <c r="T63" s="1428"/>
      <c r="U63" s="1428"/>
      <c r="V63" s="1428"/>
      <c r="W63" s="1428"/>
      <c r="X63" s="1428"/>
      <c r="Y63" s="1428"/>
      <c r="Z63" s="1428"/>
      <c r="AA63" s="1428"/>
      <c r="AB63" s="1428"/>
      <c r="AC63" s="11"/>
    </row>
    <row r="64" spans="1:29" ht="15.75">
      <c r="A64" s="1432"/>
      <c r="B64" s="9"/>
      <c r="C64" s="978">
        <v>1</v>
      </c>
      <c r="D64" s="14" t="s">
        <v>44</v>
      </c>
      <c r="E64" s="15"/>
      <c r="F64" s="16"/>
      <c r="G64" s="1409">
        <f>(C64/C67)*G61</f>
        <v>0.33333333333333331</v>
      </c>
      <c r="H64" s="1409"/>
      <c r="I64" s="10"/>
      <c r="J64" s="10"/>
      <c r="K64" s="1501"/>
      <c r="L64" s="1501"/>
      <c r="M64" s="1501"/>
      <c r="N64" s="1502"/>
      <c r="O64" s="3"/>
      <c r="P64" s="1432"/>
      <c r="Q64" s="9"/>
      <c r="R64" s="10"/>
      <c r="S64" s="10"/>
      <c r="T64" s="10"/>
      <c r="U64" s="10"/>
      <c r="V64" s="10"/>
      <c r="W64" s="10"/>
      <c r="X64" s="10"/>
      <c r="Y64" s="10"/>
      <c r="Z64" s="10"/>
      <c r="AA64" s="10"/>
      <c r="AB64" s="10"/>
      <c r="AC64" s="11"/>
    </row>
    <row r="65" spans="1:29" ht="15.75" customHeight="1">
      <c r="A65" s="1432"/>
      <c r="B65" s="9"/>
      <c r="C65" s="978">
        <v>1</v>
      </c>
      <c r="D65" s="14" t="s">
        <v>15</v>
      </c>
      <c r="E65" s="15"/>
      <c r="F65" s="16"/>
      <c r="G65" s="1409">
        <f>(C65/C67)*G61</f>
        <v>0.33333333333333331</v>
      </c>
      <c r="H65" s="1409"/>
      <c r="I65" s="10"/>
      <c r="J65" s="10"/>
      <c r="K65" s="175" t="s">
        <v>568</v>
      </c>
      <c r="L65" s="175"/>
      <c r="M65" s="175"/>
      <c r="N65" s="176"/>
      <c r="P65" s="1432"/>
      <c r="Q65" s="9"/>
      <c r="R65" s="10"/>
      <c r="S65" s="10"/>
      <c r="T65" s="10"/>
      <c r="U65" s="10"/>
      <c r="V65" s="10"/>
      <c r="W65" s="10"/>
      <c r="X65" s="10"/>
      <c r="Y65" s="10"/>
      <c r="Z65" s="10"/>
      <c r="AA65" s="10"/>
      <c r="AB65" s="10"/>
      <c r="AC65" s="11"/>
    </row>
    <row r="66" spans="1:29" ht="15.75" customHeight="1">
      <c r="A66" s="1432"/>
      <c r="B66" s="9"/>
      <c r="C66" s="10"/>
      <c r="D66" s="10"/>
      <c r="E66" s="10"/>
      <c r="F66" s="10"/>
      <c r="G66" s="18"/>
      <c r="H66" s="109"/>
      <c r="I66" s="10"/>
      <c r="J66" s="10"/>
      <c r="K66" s="109"/>
      <c r="L66" s="10"/>
      <c r="M66" s="10"/>
      <c r="N66" s="19"/>
      <c r="P66" s="1432"/>
      <c r="Q66" s="9"/>
      <c r="R66" s="10"/>
      <c r="S66" s="10"/>
      <c r="T66" s="10"/>
      <c r="U66" s="10"/>
      <c r="V66" s="10"/>
      <c r="W66" s="10"/>
      <c r="X66" s="10"/>
      <c r="Y66" s="10"/>
      <c r="Z66" s="10"/>
      <c r="AA66" s="10"/>
      <c r="AB66" s="10"/>
      <c r="AC66" s="11"/>
    </row>
    <row r="67" spans="1:29" ht="16.5" customHeight="1">
      <c r="A67" s="1432"/>
      <c r="B67" s="9"/>
      <c r="C67" s="963">
        <f>SUM(C63:C66)</f>
        <v>3</v>
      </c>
      <c r="D67" s="1453" t="s">
        <v>8</v>
      </c>
      <c r="E67" s="1453"/>
      <c r="F67" s="1453"/>
      <c r="G67" s="1454">
        <f>SUM(G63:G66)</f>
        <v>1</v>
      </c>
      <c r="H67" s="1454"/>
      <c r="I67" s="91"/>
      <c r="J67" s="91" t="s">
        <v>570</v>
      </c>
      <c r="K67" s="20"/>
      <c r="L67" s="10"/>
      <c r="M67" s="10"/>
      <c r="N67" s="19"/>
      <c r="P67" s="1432"/>
      <c r="Q67" s="9"/>
      <c r="R67" s="10"/>
      <c r="S67" s="10"/>
      <c r="T67" s="10"/>
      <c r="U67" s="10"/>
      <c r="V67" s="10"/>
      <c r="W67" s="10"/>
      <c r="X67" s="10"/>
      <c r="Y67" s="10"/>
      <c r="Z67" s="10"/>
      <c r="AA67" s="10"/>
      <c r="AB67" s="10"/>
      <c r="AC67" s="11"/>
    </row>
    <row r="68" spans="1:29" ht="16.5" customHeight="1">
      <c r="A68" s="1432"/>
      <c r="B68" s="9"/>
      <c r="C68" s="963"/>
      <c r="D68" s="959"/>
      <c r="E68" s="959"/>
      <c r="F68" s="959"/>
      <c r="G68" s="960"/>
      <c r="H68" s="960"/>
      <c r="I68" s="10"/>
      <c r="J68" s="10"/>
      <c r="K68" s="20"/>
      <c r="L68" s="10"/>
      <c r="M68" s="10"/>
      <c r="N68" s="19"/>
      <c r="P68" s="1432"/>
      <c r="Q68" s="9"/>
      <c r="R68" s="10"/>
      <c r="S68" s="10"/>
      <c r="T68" s="10"/>
      <c r="U68" s="10"/>
      <c r="V68" s="10"/>
      <c r="W68" s="10"/>
      <c r="X68" s="10"/>
      <c r="Y68" s="10"/>
      <c r="Z68" s="10"/>
      <c r="AA68" s="10"/>
      <c r="AB68" s="10"/>
      <c r="AC68" s="11"/>
    </row>
    <row r="69" spans="1:29" ht="16.5" customHeight="1">
      <c r="A69" s="1432"/>
      <c r="B69" s="1485" t="s">
        <v>464</v>
      </c>
      <c r="C69" s="1485"/>
      <c r="D69" s="1485"/>
      <c r="E69" s="1485"/>
      <c r="F69" s="1485"/>
      <c r="G69" s="1485"/>
      <c r="H69" s="1485"/>
      <c r="I69" s="1485"/>
      <c r="J69" s="1485"/>
      <c r="K69" s="1485"/>
      <c r="L69" s="1485"/>
      <c r="M69" s="1485"/>
      <c r="N69" s="1485"/>
      <c r="P69" s="1432"/>
      <c r="Q69" s="9"/>
      <c r="R69" s="10"/>
      <c r="S69" s="10"/>
      <c r="T69" s="10"/>
      <c r="U69" s="10"/>
      <c r="V69" s="10"/>
      <c r="W69" s="10"/>
      <c r="X69" s="10"/>
      <c r="Y69" s="10"/>
      <c r="Z69" s="10"/>
      <c r="AA69" s="10"/>
      <c r="AB69" s="10"/>
      <c r="AC69" s="11"/>
    </row>
    <row r="70" spans="1:29" ht="16.5" customHeight="1">
      <c r="A70" s="1432"/>
      <c r="B70" s="9"/>
      <c r="C70" s="963"/>
      <c r="D70" s="959"/>
      <c r="E70" s="959"/>
      <c r="F70" s="959"/>
      <c r="G70" s="960"/>
      <c r="H70" s="960"/>
      <c r="I70" s="10"/>
      <c r="J70" s="10"/>
      <c r="K70" s="20"/>
      <c r="L70" s="10"/>
      <c r="M70" s="10"/>
      <c r="N70" s="19"/>
      <c r="P70" s="1432"/>
      <c r="Q70" s="9"/>
      <c r="R70" s="10"/>
      <c r="S70" s="10"/>
      <c r="T70" s="10"/>
      <c r="U70" s="10"/>
      <c r="V70" s="10"/>
      <c r="W70" s="10"/>
      <c r="X70" s="10"/>
      <c r="Y70" s="10"/>
      <c r="Z70" s="10"/>
      <c r="AA70" s="10"/>
      <c r="AB70" s="10"/>
      <c r="AC70" s="11"/>
    </row>
    <row r="71" spans="1:29" ht="16.5" customHeight="1">
      <c r="A71" s="1432"/>
      <c r="B71" s="9"/>
      <c r="C71" s="516" t="s">
        <v>569</v>
      </c>
      <c r="D71" s="959"/>
      <c r="E71" s="959"/>
      <c r="F71" s="959"/>
      <c r="G71" s="960"/>
      <c r="H71" s="960"/>
      <c r="I71" s="10"/>
      <c r="J71" s="10"/>
      <c r="K71" s="20"/>
      <c r="L71" s="10"/>
      <c r="M71" s="10"/>
      <c r="N71" s="19"/>
      <c r="P71" s="1432"/>
      <c r="Q71" s="9"/>
      <c r="R71" s="10"/>
      <c r="S71" s="10"/>
      <c r="T71" s="10"/>
      <c r="U71" s="10"/>
      <c r="V71" s="10"/>
      <c r="W71" s="10"/>
      <c r="X71" s="10"/>
      <c r="Y71" s="10"/>
      <c r="Z71" s="10"/>
      <c r="AA71" s="10"/>
      <c r="AB71" s="10"/>
      <c r="AC71" s="11"/>
    </row>
    <row r="72" spans="1:29" ht="16.5" customHeight="1">
      <c r="A72" s="1432"/>
      <c r="B72" s="9"/>
      <c r="C72" s="516"/>
      <c r="D72" s="959"/>
      <c r="E72" s="959"/>
      <c r="F72" s="121" t="s">
        <v>423</v>
      </c>
      <c r="G72" s="1409">
        <f>G63</f>
        <v>0.33333333333333331</v>
      </c>
      <c r="H72" s="1409"/>
      <c r="I72" s="10"/>
      <c r="J72" s="10"/>
      <c r="K72" s="20"/>
      <c r="L72" s="10"/>
      <c r="M72" s="10"/>
      <c r="N72" s="19"/>
      <c r="P72" s="1432"/>
      <c r="Q72" s="9"/>
      <c r="R72" s="10"/>
      <c r="S72" s="10"/>
      <c r="T72" s="10"/>
      <c r="U72" s="10"/>
      <c r="V72" s="10"/>
      <c r="W72" s="10"/>
      <c r="X72" s="10"/>
      <c r="Y72" s="10"/>
      <c r="Z72" s="10"/>
      <c r="AA72" s="10"/>
      <c r="AB72" s="10"/>
      <c r="AC72" s="11"/>
    </row>
    <row r="73" spans="1:29" ht="16.5" customHeight="1">
      <c r="A73" s="1432"/>
      <c r="B73" s="9"/>
      <c r="C73" s="516"/>
      <c r="D73" s="959"/>
      <c r="E73" s="959"/>
      <c r="F73" s="121" t="s">
        <v>44</v>
      </c>
      <c r="G73" s="1409">
        <f>G64</f>
        <v>0.33333333333333331</v>
      </c>
      <c r="H73" s="1409"/>
      <c r="I73" s="10"/>
      <c r="J73" s="10"/>
      <c r="K73" s="20"/>
      <c r="L73" s="10"/>
      <c r="M73" s="10"/>
      <c r="N73" s="19"/>
      <c r="P73" s="1432"/>
      <c r="Q73" s="9"/>
      <c r="R73" s="10"/>
      <c r="S73" s="10"/>
      <c r="T73" s="10"/>
      <c r="U73" s="10"/>
      <c r="V73" s="10"/>
      <c r="W73" s="10"/>
      <c r="X73" s="10"/>
      <c r="Y73" s="10"/>
      <c r="Z73" s="10"/>
      <c r="AA73" s="10"/>
      <c r="AB73" s="10"/>
      <c r="AC73" s="11"/>
    </row>
    <row r="74" spans="1:29" ht="16.5" customHeight="1">
      <c r="A74" s="1432"/>
      <c r="B74" s="9"/>
      <c r="C74" s="81"/>
      <c r="D74" s="959"/>
      <c r="E74" s="959"/>
      <c r="F74" s="121" t="s">
        <v>15</v>
      </c>
      <c r="G74" s="1409">
        <f>G65-G75</f>
        <v>0.3</v>
      </c>
      <c r="H74" s="1409"/>
      <c r="I74" s="10"/>
      <c r="J74" s="10"/>
      <c r="K74" s="20"/>
      <c r="L74" s="10"/>
      <c r="M74" s="10"/>
      <c r="N74" s="19"/>
      <c r="P74" s="1432"/>
      <c r="Q74" s="9"/>
      <c r="R74" s="943" t="s">
        <v>6</v>
      </c>
      <c r="S74" s="946">
        <v>0.1</v>
      </c>
      <c r="T74" s="942" t="s">
        <v>1392</v>
      </c>
      <c r="U74" s="10"/>
      <c r="V74" s="10"/>
      <c r="W74" s="10"/>
      <c r="X74" s="10"/>
      <c r="Y74" s="10"/>
      <c r="Z74" s="10"/>
      <c r="AA74" s="10"/>
      <c r="AB74" s="10"/>
      <c r="AC74" s="11"/>
    </row>
    <row r="75" spans="1:29" ht="16.5" customHeight="1">
      <c r="A75" s="1432"/>
      <c r="B75" s="9"/>
      <c r="C75" s="81"/>
      <c r="D75" s="391" t="s">
        <v>6</v>
      </c>
      <c r="E75" s="517">
        <v>0.1</v>
      </c>
      <c r="F75" s="121" t="s">
        <v>42</v>
      </c>
      <c r="G75" s="1409">
        <f>G65*E75</f>
        <v>3.3333333333333333E-2</v>
      </c>
      <c r="H75" s="1409"/>
      <c r="I75" s="10"/>
      <c r="J75" s="10"/>
      <c r="K75" s="20"/>
      <c r="L75" s="10"/>
      <c r="M75" s="10"/>
      <c r="N75" s="19"/>
      <c r="P75" s="1432"/>
      <c r="Q75" s="9"/>
      <c r="R75" s="10"/>
      <c r="S75" s="10"/>
      <c r="T75" s="10"/>
      <c r="U75" s="10"/>
      <c r="V75" s="10"/>
      <c r="W75" s="10"/>
      <c r="X75" s="10"/>
      <c r="Y75" s="10"/>
      <c r="Z75" s="10"/>
      <c r="AA75" s="10"/>
      <c r="AB75" s="10"/>
      <c r="AC75" s="11"/>
    </row>
    <row r="76" spans="1:29" ht="16.5" customHeight="1">
      <c r="A76" s="1432"/>
      <c r="B76" s="9"/>
      <c r="C76" s="81"/>
      <c r="D76" s="391"/>
      <c r="E76" s="958"/>
      <c r="F76" s="958"/>
      <c r="G76" s="958"/>
      <c r="H76" s="958"/>
      <c r="I76" s="10"/>
      <c r="J76" s="10"/>
      <c r="K76" s="20"/>
      <c r="L76" s="10"/>
      <c r="M76" s="10"/>
      <c r="N76" s="19"/>
      <c r="P76" s="1432"/>
      <c r="Q76" s="1016" t="s">
        <v>1418</v>
      </c>
      <c r="R76" s="10"/>
      <c r="S76" s="10"/>
      <c r="T76" s="10"/>
      <c r="U76" s="10"/>
      <c r="V76" s="10"/>
      <c r="W76" s="10"/>
      <c r="X76" s="10"/>
      <c r="Y76" s="10"/>
      <c r="Z76" s="10"/>
      <c r="AA76" s="10"/>
      <c r="AB76" s="10"/>
      <c r="AC76" s="11"/>
    </row>
    <row r="77" spans="1:29" ht="16.5" customHeight="1" thickBot="1">
      <c r="A77" s="1432"/>
      <c r="B77" s="9"/>
      <c r="C77" s="963"/>
      <c r="D77" s="1510" t="s">
        <v>8</v>
      </c>
      <c r="E77" s="1510"/>
      <c r="F77" s="1510"/>
      <c r="G77" s="1454">
        <f>SUM(G72:H75)</f>
        <v>0.99999999999999989</v>
      </c>
      <c r="H77" s="1454"/>
      <c r="I77" s="10"/>
      <c r="J77" s="10"/>
      <c r="K77" s="20"/>
      <c r="L77" s="10"/>
      <c r="M77" s="10"/>
      <c r="N77" s="19"/>
      <c r="P77" s="1432"/>
      <c r="Q77" s="992" t="str">
        <f ca="1">CELL("nomfichier",P73)</f>
        <v>D:\1 UPRT SITE WEB\uprt.fr\ff-mickael-rabeau\[ff-mr-patisserie-N°3-complet.xlsx]Meringues</v>
      </c>
      <c r="R77" s="10"/>
      <c r="S77" s="10"/>
      <c r="T77" s="10"/>
      <c r="U77" s="10"/>
      <c r="V77" s="10"/>
      <c r="W77" s="10"/>
      <c r="X77" s="10"/>
      <c r="Y77" s="10"/>
      <c r="Z77" s="10"/>
      <c r="AA77" s="10"/>
      <c r="AB77" s="10"/>
      <c r="AC77" s="11"/>
    </row>
    <row r="78" spans="1:29" ht="16.5" thickBot="1">
      <c r="A78" s="1432"/>
      <c r="B78" s="9"/>
      <c r="C78" s="21"/>
      <c r="D78" s="21"/>
      <c r="E78" s="21"/>
      <c r="F78" s="21"/>
      <c r="G78" s="22"/>
      <c r="H78" s="15"/>
      <c r="I78" s="10"/>
      <c r="J78" s="10"/>
      <c r="K78" s="10"/>
      <c r="L78" s="10"/>
      <c r="M78" s="15"/>
      <c r="N78" s="19"/>
      <c r="P78" s="1432"/>
      <c r="Q78" s="938"/>
      <c r="R78" s="939"/>
      <c r="S78" s="939"/>
      <c r="T78" s="939"/>
      <c r="U78" s="25"/>
      <c r="V78" s="25"/>
      <c r="W78" s="25"/>
      <c r="X78" s="25"/>
      <c r="Y78" s="25"/>
      <c r="Z78" s="25"/>
      <c r="AA78" s="25"/>
      <c r="AB78" s="25"/>
      <c r="AC78" s="26"/>
    </row>
    <row r="79" spans="1:29">
      <c r="A79" s="1432"/>
      <c r="B79" s="23" t="s">
        <v>6</v>
      </c>
      <c r="C79" s="24" t="s">
        <v>10</v>
      </c>
      <c r="D79" s="25"/>
      <c r="E79" s="25"/>
      <c r="F79" s="25"/>
      <c r="G79" s="25"/>
      <c r="H79" s="25"/>
      <c r="I79" s="25"/>
      <c r="J79" s="25"/>
      <c r="K79" s="25"/>
      <c r="L79" s="25"/>
      <c r="M79" s="25"/>
      <c r="N79" s="26"/>
      <c r="P79" s="1432"/>
      <c r="Q79" s="9"/>
      <c r="R79" s="10" t="s">
        <v>9</v>
      </c>
      <c r="S79" s="932" t="s">
        <v>177</v>
      </c>
      <c r="T79" s="10"/>
      <c r="U79" s="10"/>
      <c r="V79" s="1429" t="s">
        <v>179</v>
      </c>
      <c r="W79" s="1429"/>
      <c r="X79" s="1429"/>
      <c r="Y79" s="1429"/>
      <c r="Z79" s="1429"/>
      <c r="AA79" s="1429"/>
      <c r="AB79" s="1429"/>
      <c r="AC79" s="1430"/>
    </row>
    <row r="80" spans="1:29">
      <c r="A80" s="1432"/>
      <c r="B80" s="957" t="s">
        <v>5</v>
      </c>
      <c r="C80" s="27" t="s">
        <v>11</v>
      </c>
      <c r="D80" s="28"/>
      <c r="E80" s="28"/>
      <c r="F80" s="28"/>
      <c r="G80" s="28"/>
      <c r="H80" s="28"/>
      <c r="I80" s="28"/>
      <c r="J80" s="28"/>
      <c r="K80" s="28"/>
      <c r="L80" s="28"/>
      <c r="M80" s="10"/>
      <c r="N80" s="29"/>
      <c r="P80" s="1432"/>
      <c r="Q80" s="10"/>
      <c r="R80" s="10"/>
      <c r="S80" s="10"/>
      <c r="T80" s="10"/>
      <c r="U80" s="10"/>
      <c r="V80" s="931"/>
      <c r="W80" s="931" t="s">
        <v>178</v>
      </c>
      <c r="X80" s="931"/>
      <c r="Y80" s="931"/>
      <c r="Z80" s="931"/>
      <c r="AA80" s="931"/>
      <c r="AB80" s="931"/>
      <c r="AC80" s="933"/>
    </row>
    <row r="81" spans="1:29" ht="15" customHeight="1">
      <c r="A81" s="1432"/>
      <c r="B81" s="1433" t="s">
        <v>1412</v>
      </c>
      <c r="C81" s="1434"/>
      <c r="D81" s="1434"/>
      <c r="E81" s="1434"/>
      <c r="F81" s="1434"/>
      <c r="G81" s="1434"/>
      <c r="H81" s="1434"/>
      <c r="I81" s="1434"/>
      <c r="J81" s="1434"/>
      <c r="K81" s="1434"/>
      <c r="L81" s="1434"/>
      <c r="M81" s="1434"/>
      <c r="N81" s="1435"/>
      <c r="P81" s="1432"/>
      <c r="Q81" s="1433" t="s">
        <v>1412</v>
      </c>
      <c r="R81" s="1434"/>
      <c r="S81" s="1434"/>
      <c r="T81" s="1434"/>
      <c r="U81" s="1434"/>
      <c r="V81" s="1434"/>
      <c r="W81" s="1434"/>
      <c r="X81" s="1434"/>
      <c r="Y81" s="1434"/>
      <c r="Z81" s="1434"/>
      <c r="AA81" s="1434"/>
      <c r="AB81" s="1434"/>
      <c r="AC81" s="1435"/>
    </row>
    <row r="82" spans="1:29" ht="15.75" thickBot="1">
      <c r="A82" s="1432"/>
      <c r="B82" s="1436"/>
      <c r="C82" s="1437"/>
      <c r="D82" s="1437"/>
      <c r="E82" s="1437"/>
      <c r="F82" s="1437"/>
      <c r="G82" s="1437"/>
      <c r="H82" s="1437"/>
      <c r="I82" s="1437"/>
      <c r="J82" s="1437"/>
      <c r="K82" s="1437"/>
      <c r="L82" s="1437"/>
      <c r="M82" s="1437"/>
      <c r="N82" s="1438"/>
      <c r="P82" s="1432"/>
      <c r="Q82" s="1436"/>
      <c r="R82" s="1437"/>
      <c r="S82" s="1437"/>
      <c r="T82" s="1437"/>
      <c r="U82" s="1437"/>
      <c r="V82" s="1437"/>
      <c r="W82" s="1437"/>
      <c r="X82" s="1437"/>
      <c r="Y82" s="1437"/>
      <c r="Z82" s="1437"/>
      <c r="AA82" s="1437"/>
      <c r="AB82" s="1437"/>
      <c r="AC82" s="1438"/>
    </row>
  </sheetData>
  <mergeCells count="87">
    <mergeCell ref="B2:N3"/>
    <mergeCell ref="Q2:AC3"/>
    <mergeCell ref="Q6:AC8"/>
    <mergeCell ref="B7:N8"/>
    <mergeCell ref="B10:N10"/>
    <mergeCell ref="Q10:AC10"/>
    <mergeCell ref="A11:A32"/>
    <mergeCell ref="B11:N12"/>
    <mergeCell ref="P11:P32"/>
    <mergeCell ref="Q11:AC12"/>
    <mergeCell ref="B13:N14"/>
    <mergeCell ref="Q13:AC14"/>
    <mergeCell ref="Q15:AC16"/>
    <mergeCell ref="F16:G16"/>
    <mergeCell ref="R17:AB19"/>
    <mergeCell ref="F19:G19"/>
    <mergeCell ref="H19:I19"/>
    <mergeCell ref="J19:N20"/>
    <mergeCell ref="F20:G20"/>
    <mergeCell ref="H20:I20"/>
    <mergeCell ref="F24:G24"/>
    <mergeCell ref="H24:I24"/>
    <mergeCell ref="H16:I16"/>
    <mergeCell ref="F17:G17"/>
    <mergeCell ref="H17:I17"/>
    <mergeCell ref="F21:G21"/>
    <mergeCell ref="H21:I21"/>
    <mergeCell ref="J21:N22"/>
    <mergeCell ref="F22:G22"/>
    <mergeCell ref="H22:I22"/>
    <mergeCell ref="C26:E27"/>
    <mergeCell ref="F26:G26"/>
    <mergeCell ref="H26:I26"/>
    <mergeCell ref="V29:AC29"/>
    <mergeCell ref="B31:N32"/>
    <mergeCell ref="Q31:AC32"/>
    <mergeCell ref="B34:N34"/>
    <mergeCell ref="Q34:AC34"/>
    <mergeCell ref="A35:A52"/>
    <mergeCell ref="B35:N36"/>
    <mergeCell ref="P35:P52"/>
    <mergeCell ref="Q35:AC36"/>
    <mergeCell ref="B37:N38"/>
    <mergeCell ref="Q37:AC38"/>
    <mergeCell ref="Q39:AC40"/>
    <mergeCell ref="G40:H40"/>
    <mergeCell ref="G41:H41"/>
    <mergeCell ref="R41:AB43"/>
    <mergeCell ref="K42:N42"/>
    <mergeCell ref="G43:H43"/>
    <mergeCell ref="K43:N44"/>
    <mergeCell ref="G44:H44"/>
    <mergeCell ref="G45:H45"/>
    <mergeCell ref="D47:F47"/>
    <mergeCell ref="G47:H47"/>
    <mergeCell ref="V49:AC49"/>
    <mergeCell ref="B51:N52"/>
    <mergeCell ref="Q51:AC52"/>
    <mergeCell ref="B54:N54"/>
    <mergeCell ref="Q54:AC54"/>
    <mergeCell ref="A55:A82"/>
    <mergeCell ref="B55:N56"/>
    <mergeCell ref="P55:P82"/>
    <mergeCell ref="Q55:AC56"/>
    <mergeCell ref="B57:N58"/>
    <mergeCell ref="Q57:AC58"/>
    <mergeCell ref="Q59:AC60"/>
    <mergeCell ref="G60:H60"/>
    <mergeCell ref="G61:H61"/>
    <mergeCell ref="R61:AB63"/>
    <mergeCell ref="K62:N62"/>
    <mergeCell ref="G63:H63"/>
    <mergeCell ref="K63:N64"/>
    <mergeCell ref="G64:H64"/>
    <mergeCell ref="B81:N82"/>
    <mergeCell ref="Q81:AC82"/>
    <mergeCell ref="G65:H65"/>
    <mergeCell ref="D67:F67"/>
    <mergeCell ref="G67:H67"/>
    <mergeCell ref="B69:N69"/>
    <mergeCell ref="G72:H72"/>
    <mergeCell ref="V79:AC79"/>
    <mergeCell ref="G73:H73"/>
    <mergeCell ref="G74:H74"/>
    <mergeCell ref="G75:H75"/>
    <mergeCell ref="D77:F77"/>
    <mergeCell ref="G77:H7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520"/>
  <sheetViews>
    <sheetView showZeros="0" workbookViewId="0">
      <selection activeCell="O6" sqref="O6"/>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1533</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WEB\uprt.fr\ff-mickael-rabeau\[ff-mr-patisserie-N°3-complet.xlsx]Chocolat</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WEB\uprt.fr\ff-mickael-rabeau\[ff-mr-patisserie-N°3-complet.xlsx]Chocolat</v>
      </c>
      <c r="R5" s="993"/>
      <c r="S5" s="993"/>
      <c r="T5" s="993"/>
      <c r="U5" s="993"/>
      <c r="V5" s="993"/>
      <c r="W5" s="993"/>
      <c r="X5" s="993"/>
      <c r="Y5" s="993"/>
      <c r="Z5" s="993"/>
      <c r="AA5" s="993"/>
      <c r="AB5" s="993"/>
      <c r="AC5" s="993"/>
    </row>
    <row r="6" spans="1:1312" s="37" customFormat="1" ht="15" customHeight="1">
      <c r="A6" s="33"/>
      <c r="B6" s="33"/>
      <c r="C6" s="33"/>
      <c r="D6" s="33"/>
      <c r="E6" s="33"/>
      <c r="F6" s="33"/>
      <c r="G6" s="33"/>
      <c r="H6" s="33"/>
      <c r="I6" s="33"/>
      <c r="J6" s="33"/>
      <c r="K6" s="10" t="s">
        <v>9</v>
      </c>
      <c r="L6" s="33"/>
      <c r="M6" s="33"/>
      <c r="N6" s="33"/>
      <c r="O6" s="33"/>
      <c r="P6" s="33"/>
      <c r="Q6" s="1509" t="s">
        <v>1374</v>
      </c>
      <c r="R6" s="1509"/>
      <c r="S6" s="1509"/>
      <c r="T6" s="1509"/>
      <c r="U6" s="1509"/>
      <c r="V6" s="1509"/>
      <c r="W6" s="1509"/>
      <c r="X6" s="1509"/>
      <c r="Y6" s="1509"/>
      <c r="Z6" s="1509"/>
      <c r="AA6" s="1509"/>
      <c r="AB6" s="1509"/>
      <c r="AC6" s="1509"/>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10" spans="1:1312" ht="15.75" thickBot="1">
      <c r="A10" s="8" t="s">
        <v>3</v>
      </c>
      <c r="B10" s="1431" t="str">
        <f>B11</f>
        <v>La génoise chocolat</v>
      </c>
      <c r="C10" s="1431"/>
      <c r="D10" s="1431"/>
      <c r="E10" s="1431"/>
      <c r="F10" s="1431"/>
      <c r="G10" s="1431"/>
      <c r="H10" s="1431"/>
      <c r="I10" s="1431"/>
      <c r="J10" s="1431"/>
      <c r="K10" s="1431"/>
      <c r="L10" s="1431"/>
      <c r="M10" s="1431"/>
      <c r="N10" s="1431"/>
      <c r="P10" s="8" t="s">
        <v>3</v>
      </c>
      <c r="Q10" s="1431" t="str">
        <f>Q11</f>
        <v>La génoise chocolat</v>
      </c>
      <c r="R10" s="1431"/>
      <c r="S10" s="1431"/>
      <c r="T10" s="1431"/>
      <c r="U10" s="1431"/>
      <c r="V10" s="1431"/>
      <c r="W10" s="1431"/>
      <c r="X10" s="1431"/>
      <c r="Y10" s="1431"/>
      <c r="Z10" s="1431"/>
      <c r="AA10" s="1431"/>
      <c r="AB10" s="1431"/>
      <c r="AC10" s="1431"/>
    </row>
    <row r="11" spans="1:1312">
      <c r="A11" s="1432" t="str">
        <f>B11</f>
        <v>La génoise chocolat</v>
      </c>
      <c r="B11" s="1399" t="s">
        <v>345</v>
      </c>
      <c r="C11" s="1400"/>
      <c r="D11" s="1400"/>
      <c r="E11" s="1400"/>
      <c r="F11" s="1400"/>
      <c r="G11" s="1400"/>
      <c r="H11" s="1400"/>
      <c r="I11" s="1400"/>
      <c r="J11" s="1400"/>
      <c r="K11" s="1400"/>
      <c r="L11" s="1400"/>
      <c r="M11" s="1400"/>
      <c r="N11" s="1401"/>
      <c r="P11" s="1432" t="str">
        <f>Q11</f>
        <v>La génoise chocolat</v>
      </c>
      <c r="Q11" s="1399" t="s">
        <v>345</v>
      </c>
      <c r="R11" s="1400"/>
      <c r="S11" s="1400"/>
      <c r="T11" s="1400"/>
      <c r="U11" s="1400"/>
      <c r="V11" s="1400"/>
      <c r="W11" s="1400"/>
      <c r="X11" s="1400"/>
      <c r="Y11" s="1400"/>
      <c r="Z11" s="1400"/>
      <c r="AA11" s="1400"/>
      <c r="AB11" s="1400"/>
      <c r="AC11" s="1401"/>
    </row>
    <row r="12" spans="1:1312" ht="15" customHeight="1">
      <c r="A12" s="1432"/>
      <c r="B12" s="1387"/>
      <c r="C12" s="1388"/>
      <c r="D12" s="1388"/>
      <c r="E12" s="1388"/>
      <c r="F12" s="1388"/>
      <c r="G12" s="1388"/>
      <c r="H12" s="1388"/>
      <c r="I12" s="1388"/>
      <c r="J12" s="1388"/>
      <c r="K12" s="1388"/>
      <c r="L12" s="1388"/>
      <c r="M12" s="1388"/>
      <c r="N12" s="1389"/>
      <c r="P12" s="1432"/>
      <c r="Q12" s="1387"/>
      <c r="R12" s="1388"/>
      <c r="S12" s="1388"/>
      <c r="T12" s="1388"/>
      <c r="U12" s="1388"/>
      <c r="V12" s="1388"/>
      <c r="W12" s="1388"/>
      <c r="X12" s="1388"/>
      <c r="Y12" s="1388"/>
      <c r="Z12" s="1388"/>
      <c r="AA12" s="1388"/>
      <c r="AB12" s="1388"/>
      <c r="AC12" s="1389"/>
    </row>
    <row r="13" spans="1:1312" ht="15" customHeight="1">
      <c r="A13" s="1432"/>
      <c r="B13" s="1416" t="s">
        <v>19</v>
      </c>
      <c r="C13" s="1417"/>
      <c r="D13" s="1417"/>
      <c r="E13" s="1417"/>
      <c r="F13" s="1417"/>
      <c r="G13" s="1417"/>
      <c r="H13" s="1417"/>
      <c r="I13" s="1417"/>
      <c r="J13" s="1417"/>
      <c r="K13" s="1417"/>
      <c r="L13" s="1417"/>
      <c r="M13" s="1417"/>
      <c r="N13" s="1418"/>
      <c r="P13" s="1432"/>
      <c r="Q13" s="1416" t="s">
        <v>19</v>
      </c>
      <c r="R13" s="1417"/>
      <c r="S13" s="1417"/>
      <c r="T13" s="1417"/>
      <c r="U13" s="1417"/>
      <c r="V13" s="1417"/>
      <c r="W13" s="1417"/>
      <c r="X13" s="1417"/>
      <c r="Y13" s="1417"/>
      <c r="Z13" s="1417"/>
      <c r="AA13" s="1417"/>
      <c r="AB13" s="1417"/>
      <c r="AC13" s="1418"/>
    </row>
    <row r="14" spans="1:1312" ht="15.75" thickBot="1">
      <c r="A14" s="1432"/>
      <c r="B14" s="1576"/>
      <c r="C14" s="1420"/>
      <c r="D14" s="1577"/>
      <c r="E14" s="1577"/>
      <c r="F14" s="1577"/>
      <c r="G14" s="1577"/>
      <c r="H14" s="1577"/>
      <c r="I14" s="1577"/>
      <c r="J14" s="1577"/>
      <c r="K14" s="1577"/>
      <c r="L14" s="1577"/>
      <c r="M14" s="1577"/>
      <c r="N14" s="1578"/>
      <c r="P14" s="1432"/>
      <c r="Q14" s="1576"/>
      <c r="R14" s="1420"/>
      <c r="S14" s="1577"/>
      <c r="T14" s="1577"/>
      <c r="U14" s="1577"/>
      <c r="V14" s="1577"/>
      <c r="W14" s="1577"/>
      <c r="X14" s="1577"/>
      <c r="Y14" s="1577"/>
      <c r="Z14" s="1577"/>
      <c r="AA14" s="1577"/>
      <c r="AB14" s="1577"/>
      <c r="AC14" s="1578"/>
    </row>
    <row r="15" spans="1:1312" ht="15" customHeight="1">
      <c r="A15" s="1432"/>
      <c r="B15" s="10"/>
      <c r="C15" s="10"/>
      <c r="D15" s="10"/>
      <c r="E15" s="10"/>
      <c r="F15" s="10"/>
      <c r="G15" s="59"/>
      <c r="H15" s="59"/>
      <c r="I15" s="59"/>
      <c r="J15" s="59"/>
      <c r="K15" s="59"/>
      <c r="L15" s="10"/>
      <c r="M15" s="10"/>
      <c r="N15" s="11"/>
      <c r="P15" s="1432"/>
      <c r="Q15" s="1424" t="s">
        <v>144</v>
      </c>
      <c r="R15" s="1403"/>
      <c r="S15" s="1403"/>
      <c r="T15" s="1403"/>
      <c r="U15" s="1403"/>
      <c r="V15" s="1403"/>
      <c r="W15" s="1403"/>
      <c r="X15" s="1403"/>
      <c r="Y15" s="1403"/>
      <c r="Z15" s="1403"/>
      <c r="AA15" s="1403"/>
      <c r="AB15" s="1403"/>
      <c r="AC15" s="1425"/>
    </row>
    <row r="16" spans="1:1312" ht="15.75" customHeight="1" thickBot="1">
      <c r="A16" s="1432"/>
      <c r="B16" s="10"/>
      <c r="C16" s="10"/>
      <c r="D16" s="10"/>
      <c r="E16" s="10"/>
      <c r="F16" s="10"/>
      <c r="G16" s="1408" t="s">
        <v>5</v>
      </c>
      <c r="H16" s="1408"/>
      <c r="I16" s="1408" t="s">
        <v>5</v>
      </c>
      <c r="J16" s="1408"/>
      <c r="K16" s="45"/>
      <c r="L16" s="10"/>
      <c r="M16" s="10"/>
      <c r="N16" s="11"/>
      <c r="P16" s="1432"/>
      <c r="Q16" s="1426"/>
      <c r="R16" s="1406"/>
      <c r="S16" s="1406"/>
      <c r="T16" s="1406"/>
      <c r="U16" s="1406"/>
      <c r="V16" s="1406"/>
      <c r="W16" s="1406"/>
      <c r="X16" s="1406"/>
      <c r="Y16" s="1406"/>
      <c r="Z16" s="1406"/>
      <c r="AA16" s="1406"/>
      <c r="AB16" s="1406"/>
      <c r="AC16" s="1427"/>
    </row>
    <row r="17" spans="1:29" ht="18.75">
      <c r="A17" s="1432"/>
      <c r="B17" s="10"/>
      <c r="C17" s="10"/>
      <c r="D17" s="10"/>
      <c r="E17" s="10"/>
      <c r="F17" s="447" t="s">
        <v>146</v>
      </c>
      <c r="G17" s="1414">
        <v>1</v>
      </c>
      <c r="H17" s="1414"/>
      <c r="I17" s="1414">
        <v>2.5</v>
      </c>
      <c r="J17" s="1414"/>
      <c r="K17" s="10"/>
      <c r="L17" s="10"/>
      <c r="M17" s="10"/>
      <c r="N17" s="11"/>
      <c r="P17" s="1432"/>
      <c r="Q17" s="9"/>
      <c r="R17" s="10"/>
      <c r="S17" s="10"/>
      <c r="T17" s="10"/>
      <c r="U17" s="10"/>
      <c r="V17" s="10"/>
      <c r="W17" s="10"/>
      <c r="X17" s="10"/>
      <c r="Y17" s="10"/>
      <c r="Z17" s="10"/>
      <c r="AA17" s="10"/>
      <c r="AB17" s="10"/>
      <c r="AC17" s="11"/>
    </row>
    <row r="18" spans="1:29" ht="15" customHeight="1">
      <c r="A18" s="1432"/>
      <c r="B18" s="256" t="s">
        <v>352</v>
      </c>
      <c r="C18" s="967" t="s">
        <v>20</v>
      </c>
      <c r="D18" s="967" t="s">
        <v>21</v>
      </c>
      <c r="E18" s="10"/>
      <c r="F18" s="10"/>
      <c r="G18" s="1579" t="s">
        <v>20</v>
      </c>
      <c r="H18" s="1579"/>
      <c r="I18" s="1579" t="s">
        <v>21</v>
      </c>
      <c r="J18" s="1579"/>
      <c r="K18" s="10"/>
      <c r="L18" s="10"/>
      <c r="M18" s="10"/>
      <c r="N18" s="11"/>
      <c r="P18" s="1432"/>
      <c r="Q18" s="1439" t="s">
        <v>1421</v>
      </c>
      <c r="R18" s="1428"/>
      <c r="S18" s="1428"/>
      <c r="T18" s="1428"/>
      <c r="U18" s="1428"/>
      <c r="V18" s="1428"/>
      <c r="W18" s="1428"/>
      <c r="X18" s="1428"/>
      <c r="Y18" s="1428"/>
      <c r="Z18" s="1428"/>
      <c r="AA18" s="1428"/>
      <c r="AB18" s="991"/>
      <c r="AC18" s="11"/>
    </row>
    <row r="19" spans="1:29" ht="15" customHeight="1">
      <c r="A19" s="1432"/>
      <c r="B19" s="965" t="s">
        <v>6</v>
      </c>
      <c r="C19" s="965" t="s">
        <v>6</v>
      </c>
      <c r="D19" s="965" t="s">
        <v>6</v>
      </c>
      <c r="E19" s="99" t="s">
        <v>861</v>
      </c>
      <c r="F19" s="10"/>
      <c r="G19" s="10"/>
      <c r="H19" s="10"/>
      <c r="I19" s="10"/>
      <c r="J19" s="10"/>
      <c r="K19" s="1412" t="s">
        <v>7</v>
      </c>
      <c r="L19" s="1412"/>
      <c r="M19" s="1412"/>
      <c r="N19" s="1413"/>
      <c r="P19" s="1432"/>
      <c r="Q19" s="1439"/>
      <c r="R19" s="1428"/>
      <c r="S19" s="1428"/>
      <c r="T19" s="1428"/>
      <c r="U19" s="1428"/>
      <c r="V19" s="1428"/>
      <c r="W19" s="1428"/>
      <c r="X19" s="1428"/>
      <c r="Y19" s="1428"/>
      <c r="Z19" s="1428"/>
      <c r="AA19" s="1428"/>
      <c r="AB19" s="957" t="s">
        <v>5</v>
      </c>
      <c r="AC19" s="11"/>
    </row>
    <row r="20" spans="1:29" ht="15.75" customHeight="1">
      <c r="A20" s="1432"/>
      <c r="B20" s="221">
        <v>32</v>
      </c>
      <c r="C20" s="978">
        <v>1.6</v>
      </c>
      <c r="D20" s="978"/>
      <c r="E20" s="14" t="s">
        <v>351</v>
      </c>
      <c r="F20" s="7"/>
      <c r="G20" s="1409">
        <f>IF(ISTEXT(C20),0,(C20/C29)*G17)</f>
        <v>0.44260027662517282</v>
      </c>
      <c r="H20" s="1409"/>
      <c r="I20" s="1580">
        <f>(B21/D21)*I21</f>
        <v>21.337126600284499</v>
      </c>
      <c r="J20" s="1580"/>
      <c r="K20" s="1581" t="s">
        <v>346</v>
      </c>
      <c r="L20" s="1581"/>
      <c r="M20" s="1581"/>
      <c r="N20" s="1582"/>
      <c r="P20" s="1432"/>
      <c r="Q20" s="1439"/>
      <c r="R20" s="1428"/>
      <c r="S20" s="1428"/>
      <c r="T20" s="1428"/>
      <c r="U20" s="1428"/>
      <c r="V20" s="1428"/>
      <c r="W20" s="1428"/>
      <c r="X20" s="1428"/>
      <c r="Y20" s="1428"/>
      <c r="Z20" s="1428"/>
      <c r="AA20" s="1428"/>
      <c r="AB20" s="991"/>
      <c r="AC20" s="11"/>
    </row>
    <row r="21" spans="1:29" ht="15.75" customHeight="1">
      <c r="A21" s="1432"/>
      <c r="B21" s="221">
        <v>3</v>
      </c>
      <c r="C21" s="978"/>
      <c r="D21" s="978">
        <v>0.15</v>
      </c>
      <c r="E21" s="14" t="s">
        <v>351</v>
      </c>
      <c r="F21" s="7"/>
      <c r="G21" s="1580">
        <f>(B20/C20)*G20</f>
        <v>8.8520055325034566</v>
      </c>
      <c r="H21" s="1580"/>
      <c r="I21" s="1409">
        <f>IF(ISTEXT(D21),0,(D21/D29)*I17)</f>
        <v>1.0668563300142249</v>
      </c>
      <c r="J21" s="1409"/>
      <c r="K21" s="1583"/>
      <c r="L21" s="1583"/>
      <c r="M21" s="1583"/>
      <c r="N21" s="1584"/>
      <c r="P21" s="1432"/>
      <c r="Q21" s="9"/>
      <c r="R21" s="10"/>
      <c r="S21" s="10"/>
      <c r="T21" s="10"/>
      <c r="U21" s="10"/>
      <c r="V21" s="10"/>
      <c r="W21" s="10"/>
      <c r="X21" s="10"/>
      <c r="Y21" s="10"/>
      <c r="Z21" s="10"/>
      <c r="AA21" s="10"/>
      <c r="AB21" s="10"/>
      <c r="AC21" s="11"/>
    </row>
    <row r="22" spans="1:29" ht="15.75" customHeight="1">
      <c r="A22" s="1432"/>
      <c r="B22" s="9"/>
      <c r="C22" s="978">
        <v>1</v>
      </c>
      <c r="D22" s="978">
        <v>0.1</v>
      </c>
      <c r="E22" s="14" t="s">
        <v>44</v>
      </c>
      <c r="F22" s="14"/>
      <c r="G22" s="1409">
        <f>IF(ISTEXT(C22),0,(C22/C29)*G17)</f>
        <v>0.27662517289073302</v>
      </c>
      <c r="H22" s="1409"/>
      <c r="I22" s="1409">
        <f>IF(ISTEXT(D22),0,(D22/D29)*I17)</f>
        <v>0.71123755334281658</v>
      </c>
      <c r="J22" s="1409"/>
      <c r="K22" s="1585"/>
      <c r="L22" s="1585"/>
      <c r="M22" s="1585"/>
      <c r="N22" s="1586"/>
      <c r="P22" s="1432"/>
      <c r="Q22" s="1440" t="s">
        <v>1374</v>
      </c>
      <c r="R22" s="1441"/>
      <c r="S22" s="1441"/>
      <c r="T22" s="1441"/>
      <c r="U22" s="1441"/>
      <c r="V22" s="1441"/>
      <c r="W22" s="1441"/>
      <c r="X22" s="1441"/>
      <c r="Y22" s="1441"/>
      <c r="Z22" s="1441"/>
      <c r="AA22" s="1441"/>
      <c r="AB22" s="965" t="s">
        <v>6</v>
      </c>
      <c r="AC22" s="11"/>
    </row>
    <row r="23" spans="1:29" ht="15.75" customHeight="1">
      <c r="A23" s="1432"/>
      <c r="B23" s="9"/>
      <c r="C23" s="978">
        <v>0.6</v>
      </c>
      <c r="D23" s="978">
        <v>0.05</v>
      </c>
      <c r="E23" s="14" t="s">
        <v>42</v>
      </c>
      <c r="F23" s="15"/>
      <c r="G23" s="1409">
        <f>IF(ISTEXT(C23),0,(C23/C29)*G17)</f>
        <v>0.1659751037344398</v>
      </c>
      <c r="H23" s="1409"/>
      <c r="I23" s="1409">
        <f>IF(ISTEXT(D23),0,(D23/D29)*I17)</f>
        <v>0.35561877667140829</v>
      </c>
      <c r="J23" s="1409"/>
      <c r="K23" s="1581" t="s">
        <v>347</v>
      </c>
      <c r="L23" s="1581"/>
      <c r="M23" s="1581"/>
      <c r="N23" s="1582"/>
      <c r="P23" s="1432"/>
      <c r="Q23" s="1440"/>
      <c r="R23" s="1441"/>
      <c r="S23" s="1441"/>
      <c r="T23" s="1441"/>
      <c r="U23" s="1441"/>
      <c r="V23" s="1441"/>
      <c r="W23" s="1441"/>
      <c r="X23" s="1441"/>
      <c r="Y23" s="1441"/>
      <c r="Z23" s="1441"/>
      <c r="AA23" s="1441"/>
      <c r="AB23" s="991"/>
      <c r="AC23" s="11"/>
    </row>
    <row r="24" spans="1:29" ht="15.75" customHeight="1">
      <c r="A24" s="1432"/>
      <c r="B24" s="9"/>
      <c r="C24" s="978">
        <v>0.2</v>
      </c>
      <c r="D24" s="978">
        <v>0.03</v>
      </c>
      <c r="E24" s="14" t="s">
        <v>348</v>
      </c>
      <c r="F24" s="15"/>
      <c r="G24" s="1409">
        <f>IF(ISTEXT(C24),0,(C24/C29)*G17)</f>
        <v>5.5325034578146602E-2</v>
      </c>
      <c r="H24" s="1409"/>
      <c r="I24" s="1409">
        <f>IF(ISTEXT(D24),0,(D24/D29)*I17)</f>
        <v>0.21337126600284498</v>
      </c>
      <c r="J24" s="1409"/>
      <c r="K24" s="1583"/>
      <c r="L24" s="1583"/>
      <c r="M24" s="1583"/>
      <c r="N24" s="1584"/>
      <c r="P24" s="1432"/>
      <c r="Q24" s="9"/>
      <c r="R24" s="10"/>
      <c r="S24" s="10"/>
      <c r="T24" s="10"/>
      <c r="U24" s="10"/>
      <c r="V24" s="10"/>
      <c r="W24" s="10"/>
      <c r="X24" s="10"/>
      <c r="Y24" s="10"/>
      <c r="Z24" s="10"/>
      <c r="AA24" s="10"/>
      <c r="AB24" s="10"/>
      <c r="AC24" s="11"/>
    </row>
    <row r="25" spans="1:29" ht="15.75">
      <c r="A25" s="1432"/>
      <c r="B25" s="9"/>
      <c r="C25" s="978">
        <v>1.4999999999999999E-2</v>
      </c>
      <c r="D25" s="197">
        <v>1.5E-3</v>
      </c>
      <c r="E25" s="14" t="s">
        <v>349</v>
      </c>
      <c r="F25" s="15"/>
      <c r="G25" s="1409">
        <f>IF(ISTEXT(C25),0,(C25/C29)*G17)</f>
        <v>4.149377593360995E-3</v>
      </c>
      <c r="H25" s="1409"/>
      <c r="I25" s="1409">
        <f>IF(ISTEXT(D25),0,(D25/D29)*I17)</f>
        <v>1.0668563300142249E-2</v>
      </c>
      <c r="J25" s="1409"/>
      <c r="K25" s="1583"/>
      <c r="L25" s="1583"/>
      <c r="M25" s="1583"/>
      <c r="N25" s="1584"/>
      <c r="P25" s="1432"/>
      <c r="Q25" s="9"/>
      <c r="R25" s="10"/>
      <c r="S25" s="14" t="s">
        <v>1419</v>
      </c>
      <c r="T25" s="10"/>
      <c r="U25" s="10"/>
      <c r="V25" s="10"/>
      <c r="W25" s="10"/>
      <c r="X25" s="10"/>
      <c r="Y25" s="10"/>
      <c r="Z25" s="10"/>
      <c r="AA25" s="10"/>
      <c r="AB25" s="10"/>
      <c r="AC25" s="11"/>
    </row>
    <row r="26" spans="1:29" ht="15.75">
      <c r="A26" s="1432"/>
      <c r="B26" s="9"/>
      <c r="C26" s="978">
        <v>0.2</v>
      </c>
      <c r="D26" s="978">
        <v>0.02</v>
      </c>
      <c r="E26" s="14" t="s">
        <v>350</v>
      </c>
      <c r="F26" s="15"/>
      <c r="G26" s="1409">
        <f>IF(ISTEXT(C26),0,(C26/C29)*G17)</f>
        <v>5.5325034578146602E-2</v>
      </c>
      <c r="H26" s="1409"/>
      <c r="I26" s="1409">
        <f>IF(ISTEXT(D26),0,(D26/D29)*I17)</f>
        <v>0.14224751066856331</v>
      </c>
      <c r="J26" s="1409"/>
      <c r="K26" s="1585"/>
      <c r="L26" s="1585"/>
      <c r="M26" s="1585"/>
      <c r="N26" s="1586"/>
      <c r="P26" s="1432"/>
      <c r="Q26" s="9"/>
      <c r="R26" s="10"/>
      <c r="S26" s="256" t="s">
        <v>352</v>
      </c>
      <c r="T26" s="388" t="s">
        <v>1420</v>
      </c>
      <c r="U26" s="10"/>
      <c r="V26" s="10"/>
      <c r="W26" s="10"/>
      <c r="X26" s="10"/>
      <c r="Y26" s="10"/>
      <c r="Z26" s="10"/>
      <c r="AA26" s="10"/>
      <c r="AB26" s="10"/>
      <c r="AC26" s="11"/>
    </row>
    <row r="27" spans="1:29" ht="15.75">
      <c r="A27" s="1432"/>
      <c r="B27" s="9"/>
      <c r="C27" s="13"/>
      <c r="D27" s="13"/>
      <c r="E27" s="14"/>
      <c r="F27" s="15"/>
      <c r="G27" s="1409"/>
      <c r="H27" s="1409"/>
      <c r="I27" s="1409"/>
      <c r="J27" s="1409"/>
      <c r="K27" s="208"/>
      <c r="L27" s="208"/>
      <c r="M27" s="208"/>
      <c r="N27" s="209"/>
      <c r="P27" s="1432"/>
      <c r="Q27" s="9"/>
      <c r="R27" s="10"/>
      <c r="S27" s="10"/>
      <c r="T27" s="977">
        <v>8.8520055325034566</v>
      </c>
      <c r="U27" s="977">
        <v>21.337126600284499</v>
      </c>
      <c r="V27" s="10"/>
      <c r="W27" s="10"/>
      <c r="X27" s="10"/>
      <c r="Y27" s="10"/>
      <c r="Z27" s="10"/>
      <c r="AA27" s="10"/>
      <c r="AB27" s="10"/>
      <c r="AC27" s="11"/>
    </row>
    <row r="28" spans="1:29" ht="15.75">
      <c r="A28" s="1432"/>
      <c r="B28" s="9"/>
      <c r="C28" s="10"/>
      <c r="D28" s="10"/>
      <c r="E28" s="10"/>
      <c r="F28" s="10"/>
      <c r="G28" s="18"/>
      <c r="H28" s="15"/>
      <c r="I28" s="18"/>
      <c r="J28" s="15"/>
      <c r="K28" s="967"/>
      <c r="L28" s="70"/>
      <c r="M28" s="70"/>
      <c r="N28" s="71"/>
      <c r="P28" s="1432"/>
      <c r="Q28" s="1016" t="s">
        <v>1418</v>
      </c>
      <c r="R28" s="10"/>
      <c r="S28" s="10"/>
      <c r="T28" s="10"/>
      <c r="U28" s="10"/>
      <c r="V28" s="10"/>
      <c r="W28" s="10"/>
      <c r="X28" s="10"/>
      <c r="Y28" s="10"/>
      <c r="Z28" s="10"/>
      <c r="AA28" s="10"/>
      <c r="AB28" s="10"/>
      <c r="AC28" s="11"/>
    </row>
    <row r="29" spans="1:29" ht="16.5" thickBot="1">
      <c r="A29" s="1432"/>
      <c r="C29" s="963">
        <f>SUM(C20:C26)</f>
        <v>3.6150000000000007</v>
      </c>
      <c r="D29" s="963">
        <f>SUM(D20:D26)</f>
        <v>0.35149999999999998</v>
      </c>
      <c r="E29" s="1453" t="s">
        <v>8</v>
      </c>
      <c r="F29" s="1453"/>
      <c r="G29" s="1454">
        <f>SUM(G20,G22:H27)</f>
        <v>0.99999999999999989</v>
      </c>
      <c r="H29" s="1454">
        <f t="shared" ref="H29:J29" si="2">SUM(H20:H26)</f>
        <v>0</v>
      </c>
      <c r="I29" s="1454">
        <f>SUM(I21:J26)</f>
        <v>2.5000000000000004</v>
      </c>
      <c r="J29" s="1454">
        <f t="shared" si="2"/>
        <v>0</v>
      </c>
      <c r="K29" s="1574"/>
      <c r="L29" s="1574"/>
      <c r="M29" s="1574"/>
      <c r="N29" s="1575"/>
      <c r="P29" s="1432"/>
      <c r="Q29" s="992" t="str">
        <f ca="1">CELL("nomfichier",P25)</f>
        <v>D:\1 UPRT SITE WEB\uprt.fr\ff-mickael-rabeau\[ff-mr-patisserie-N°3-complet.xlsx]Chocolat</v>
      </c>
      <c r="R29" s="10"/>
      <c r="S29" s="10"/>
      <c r="T29" s="10"/>
      <c r="U29" s="10"/>
      <c r="V29" s="10"/>
      <c r="W29" s="10"/>
      <c r="X29" s="10"/>
      <c r="Y29" s="10"/>
      <c r="Z29" s="10"/>
      <c r="AA29" s="10"/>
      <c r="AB29" s="10"/>
      <c r="AC29" s="11"/>
    </row>
    <row r="30" spans="1:29" ht="16.5" thickBot="1">
      <c r="A30" s="1432"/>
      <c r="B30" s="9"/>
      <c r="C30" s="10"/>
      <c r="D30" s="21"/>
      <c r="E30" s="21"/>
      <c r="F30" s="21"/>
      <c r="H30" s="186"/>
      <c r="I30" s="187"/>
      <c r="J30" s="89"/>
      <c r="K30" s="89"/>
      <c r="L30" s="89"/>
      <c r="M30" s="219"/>
      <c r="N30" s="220"/>
      <c r="P30" s="1432"/>
      <c r="Q30" s="938"/>
      <c r="R30" s="939"/>
      <c r="S30" s="939"/>
      <c r="T30" s="939"/>
      <c r="U30" s="25"/>
      <c r="V30" s="25"/>
      <c r="W30" s="25"/>
      <c r="X30" s="25"/>
      <c r="Y30" s="25"/>
      <c r="Z30" s="25"/>
      <c r="AA30" s="25"/>
      <c r="AB30" s="25"/>
      <c r="AC30" s="26"/>
    </row>
    <row r="31" spans="1:29">
      <c r="A31" s="1432"/>
      <c r="B31" s="23" t="s">
        <v>6</v>
      </c>
      <c r="C31" s="254"/>
      <c r="D31" s="24" t="s">
        <v>10</v>
      </c>
      <c r="E31" s="25"/>
      <c r="F31" s="25"/>
      <c r="G31" s="25"/>
      <c r="H31" s="25"/>
      <c r="I31" s="25"/>
      <c r="J31" s="25"/>
      <c r="K31" s="25"/>
      <c r="L31" s="25"/>
      <c r="M31" s="25"/>
      <c r="N31" s="26"/>
      <c r="P31" s="1432"/>
      <c r="Q31" s="9"/>
      <c r="R31" s="10" t="s">
        <v>9</v>
      </c>
      <c r="S31" s="932" t="s">
        <v>177</v>
      </c>
      <c r="T31" s="10"/>
      <c r="U31" s="10"/>
      <c r="V31" s="1429" t="s">
        <v>179</v>
      </c>
      <c r="W31" s="1429"/>
      <c r="X31" s="1429"/>
      <c r="Y31" s="1429"/>
      <c r="Z31" s="1429"/>
      <c r="AA31" s="1429"/>
      <c r="AB31" s="1429"/>
      <c r="AC31" s="1430"/>
    </row>
    <row r="32" spans="1:29">
      <c r="A32" s="1432"/>
      <c r="B32" s="957" t="s">
        <v>5</v>
      </c>
      <c r="C32" s="957"/>
      <c r="D32" s="27" t="s">
        <v>11</v>
      </c>
      <c r="E32" s="28"/>
      <c r="F32" s="28"/>
      <c r="G32" s="28"/>
      <c r="H32" s="28"/>
      <c r="I32" s="28"/>
      <c r="J32" s="28"/>
      <c r="K32" s="28"/>
      <c r="L32" s="28"/>
      <c r="M32" s="10"/>
      <c r="N32" s="29"/>
      <c r="P32" s="1432"/>
      <c r="Q32" s="10"/>
      <c r="R32" s="10"/>
      <c r="S32" s="10"/>
      <c r="T32" s="10"/>
      <c r="U32" s="10"/>
      <c r="V32" s="931"/>
      <c r="W32" s="931" t="s">
        <v>178</v>
      </c>
      <c r="X32" s="931"/>
      <c r="Y32" s="931"/>
      <c r="Z32" s="931"/>
      <c r="AA32" s="931"/>
      <c r="AB32" s="931"/>
      <c r="AC32" s="933"/>
    </row>
    <row r="33" spans="1:29" ht="15" customHeight="1">
      <c r="A33" s="1432"/>
      <c r="B33" s="1433" t="s">
        <v>1412</v>
      </c>
      <c r="C33" s="1434"/>
      <c r="D33" s="1434"/>
      <c r="E33" s="1434"/>
      <c r="F33" s="1434"/>
      <c r="G33" s="1434"/>
      <c r="H33" s="1434"/>
      <c r="I33" s="1434"/>
      <c r="J33" s="1434"/>
      <c r="K33" s="1434"/>
      <c r="L33" s="1434"/>
      <c r="M33" s="1434"/>
      <c r="N33" s="1435"/>
      <c r="P33" s="1432"/>
      <c r="Q33" s="1433" t="s">
        <v>1412</v>
      </c>
      <c r="R33" s="1434"/>
      <c r="S33" s="1434"/>
      <c r="T33" s="1434"/>
      <c r="U33" s="1434"/>
      <c r="V33" s="1434"/>
      <c r="W33" s="1434"/>
      <c r="X33" s="1434"/>
      <c r="Y33" s="1434"/>
      <c r="Z33" s="1434"/>
      <c r="AA33" s="1434"/>
      <c r="AB33" s="1434"/>
      <c r="AC33" s="1435"/>
    </row>
    <row r="34" spans="1:29" ht="15.75" thickBot="1">
      <c r="A34" s="1432"/>
      <c r="B34" s="1436"/>
      <c r="C34" s="1437"/>
      <c r="D34" s="1437"/>
      <c r="E34" s="1437"/>
      <c r="F34" s="1437"/>
      <c r="G34" s="1437"/>
      <c r="H34" s="1437"/>
      <c r="I34" s="1437"/>
      <c r="J34" s="1437"/>
      <c r="K34" s="1437"/>
      <c r="L34" s="1437"/>
      <c r="M34" s="1437"/>
      <c r="N34" s="1438"/>
      <c r="P34" s="1432"/>
      <c r="Q34" s="1436"/>
      <c r="R34" s="1437"/>
      <c r="S34" s="1437"/>
      <c r="T34" s="1437"/>
      <c r="U34" s="1437"/>
      <c r="V34" s="1437"/>
      <c r="W34" s="1437"/>
      <c r="X34" s="1437"/>
      <c r="Y34" s="1437"/>
      <c r="Z34" s="1437"/>
      <c r="AA34" s="1437"/>
      <c r="AB34" s="1437"/>
      <c r="AC34" s="1438"/>
    </row>
    <row r="36" spans="1:29" ht="15.75" thickBot="1">
      <c r="A36" s="8" t="s">
        <v>3</v>
      </c>
      <c r="B36" s="1431" t="str">
        <f>B37</f>
        <v>Biscuit cuillère chocolat</v>
      </c>
      <c r="C36" s="1431"/>
      <c r="D36" s="1431"/>
      <c r="E36" s="1431"/>
      <c r="F36" s="1431"/>
      <c r="G36" s="1431"/>
      <c r="H36" s="1431"/>
      <c r="I36" s="1431"/>
      <c r="J36" s="1431"/>
      <c r="K36" s="1431"/>
      <c r="L36" s="1431"/>
      <c r="M36" s="1431"/>
      <c r="N36" s="1431"/>
      <c r="O36" s="3"/>
      <c r="P36" s="8" t="s">
        <v>3</v>
      </c>
      <c r="Q36" s="1431" t="str">
        <f>Q37</f>
        <v>Biscuit cuillère chocolat</v>
      </c>
      <c r="R36" s="1431"/>
      <c r="S36" s="1431"/>
      <c r="T36" s="1431"/>
      <c r="U36" s="1431"/>
      <c r="V36" s="1431"/>
      <c r="W36" s="1431"/>
      <c r="X36" s="1431"/>
      <c r="Y36" s="1431"/>
      <c r="Z36" s="1431"/>
      <c r="AA36" s="1431"/>
      <c r="AB36" s="1431"/>
      <c r="AC36" s="1431"/>
    </row>
    <row r="37" spans="1:29" ht="23.25" customHeight="1">
      <c r="A37" s="1432" t="str">
        <f>B37</f>
        <v>Biscuit cuillère chocolat</v>
      </c>
      <c r="B37" s="1399" t="s">
        <v>502</v>
      </c>
      <c r="C37" s="1400"/>
      <c r="D37" s="1400"/>
      <c r="E37" s="1400"/>
      <c r="F37" s="1400"/>
      <c r="G37" s="1400"/>
      <c r="H37" s="1400"/>
      <c r="I37" s="1400"/>
      <c r="J37" s="1400"/>
      <c r="K37" s="1400"/>
      <c r="L37" s="1400"/>
      <c r="M37" s="1400"/>
      <c r="N37" s="1401"/>
      <c r="O37" s="3"/>
      <c r="P37" s="1432" t="str">
        <f>Q37</f>
        <v>Biscuit cuillère chocolat</v>
      </c>
      <c r="Q37" s="1399" t="s">
        <v>502</v>
      </c>
      <c r="R37" s="1400"/>
      <c r="S37" s="1400"/>
      <c r="T37" s="1400"/>
      <c r="U37" s="1400"/>
      <c r="V37" s="1400"/>
      <c r="W37" s="1400"/>
      <c r="X37" s="1400"/>
      <c r="Y37" s="1400"/>
      <c r="Z37" s="1400"/>
      <c r="AA37" s="1400"/>
      <c r="AB37" s="1400"/>
      <c r="AC37" s="1401"/>
    </row>
    <row r="38" spans="1:29" ht="15.75" customHeight="1">
      <c r="A38" s="1432"/>
      <c r="B38" s="1387"/>
      <c r="C38" s="1388"/>
      <c r="D38" s="1388"/>
      <c r="E38" s="1388"/>
      <c r="F38" s="1388"/>
      <c r="G38" s="1388"/>
      <c r="H38" s="1388"/>
      <c r="I38" s="1388"/>
      <c r="J38" s="1388"/>
      <c r="K38" s="1388"/>
      <c r="L38" s="1388"/>
      <c r="M38" s="1388"/>
      <c r="N38" s="1389"/>
      <c r="O38" s="3"/>
      <c r="P38" s="1432"/>
      <c r="Q38" s="1387"/>
      <c r="R38" s="1388"/>
      <c r="S38" s="1388"/>
      <c r="T38" s="1388"/>
      <c r="U38" s="1388"/>
      <c r="V38" s="1388"/>
      <c r="W38" s="1388"/>
      <c r="X38" s="1388"/>
      <c r="Y38" s="1388"/>
      <c r="Z38" s="1388"/>
      <c r="AA38" s="1388"/>
      <c r="AB38" s="1388"/>
      <c r="AC38" s="1389"/>
    </row>
    <row r="39" spans="1:29" ht="15.75" customHeight="1">
      <c r="A39" s="1432"/>
      <c r="B39" s="1416" t="s">
        <v>19</v>
      </c>
      <c r="C39" s="1417"/>
      <c r="D39" s="1417"/>
      <c r="E39" s="1417"/>
      <c r="F39" s="1417"/>
      <c r="G39" s="1417"/>
      <c r="H39" s="1417"/>
      <c r="I39" s="1417"/>
      <c r="J39" s="1417"/>
      <c r="K39" s="1417"/>
      <c r="L39" s="1417"/>
      <c r="M39" s="1417"/>
      <c r="N39" s="1418"/>
      <c r="O39" s="3"/>
      <c r="P39" s="1432"/>
      <c r="Q39" s="1416" t="s">
        <v>19</v>
      </c>
      <c r="R39" s="1417"/>
      <c r="S39" s="1417"/>
      <c r="T39" s="1417"/>
      <c r="U39" s="1417"/>
      <c r="V39" s="1417"/>
      <c r="W39" s="1417"/>
      <c r="X39" s="1417"/>
      <c r="Y39" s="1417"/>
      <c r="Z39" s="1417"/>
      <c r="AA39" s="1417"/>
      <c r="AB39" s="1417"/>
      <c r="AC39" s="1418"/>
    </row>
    <row r="40" spans="1:29" ht="15.75" customHeight="1" thickBot="1">
      <c r="A40" s="1432"/>
      <c r="B40" s="1419"/>
      <c r="C40" s="1420"/>
      <c r="D40" s="1420"/>
      <c r="E40" s="1420"/>
      <c r="F40" s="1420"/>
      <c r="G40" s="1420"/>
      <c r="H40" s="1420"/>
      <c r="I40" s="1420"/>
      <c r="J40" s="1420"/>
      <c r="K40" s="1420"/>
      <c r="L40" s="1420"/>
      <c r="M40" s="1420"/>
      <c r="N40" s="1421"/>
      <c r="O40" s="3"/>
      <c r="P40" s="1432"/>
      <c r="Q40" s="1419"/>
      <c r="R40" s="1420"/>
      <c r="S40" s="1420"/>
      <c r="T40" s="1420"/>
      <c r="U40" s="1420"/>
      <c r="V40" s="1420"/>
      <c r="W40" s="1420"/>
      <c r="X40" s="1420"/>
      <c r="Y40" s="1420"/>
      <c r="Z40" s="1420"/>
      <c r="AA40" s="1420"/>
      <c r="AB40" s="1420"/>
      <c r="AC40" s="1421"/>
    </row>
    <row r="41" spans="1:29" ht="15" customHeight="1">
      <c r="A41" s="1432"/>
      <c r="B41" s="9"/>
      <c r="C41" s="10"/>
      <c r="D41" s="10"/>
      <c r="E41" s="10"/>
      <c r="F41" s="10"/>
      <c r="G41" s="10"/>
      <c r="H41" s="10"/>
      <c r="I41" s="10"/>
      <c r="J41" s="10"/>
      <c r="K41" s="10"/>
      <c r="L41" s="10"/>
      <c r="M41" s="10"/>
      <c r="N41" s="11"/>
      <c r="O41" s="3"/>
      <c r="P41" s="1432"/>
      <c r="Q41" s="1424" t="s">
        <v>144</v>
      </c>
      <c r="R41" s="1403"/>
      <c r="S41" s="1403"/>
      <c r="T41" s="1403"/>
      <c r="U41" s="1403"/>
      <c r="V41" s="1403"/>
      <c r="W41" s="1403"/>
      <c r="X41" s="1403"/>
      <c r="Y41" s="1403"/>
      <c r="Z41" s="1403"/>
      <c r="AA41" s="1403"/>
      <c r="AB41" s="1403"/>
      <c r="AC41" s="1425"/>
    </row>
    <row r="42" spans="1:29" ht="15" customHeight="1" thickBot="1">
      <c r="A42" s="1432"/>
      <c r="B42" s="9"/>
      <c r="C42" s="10"/>
      <c r="D42" s="10"/>
      <c r="E42" s="10"/>
      <c r="F42" s="1408" t="s">
        <v>5</v>
      </c>
      <c r="G42" s="1408"/>
      <c r="H42" s="465"/>
      <c r="I42" s="10"/>
      <c r="J42" s="10"/>
      <c r="K42" s="10"/>
      <c r="L42" s="10"/>
      <c r="M42" s="10"/>
      <c r="N42" s="11"/>
      <c r="O42" s="3"/>
      <c r="P42" s="1432"/>
      <c r="Q42" s="1426"/>
      <c r="R42" s="1406"/>
      <c r="S42" s="1406"/>
      <c r="T42" s="1406"/>
      <c r="U42" s="1406"/>
      <c r="V42" s="1406"/>
      <c r="W42" s="1406"/>
      <c r="X42" s="1406"/>
      <c r="Y42" s="1406"/>
      <c r="Z42" s="1406"/>
      <c r="AA42" s="1406"/>
      <c r="AB42" s="1406"/>
      <c r="AC42" s="1427"/>
    </row>
    <row r="43" spans="1:29" ht="18.75" customHeight="1">
      <c r="A43" s="1432"/>
      <c r="B43" s="9"/>
      <c r="C43" s="10"/>
      <c r="D43" s="447" t="s">
        <v>146</v>
      </c>
      <c r="E43" s="981" t="s">
        <v>4</v>
      </c>
      <c r="F43" s="1414">
        <v>4</v>
      </c>
      <c r="G43" s="1414"/>
      <c r="H43" s="472"/>
      <c r="I43" s="222"/>
      <c r="J43" s="10"/>
      <c r="K43" s="10"/>
      <c r="L43" s="10"/>
      <c r="M43" s="10"/>
      <c r="N43" s="11"/>
      <c r="O43" s="3"/>
      <c r="P43" s="1432"/>
      <c r="Q43" s="9"/>
      <c r="R43" s="10"/>
      <c r="S43" s="10"/>
      <c r="T43" s="10"/>
      <c r="U43" s="10"/>
      <c r="V43" s="10"/>
      <c r="W43" s="10"/>
      <c r="X43" s="10"/>
      <c r="Y43" s="10"/>
      <c r="Z43" s="10"/>
      <c r="AA43" s="10"/>
      <c r="AB43" s="10"/>
      <c r="AC43" s="11"/>
    </row>
    <row r="44" spans="1:29" ht="15" customHeight="1">
      <c r="A44" s="1432"/>
      <c r="B44" s="965" t="s">
        <v>6</v>
      </c>
      <c r="C44" s="965" t="s">
        <v>6</v>
      </c>
      <c r="D44" s="99" t="s">
        <v>861</v>
      </c>
      <c r="E44" s="10"/>
      <c r="F44" s="114"/>
      <c r="G44" s="7"/>
      <c r="H44" s="1429" t="s">
        <v>430</v>
      </c>
      <c r="I44" s="1429"/>
      <c r="J44" s="188" t="s">
        <v>7</v>
      </c>
      <c r="K44" s="188"/>
      <c r="L44" s="188"/>
      <c r="M44" s="188"/>
      <c r="N44" s="189"/>
      <c r="O44" s="3"/>
      <c r="P44" s="1432"/>
      <c r="Q44" s="1439" t="s">
        <v>1421</v>
      </c>
      <c r="R44" s="1428"/>
      <c r="S44" s="1428"/>
      <c r="T44" s="1428"/>
      <c r="U44" s="1428"/>
      <c r="V44" s="1428"/>
      <c r="W44" s="1428"/>
      <c r="X44" s="1428"/>
      <c r="Y44" s="1428"/>
      <c r="Z44" s="1428"/>
      <c r="AA44" s="1428"/>
      <c r="AB44" s="991"/>
      <c r="AC44" s="11"/>
    </row>
    <row r="45" spans="1:29" ht="16.5" customHeight="1">
      <c r="A45" s="1432"/>
      <c r="B45" s="184">
        <v>20</v>
      </c>
      <c r="C45" s="978">
        <v>0.4</v>
      </c>
      <c r="D45" s="14" t="s">
        <v>499</v>
      </c>
      <c r="E45" s="14"/>
      <c r="F45" s="1409">
        <f>(C45/C52)*F43</f>
        <v>0.77669902912621358</v>
      </c>
      <c r="G45" s="1409"/>
      <c r="H45" s="466">
        <f>(B45/C45)*F45</f>
        <v>38.834951456310677</v>
      </c>
      <c r="I45" s="467" t="s">
        <v>481</v>
      </c>
      <c r="J45" s="1566" t="s">
        <v>495</v>
      </c>
      <c r="K45" s="1566"/>
      <c r="L45" s="1566"/>
      <c r="M45" s="1566"/>
      <c r="N45" s="1567"/>
      <c r="O45" s="3"/>
      <c r="P45" s="1432"/>
      <c r="Q45" s="1439"/>
      <c r="R45" s="1428"/>
      <c r="S45" s="1428"/>
      <c r="T45" s="1428"/>
      <c r="U45" s="1428"/>
      <c r="V45" s="1428"/>
      <c r="W45" s="1428"/>
      <c r="X45" s="1428"/>
      <c r="Y45" s="1428"/>
      <c r="Z45" s="1428"/>
      <c r="AA45" s="1428"/>
      <c r="AB45" s="957" t="s">
        <v>5</v>
      </c>
      <c r="AC45" s="11"/>
    </row>
    <row r="46" spans="1:29" ht="15.75" customHeight="1">
      <c r="A46" s="1432"/>
      <c r="B46" s="9"/>
      <c r="C46" s="978">
        <v>0.44</v>
      </c>
      <c r="D46" s="14" t="s">
        <v>44</v>
      </c>
      <c r="E46" s="15"/>
      <c r="F46" s="1409">
        <f>(C46/C52)*F43</f>
        <v>0.85436893203883491</v>
      </c>
      <c r="G46" s="1409"/>
      <c r="H46" s="468"/>
      <c r="I46" s="469"/>
      <c r="J46" s="1568"/>
      <c r="K46" s="1568"/>
      <c r="L46" s="1568"/>
      <c r="M46" s="1568"/>
      <c r="N46" s="1569"/>
      <c r="O46" s="3"/>
      <c r="P46" s="1432"/>
      <c r="Q46" s="1439"/>
      <c r="R46" s="1428"/>
      <c r="S46" s="1428"/>
      <c r="T46" s="1428"/>
      <c r="U46" s="1428"/>
      <c r="V46" s="1428"/>
      <c r="W46" s="1428"/>
      <c r="X46" s="1428"/>
      <c r="Y46" s="1428"/>
      <c r="Z46" s="1428"/>
      <c r="AA46" s="1428"/>
      <c r="AB46" s="991"/>
      <c r="AC46" s="11"/>
    </row>
    <row r="47" spans="1:29" ht="15.75" customHeight="1">
      <c r="A47" s="1432"/>
      <c r="B47" s="184">
        <v>24</v>
      </c>
      <c r="C47" s="978">
        <v>0.72</v>
      </c>
      <c r="D47" s="14" t="s">
        <v>500</v>
      </c>
      <c r="E47" s="15"/>
      <c r="F47" s="1409">
        <f>(C47/C52)*F43</f>
        <v>1.3980582524271843</v>
      </c>
      <c r="G47" s="1409"/>
      <c r="H47" s="466">
        <f>(B47/C47)*F47</f>
        <v>46.601941747572816</v>
      </c>
      <c r="I47" s="461" t="s">
        <v>482</v>
      </c>
      <c r="J47" s="1570" t="s">
        <v>496</v>
      </c>
      <c r="K47" s="1570"/>
      <c r="L47" s="1570"/>
      <c r="M47" s="1570"/>
      <c r="N47" s="1571"/>
      <c r="O47" s="3"/>
      <c r="P47" s="1432"/>
      <c r="Q47" s="1440" t="s">
        <v>1374</v>
      </c>
      <c r="R47" s="1441"/>
      <c r="S47" s="1441"/>
      <c r="T47" s="1441"/>
      <c r="U47" s="1441"/>
      <c r="V47" s="1441"/>
      <c r="W47" s="1441"/>
      <c r="X47" s="1441"/>
      <c r="Y47" s="1441"/>
      <c r="Z47" s="1441"/>
      <c r="AA47" s="1441"/>
      <c r="AB47" s="965" t="s">
        <v>6</v>
      </c>
      <c r="AC47" s="11"/>
    </row>
    <row r="48" spans="1:29" ht="16.5" customHeight="1">
      <c r="A48" s="1432"/>
      <c r="B48" s="9"/>
      <c r="C48" s="978">
        <v>0.125</v>
      </c>
      <c r="D48" s="14" t="s">
        <v>443</v>
      </c>
      <c r="E48" s="15"/>
      <c r="F48" s="1409">
        <f>(C48/C52)*F43</f>
        <v>0.24271844660194175</v>
      </c>
      <c r="G48" s="1409"/>
      <c r="H48" s="400"/>
      <c r="I48" s="109"/>
      <c r="J48" s="1572"/>
      <c r="K48" s="1572"/>
      <c r="L48" s="1572"/>
      <c r="M48" s="1572"/>
      <c r="N48" s="1573"/>
      <c r="O48" s="3"/>
      <c r="P48" s="1432"/>
      <c r="Q48" s="1440"/>
      <c r="R48" s="1441"/>
      <c r="S48" s="1441"/>
      <c r="T48" s="1441"/>
      <c r="U48" s="1441"/>
      <c r="V48" s="1441"/>
      <c r="W48" s="1441"/>
      <c r="X48" s="1441"/>
      <c r="Y48" s="1441"/>
      <c r="Z48" s="1441"/>
      <c r="AA48" s="1441"/>
      <c r="AB48" s="991"/>
      <c r="AC48" s="11"/>
    </row>
    <row r="49" spans="1:29" ht="15.75">
      <c r="A49" s="1432"/>
      <c r="B49" s="9"/>
      <c r="C49" s="978">
        <v>0.25</v>
      </c>
      <c r="D49" s="14" t="s">
        <v>196</v>
      </c>
      <c r="E49" s="15"/>
      <c r="F49" s="1409">
        <f>(C49/C52)*F43</f>
        <v>0.4854368932038835</v>
      </c>
      <c r="G49" s="1409"/>
      <c r="H49" s="400"/>
      <c r="I49" s="10"/>
      <c r="J49" s="177" t="s">
        <v>501</v>
      </c>
      <c r="K49" s="177"/>
      <c r="L49" s="177"/>
      <c r="M49" s="177"/>
      <c r="N49" s="178"/>
      <c r="O49" s="3"/>
      <c r="P49" s="1432"/>
      <c r="Q49" s="9"/>
      <c r="R49" s="10"/>
      <c r="S49" s="10"/>
      <c r="T49" s="10"/>
      <c r="U49" s="10"/>
      <c r="V49" s="10"/>
      <c r="W49" s="10"/>
      <c r="X49" s="10"/>
      <c r="Y49" s="10"/>
      <c r="Z49" s="10"/>
      <c r="AA49" s="10"/>
      <c r="AB49" s="10"/>
      <c r="AC49" s="11"/>
    </row>
    <row r="50" spans="1:29" ht="15.75">
      <c r="A50" s="1432"/>
      <c r="B50" s="9"/>
      <c r="C50" s="978">
        <v>0.125</v>
      </c>
      <c r="D50" s="14" t="s">
        <v>350</v>
      </c>
      <c r="E50" s="15"/>
      <c r="F50" s="1409">
        <f>(C50/C52)*F43</f>
        <v>0.24271844660194175</v>
      </c>
      <c r="G50" s="1409"/>
      <c r="H50" s="400"/>
      <c r="I50" s="10"/>
      <c r="J50" s="177"/>
      <c r="K50" s="177"/>
      <c r="L50" s="177"/>
      <c r="M50" s="177"/>
      <c r="N50" s="178"/>
      <c r="O50" s="3"/>
      <c r="P50" s="1432"/>
      <c r="Q50" s="9"/>
      <c r="R50" s="10" t="s">
        <v>430</v>
      </c>
      <c r="S50" s="388" t="s">
        <v>1388</v>
      </c>
      <c r="T50" s="10"/>
      <c r="U50" s="10"/>
      <c r="V50" s="10"/>
      <c r="W50" s="10"/>
      <c r="X50" s="10"/>
      <c r="Y50" s="10"/>
      <c r="Z50" s="10"/>
      <c r="AA50" s="10"/>
      <c r="AB50" s="10"/>
      <c r="AC50" s="11"/>
    </row>
    <row r="51" spans="1:29" ht="15.75" customHeight="1">
      <c r="A51" s="1432"/>
      <c r="B51" s="9"/>
      <c r="C51" s="10"/>
      <c r="D51" s="10"/>
      <c r="E51" s="10"/>
      <c r="F51" s="18"/>
      <c r="G51" s="109"/>
      <c r="H51" s="10"/>
      <c r="I51" s="10"/>
      <c r="J51" s="10"/>
      <c r="K51" s="10"/>
      <c r="L51" s="10"/>
      <c r="M51" s="10"/>
      <c r="N51" s="11"/>
      <c r="P51" s="1432"/>
      <c r="Q51" s="9"/>
      <c r="R51" s="10"/>
      <c r="S51" s="10"/>
      <c r="T51" s="10"/>
      <c r="U51" s="10"/>
      <c r="V51" s="10"/>
      <c r="W51" s="10"/>
      <c r="X51" s="10"/>
      <c r="Y51" s="10"/>
      <c r="Z51" s="10"/>
      <c r="AA51" s="10"/>
      <c r="AB51" s="10"/>
      <c r="AC51" s="11"/>
    </row>
    <row r="52" spans="1:29" ht="16.5" customHeight="1">
      <c r="A52" s="1432"/>
      <c r="B52" s="9"/>
      <c r="C52" s="963">
        <f>SUM(C45:C50)</f>
        <v>2.06</v>
      </c>
      <c r="D52" s="228" t="s">
        <v>8</v>
      </c>
      <c r="E52" s="228"/>
      <c r="F52" s="1454">
        <f t="shared" ref="F52:G52" si="3">SUM(F45:F50)</f>
        <v>3.9999999999999996</v>
      </c>
      <c r="G52" s="1454">
        <f t="shared" si="3"/>
        <v>0</v>
      </c>
      <c r="H52" s="10"/>
      <c r="I52" s="10"/>
      <c r="J52" s="10"/>
      <c r="K52" s="10"/>
      <c r="L52" s="10"/>
      <c r="M52" s="10"/>
      <c r="N52" s="11"/>
      <c r="P52" s="1432"/>
      <c r="Q52" s="9"/>
      <c r="R52" s="10"/>
      <c r="S52" s="10"/>
      <c r="T52" s="10"/>
      <c r="U52" s="10"/>
      <c r="V52" s="10"/>
      <c r="W52" s="10"/>
      <c r="X52" s="10"/>
      <c r="Y52" s="10"/>
      <c r="Z52" s="10"/>
      <c r="AA52" s="10"/>
      <c r="AB52" s="10"/>
      <c r="AC52" s="11"/>
    </row>
    <row r="53" spans="1:29" ht="16.5" customHeight="1">
      <c r="A53" s="1432"/>
      <c r="B53" s="9"/>
      <c r="C53" s="963"/>
      <c r="D53" s="228"/>
      <c r="E53" s="228"/>
      <c r="F53" s="960"/>
      <c r="G53" s="960"/>
      <c r="H53" s="10"/>
      <c r="I53" s="10"/>
      <c r="J53" s="10"/>
      <c r="K53" s="10"/>
      <c r="L53" s="10"/>
      <c r="M53" s="10"/>
      <c r="N53" s="11"/>
      <c r="P53" s="1432"/>
      <c r="Q53" s="9"/>
      <c r="R53" s="10"/>
      <c r="S53" s="10"/>
      <c r="T53" s="10"/>
      <c r="U53" s="10"/>
      <c r="V53" s="10"/>
      <c r="W53" s="10"/>
      <c r="X53" s="10"/>
      <c r="Y53" s="10"/>
      <c r="Z53" s="10"/>
      <c r="AA53" s="10"/>
      <c r="AB53" s="10"/>
      <c r="AC53" s="11"/>
    </row>
    <row r="54" spans="1:29" ht="16.5" customHeight="1" thickBot="1">
      <c r="A54" s="1432"/>
      <c r="B54" s="9"/>
      <c r="C54" s="963"/>
      <c r="D54" s="228"/>
      <c r="E54" s="228"/>
      <c r="F54" s="960"/>
      <c r="G54" s="960"/>
      <c r="H54" s="10"/>
      <c r="I54" s="10"/>
      <c r="J54" s="10"/>
      <c r="K54" s="10"/>
      <c r="L54" s="10"/>
      <c r="M54" s="10"/>
      <c r="N54" s="11"/>
      <c r="P54" s="1432"/>
      <c r="Q54" s="9"/>
      <c r="R54" s="963"/>
      <c r="S54" s="228"/>
      <c r="T54" s="228"/>
      <c r="U54" s="960"/>
      <c r="V54" s="960"/>
      <c r="W54" s="10"/>
      <c r="X54" s="10"/>
      <c r="Y54" s="10"/>
      <c r="Z54" s="10"/>
      <c r="AA54" s="10"/>
      <c r="AB54" s="10"/>
      <c r="AC54" s="11"/>
    </row>
    <row r="55" spans="1:29" ht="16.5" customHeight="1">
      <c r="A55" s="1432"/>
      <c r="B55" s="23" t="s">
        <v>6</v>
      </c>
      <c r="C55" s="452" t="s">
        <v>10</v>
      </c>
      <c r="D55" s="25"/>
      <c r="E55" s="25"/>
      <c r="F55" s="25"/>
      <c r="G55" s="25"/>
      <c r="H55" s="25"/>
      <c r="I55" s="25"/>
      <c r="J55" s="25"/>
      <c r="K55" s="25"/>
      <c r="L55" s="25"/>
      <c r="M55" s="25"/>
      <c r="N55" s="26"/>
      <c r="P55" s="1432"/>
      <c r="Q55" s="9"/>
      <c r="R55" s="10"/>
      <c r="S55" s="10"/>
      <c r="T55" s="10"/>
      <c r="U55" s="10"/>
      <c r="V55" s="10"/>
      <c r="W55" s="10"/>
      <c r="X55" s="10"/>
      <c r="Y55" s="10"/>
      <c r="Z55" s="10"/>
      <c r="AA55" s="10"/>
      <c r="AB55" s="10"/>
      <c r="AC55" s="11"/>
    </row>
    <row r="56" spans="1:29" ht="16.5" customHeight="1">
      <c r="A56" s="1432"/>
      <c r="B56" s="957" t="s">
        <v>5</v>
      </c>
      <c r="C56" s="451" t="s">
        <v>11</v>
      </c>
      <c r="D56" s="28"/>
      <c r="E56" s="28"/>
      <c r="F56" s="28"/>
      <c r="G56" s="28"/>
      <c r="H56" s="28"/>
      <c r="I56" s="28"/>
      <c r="J56" s="28"/>
      <c r="K56" s="28"/>
      <c r="L56" s="28"/>
      <c r="M56" s="10"/>
      <c r="N56" s="29"/>
      <c r="P56" s="1432"/>
      <c r="Q56" s="9"/>
      <c r="R56" s="10"/>
      <c r="S56" s="10"/>
      <c r="T56" s="10"/>
      <c r="U56" s="10"/>
      <c r="V56" s="10"/>
      <c r="W56" s="10"/>
      <c r="X56" s="10"/>
      <c r="Y56" s="10"/>
      <c r="Z56" s="10"/>
      <c r="AA56" s="10"/>
      <c r="AB56" s="10"/>
      <c r="AC56" s="11"/>
    </row>
    <row r="57" spans="1:29" ht="16.5" customHeight="1">
      <c r="A57" s="1432"/>
      <c r="B57" s="1484" t="s">
        <v>464</v>
      </c>
      <c r="C57" s="1485"/>
      <c r="D57" s="1485"/>
      <c r="E57" s="1485"/>
      <c r="F57" s="1485"/>
      <c r="G57" s="1485"/>
      <c r="H57" s="1485"/>
      <c r="I57" s="1485"/>
      <c r="J57" s="1485"/>
      <c r="K57" s="1485"/>
      <c r="L57" s="1485"/>
      <c r="M57" s="1485"/>
      <c r="N57" s="1486"/>
      <c r="P57" s="1432"/>
      <c r="Q57" s="9"/>
      <c r="R57" s="10"/>
      <c r="S57" s="10"/>
      <c r="T57" s="10"/>
      <c r="U57" s="10"/>
      <c r="V57" s="10"/>
      <c r="W57" s="10"/>
      <c r="X57" s="10"/>
      <c r="Y57" s="10"/>
      <c r="Z57" s="10"/>
      <c r="AA57" s="10"/>
      <c r="AB57" s="10"/>
      <c r="AC57" s="11"/>
    </row>
    <row r="58" spans="1:29" ht="16.5" customHeight="1">
      <c r="A58" s="1432"/>
      <c r="B58" s="9"/>
      <c r="C58" s="963"/>
      <c r="D58" s="228"/>
      <c r="E58" s="228"/>
      <c r="F58" s="960"/>
      <c r="G58" s="960"/>
      <c r="H58" s="20"/>
      <c r="I58" s="222"/>
      <c r="J58" s="193"/>
      <c r="K58" s="20"/>
      <c r="L58" s="10"/>
      <c r="M58" s="10"/>
      <c r="N58" s="19"/>
      <c r="P58" s="1432"/>
      <c r="Q58" s="1016" t="s">
        <v>1418</v>
      </c>
      <c r="R58" s="10"/>
      <c r="S58" s="10"/>
      <c r="T58" s="10"/>
      <c r="U58" s="10"/>
      <c r="V58" s="10"/>
      <c r="W58" s="10"/>
      <c r="X58" s="10"/>
      <c r="Y58" s="10"/>
      <c r="Z58" s="10"/>
      <c r="AA58" s="10"/>
      <c r="AB58" s="10"/>
      <c r="AC58" s="11"/>
    </row>
    <row r="59" spans="1:29" ht="16.5" customHeight="1" thickBot="1">
      <c r="A59" s="1432"/>
      <c r="B59" s="9"/>
      <c r="C59" s="400">
        <f>C46+C48+C49+C50</f>
        <v>0.94</v>
      </c>
      <c r="D59" s="228" t="s">
        <v>493</v>
      </c>
      <c r="E59" s="228"/>
      <c r="F59" s="1409">
        <f>F46+F48+F49+F50</f>
        <v>1.825242718446602</v>
      </c>
      <c r="G59" s="1409"/>
      <c r="H59" s="1564" t="s">
        <v>498</v>
      </c>
      <c r="I59" s="1564"/>
      <c r="J59" s="1564"/>
      <c r="K59" s="1564"/>
      <c r="L59" s="1564"/>
      <c r="M59" s="1564"/>
      <c r="N59" s="1565"/>
      <c r="P59" s="1432"/>
      <c r="Q59" s="992" t="str">
        <f ca="1">CELL("nomfichier",P55)</f>
        <v>D:\1 UPRT SITE WEB\uprt.fr\ff-mickael-rabeau\[ff-mr-patisserie-N°3-complet.xlsx]Chocolat</v>
      </c>
      <c r="R59" s="10"/>
      <c r="S59" s="10"/>
      <c r="T59" s="10"/>
      <c r="U59" s="10"/>
      <c r="V59" s="10"/>
      <c r="W59" s="10"/>
      <c r="X59" s="10"/>
      <c r="Y59" s="10"/>
      <c r="Z59" s="10"/>
      <c r="AA59" s="10"/>
      <c r="AB59" s="10"/>
      <c r="AC59" s="11"/>
    </row>
    <row r="60" spans="1:29" ht="16.5" customHeight="1">
      <c r="A60" s="1432"/>
      <c r="B60" s="9"/>
      <c r="C60" s="400">
        <f>C45+C47</f>
        <v>1.1200000000000001</v>
      </c>
      <c r="D60" s="228" t="s">
        <v>494</v>
      </c>
      <c r="E60" s="228"/>
      <c r="F60" s="1409">
        <f>F45+F47</f>
        <v>2.174757281553398</v>
      </c>
      <c r="G60" s="1409"/>
      <c r="H60" s="1564"/>
      <c r="I60" s="1564"/>
      <c r="J60" s="1564"/>
      <c r="K60" s="1564"/>
      <c r="L60" s="1564"/>
      <c r="M60" s="1564"/>
      <c r="N60" s="1565"/>
      <c r="P60" s="1432"/>
      <c r="Q60" s="938"/>
      <c r="R60" s="939"/>
      <c r="S60" s="939"/>
      <c r="T60" s="939"/>
      <c r="U60" s="25"/>
      <c r="V60" s="25"/>
      <c r="W60" s="25"/>
      <c r="X60" s="25"/>
      <c r="Y60" s="25"/>
      <c r="Z60" s="25"/>
      <c r="AA60" s="25"/>
      <c r="AB60" s="25"/>
      <c r="AC60" s="26"/>
    </row>
    <row r="61" spans="1:29" ht="16.5" customHeight="1">
      <c r="A61" s="1432"/>
      <c r="B61" s="9"/>
      <c r="C61" s="963"/>
      <c r="D61" s="228"/>
      <c r="E61" s="228"/>
      <c r="F61" s="960"/>
      <c r="G61" s="960"/>
      <c r="H61" s="1564"/>
      <c r="I61" s="1564"/>
      <c r="J61" s="1564"/>
      <c r="K61" s="1564"/>
      <c r="L61" s="1564"/>
      <c r="M61" s="1564"/>
      <c r="N61" s="1565"/>
      <c r="P61" s="1432"/>
      <c r="Q61" s="9"/>
      <c r="R61" s="10" t="s">
        <v>9</v>
      </c>
      <c r="S61" s="932" t="s">
        <v>177</v>
      </c>
      <c r="T61" s="10"/>
      <c r="U61" s="10"/>
      <c r="V61" s="1429" t="s">
        <v>179</v>
      </c>
      <c r="W61" s="1429"/>
      <c r="X61" s="1429"/>
      <c r="Y61" s="1429"/>
      <c r="Z61" s="1429"/>
      <c r="AA61" s="1429"/>
      <c r="AB61" s="1429"/>
      <c r="AC61" s="1430"/>
    </row>
    <row r="62" spans="1:29" ht="16.5" customHeight="1">
      <c r="A62" s="1432"/>
      <c r="B62" s="9"/>
      <c r="C62" s="963"/>
      <c r="D62" s="959"/>
      <c r="E62" s="959"/>
      <c r="F62" s="959"/>
      <c r="G62" s="960"/>
      <c r="H62" s="960"/>
      <c r="I62" s="10"/>
      <c r="J62" s="10"/>
      <c r="K62" s="20"/>
      <c r="L62" s="10"/>
      <c r="M62" s="10"/>
      <c r="N62" s="19"/>
      <c r="P62" s="1432"/>
      <c r="Q62" s="10"/>
      <c r="R62" s="10"/>
      <c r="S62" s="10"/>
      <c r="T62" s="10"/>
      <c r="U62" s="10"/>
      <c r="V62" s="931"/>
      <c r="W62" s="931" t="s">
        <v>178</v>
      </c>
      <c r="X62" s="931"/>
      <c r="Y62" s="931"/>
      <c r="Z62" s="931"/>
      <c r="AA62" s="931"/>
      <c r="AB62" s="931"/>
      <c r="AC62" s="933"/>
    </row>
    <row r="63" spans="1:29" ht="15" customHeight="1">
      <c r="A63" s="1432"/>
      <c r="B63" s="1433" t="s">
        <v>1412</v>
      </c>
      <c r="C63" s="1434"/>
      <c r="D63" s="1434"/>
      <c r="E63" s="1434"/>
      <c r="F63" s="1434"/>
      <c r="G63" s="1434"/>
      <c r="H63" s="1434"/>
      <c r="I63" s="1434"/>
      <c r="J63" s="1434"/>
      <c r="K63" s="1434"/>
      <c r="L63" s="1434"/>
      <c r="M63" s="1434"/>
      <c r="N63" s="1435"/>
      <c r="P63" s="1432"/>
      <c r="Q63" s="1433" t="s">
        <v>1412</v>
      </c>
      <c r="R63" s="1434"/>
      <c r="S63" s="1434"/>
      <c r="T63" s="1434"/>
      <c r="U63" s="1434"/>
      <c r="V63" s="1434"/>
      <c r="W63" s="1434"/>
      <c r="X63" s="1434"/>
      <c r="Y63" s="1434"/>
      <c r="Z63" s="1434"/>
      <c r="AA63" s="1434"/>
      <c r="AB63" s="1434"/>
      <c r="AC63" s="1435"/>
    </row>
    <row r="64" spans="1:29" ht="15.75" thickBot="1">
      <c r="A64" s="1432"/>
      <c r="B64" s="1436"/>
      <c r="C64" s="1437"/>
      <c r="D64" s="1437"/>
      <c r="E64" s="1437"/>
      <c r="F64" s="1437"/>
      <c r="G64" s="1437"/>
      <c r="H64" s="1437"/>
      <c r="I64" s="1437"/>
      <c r="J64" s="1437"/>
      <c r="K64" s="1437"/>
      <c r="L64" s="1437"/>
      <c r="M64" s="1437"/>
      <c r="N64" s="1438"/>
      <c r="P64" s="1432"/>
      <c r="Q64" s="1436"/>
      <c r="R64" s="1437"/>
      <c r="S64" s="1437"/>
      <c r="T64" s="1437"/>
      <c r="U64" s="1437"/>
      <c r="V64" s="1437"/>
      <c r="W64" s="1437"/>
      <c r="X64" s="1437"/>
      <c r="Y64" s="1437"/>
      <c r="Z64" s="1437"/>
      <c r="AA64" s="1437"/>
      <c r="AB64" s="1437"/>
      <c r="AC64" s="1438"/>
    </row>
    <row r="66" spans="1:29" ht="15.75" thickBot="1">
      <c r="A66" s="8" t="s">
        <v>3</v>
      </c>
      <c r="B66" s="1431" t="str">
        <f>B67</f>
        <v>Biscuit cuillère Mi - Cacao</v>
      </c>
      <c r="C66" s="1431"/>
      <c r="D66" s="1431"/>
      <c r="E66" s="1431"/>
      <c r="F66" s="1431"/>
      <c r="G66" s="1431"/>
      <c r="H66" s="1431"/>
      <c r="I66" s="1431"/>
      <c r="J66" s="1431"/>
      <c r="K66" s="1431"/>
      <c r="L66" s="1431"/>
      <c r="M66" s="1431"/>
      <c r="N66" s="1431"/>
      <c r="O66" s="3"/>
      <c r="P66" s="8" t="s">
        <v>3</v>
      </c>
      <c r="Q66" s="1431" t="str">
        <f>Q67</f>
        <v>Biscuit cuillère Mi - Cacao</v>
      </c>
      <c r="R66" s="1431"/>
      <c r="S66" s="1431"/>
      <c r="T66" s="1431"/>
      <c r="U66" s="1431"/>
      <c r="V66" s="1431"/>
      <c r="W66" s="1431"/>
      <c r="X66" s="1431"/>
      <c r="Y66" s="1431"/>
      <c r="Z66" s="1431"/>
      <c r="AA66" s="1431"/>
      <c r="AB66" s="1431"/>
      <c r="AC66" s="1431"/>
    </row>
    <row r="67" spans="1:29" ht="23.25" customHeight="1">
      <c r="A67" s="1432" t="str">
        <f>B67</f>
        <v>Biscuit cuillère Mi - Cacao</v>
      </c>
      <c r="B67" s="1399" t="s">
        <v>465</v>
      </c>
      <c r="C67" s="1400"/>
      <c r="D67" s="1400"/>
      <c r="E67" s="1400"/>
      <c r="F67" s="1400"/>
      <c r="G67" s="1400"/>
      <c r="H67" s="1400"/>
      <c r="I67" s="1400"/>
      <c r="J67" s="1400"/>
      <c r="K67" s="1400"/>
      <c r="L67" s="1400"/>
      <c r="M67" s="1400"/>
      <c r="N67" s="1401"/>
      <c r="O67" s="3"/>
      <c r="P67" s="1432" t="str">
        <f>Q67</f>
        <v>Biscuit cuillère Mi - Cacao</v>
      </c>
      <c r="Q67" s="1399" t="s">
        <v>465</v>
      </c>
      <c r="R67" s="1400"/>
      <c r="S67" s="1400"/>
      <c r="T67" s="1400"/>
      <c r="U67" s="1400"/>
      <c r="V67" s="1400"/>
      <c r="W67" s="1400"/>
      <c r="X67" s="1400"/>
      <c r="Y67" s="1400"/>
      <c r="Z67" s="1400"/>
      <c r="AA67" s="1400"/>
      <c r="AB67" s="1400"/>
      <c r="AC67" s="1401"/>
    </row>
    <row r="68" spans="1:29" ht="15.75" customHeight="1">
      <c r="A68" s="1432"/>
      <c r="B68" s="1387"/>
      <c r="C68" s="1388"/>
      <c r="D68" s="1388"/>
      <c r="E68" s="1388"/>
      <c r="F68" s="1388"/>
      <c r="G68" s="1388"/>
      <c r="H68" s="1388"/>
      <c r="I68" s="1388"/>
      <c r="J68" s="1388"/>
      <c r="K68" s="1388"/>
      <c r="L68" s="1388"/>
      <c r="M68" s="1388"/>
      <c r="N68" s="1389"/>
      <c r="O68" s="3"/>
      <c r="P68" s="1432"/>
      <c r="Q68" s="1387"/>
      <c r="R68" s="1388"/>
      <c r="S68" s="1388"/>
      <c r="T68" s="1388"/>
      <c r="U68" s="1388"/>
      <c r="V68" s="1388"/>
      <c r="W68" s="1388"/>
      <c r="X68" s="1388"/>
      <c r="Y68" s="1388"/>
      <c r="Z68" s="1388"/>
      <c r="AA68" s="1388"/>
      <c r="AB68" s="1388"/>
      <c r="AC68" s="1389"/>
    </row>
    <row r="69" spans="1:29" ht="15.75" customHeight="1">
      <c r="A69" s="1432"/>
      <c r="B69" s="1416" t="s">
        <v>19</v>
      </c>
      <c r="C69" s="1417"/>
      <c r="D69" s="1417"/>
      <c r="E69" s="1417"/>
      <c r="F69" s="1417"/>
      <c r="G69" s="1417"/>
      <c r="H69" s="1417"/>
      <c r="I69" s="1417"/>
      <c r="J69" s="1417"/>
      <c r="K69" s="1417"/>
      <c r="L69" s="1417"/>
      <c r="M69" s="1417"/>
      <c r="N69" s="1418"/>
      <c r="O69" s="3"/>
      <c r="P69" s="1432"/>
      <c r="Q69" s="1416" t="s">
        <v>19</v>
      </c>
      <c r="R69" s="1417"/>
      <c r="S69" s="1417"/>
      <c r="T69" s="1417"/>
      <c r="U69" s="1417"/>
      <c r="V69" s="1417"/>
      <c r="W69" s="1417"/>
      <c r="X69" s="1417"/>
      <c r="Y69" s="1417"/>
      <c r="Z69" s="1417"/>
      <c r="AA69" s="1417"/>
      <c r="AB69" s="1417"/>
      <c r="AC69" s="1418"/>
    </row>
    <row r="70" spans="1:29" ht="15.75" customHeight="1" thickBot="1">
      <c r="A70" s="1432"/>
      <c r="B70" s="1419"/>
      <c r="C70" s="1420"/>
      <c r="D70" s="1420"/>
      <c r="E70" s="1420"/>
      <c r="F70" s="1420"/>
      <c r="G70" s="1420"/>
      <c r="H70" s="1420"/>
      <c r="I70" s="1420"/>
      <c r="J70" s="1420"/>
      <c r="K70" s="1420"/>
      <c r="L70" s="1420"/>
      <c r="M70" s="1420"/>
      <c r="N70" s="1421"/>
      <c r="O70" s="3"/>
      <c r="P70" s="1432"/>
      <c r="Q70" s="1419"/>
      <c r="R70" s="1420"/>
      <c r="S70" s="1420"/>
      <c r="T70" s="1420"/>
      <c r="U70" s="1420"/>
      <c r="V70" s="1420"/>
      <c r="W70" s="1420"/>
      <c r="X70" s="1420"/>
      <c r="Y70" s="1420"/>
      <c r="Z70" s="1420"/>
      <c r="AA70" s="1420"/>
      <c r="AB70" s="1420"/>
      <c r="AC70" s="1421"/>
    </row>
    <row r="71" spans="1:29" ht="15" customHeight="1">
      <c r="A71" s="1432"/>
      <c r="B71" s="9"/>
      <c r="C71" s="10"/>
      <c r="D71" s="10"/>
      <c r="E71" s="10"/>
      <c r="F71" s="10"/>
      <c r="G71" s="10"/>
      <c r="H71" s="10"/>
      <c r="I71" s="10"/>
      <c r="J71" s="10"/>
      <c r="K71" s="10"/>
      <c r="L71" s="10"/>
      <c r="M71" s="10"/>
      <c r="N71" s="11"/>
      <c r="O71" s="3"/>
      <c r="P71" s="1432"/>
      <c r="Q71" s="1424" t="s">
        <v>144</v>
      </c>
      <c r="R71" s="1403"/>
      <c r="S71" s="1403"/>
      <c r="T71" s="1403"/>
      <c r="U71" s="1403"/>
      <c r="V71" s="1403"/>
      <c r="W71" s="1403"/>
      <c r="X71" s="1403"/>
      <c r="Y71" s="1403"/>
      <c r="Z71" s="1403"/>
      <c r="AA71" s="1403"/>
      <c r="AB71" s="1403"/>
      <c r="AC71" s="1425"/>
    </row>
    <row r="72" spans="1:29" ht="15" customHeight="1" thickBot="1">
      <c r="A72" s="1432"/>
      <c r="B72" s="9"/>
      <c r="C72" s="10"/>
      <c r="D72" s="10"/>
      <c r="E72" s="10"/>
      <c r="F72" s="10"/>
      <c r="G72" s="1408" t="s">
        <v>5</v>
      </c>
      <c r="H72" s="1408"/>
      <c r="I72" s="10"/>
      <c r="J72" s="10"/>
      <c r="K72" s="10"/>
      <c r="L72" s="10"/>
      <c r="M72" s="10"/>
      <c r="N72" s="11"/>
      <c r="O72" s="3"/>
      <c r="P72" s="1432"/>
      <c r="Q72" s="1426"/>
      <c r="R72" s="1406"/>
      <c r="S72" s="1406"/>
      <c r="T72" s="1406"/>
      <c r="U72" s="1406"/>
      <c r="V72" s="1406"/>
      <c r="W72" s="1406"/>
      <c r="X72" s="1406"/>
      <c r="Y72" s="1406"/>
      <c r="Z72" s="1406"/>
      <c r="AA72" s="1406"/>
      <c r="AB72" s="1406"/>
      <c r="AC72" s="1427"/>
    </row>
    <row r="73" spans="1:29" ht="18.75" customHeight="1">
      <c r="A73" s="1432"/>
      <c r="B73" s="9"/>
      <c r="C73" s="10"/>
      <c r="D73" s="10"/>
      <c r="E73" s="447" t="s">
        <v>146</v>
      </c>
      <c r="F73" s="981" t="s">
        <v>4</v>
      </c>
      <c r="G73" s="1414">
        <v>2</v>
      </c>
      <c r="H73" s="1414"/>
      <c r="I73" s="222"/>
      <c r="J73" s="10"/>
      <c r="K73" s="10"/>
      <c r="L73" s="10"/>
      <c r="M73" s="10"/>
      <c r="N73" s="11"/>
      <c r="O73" s="3"/>
      <c r="P73" s="1432"/>
      <c r="Q73" s="9"/>
      <c r="R73" s="10"/>
      <c r="S73" s="10"/>
      <c r="T73" s="10"/>
      <c r="U73" s="10"/>
      <c r="V73" s="10"/>
      <c r="W73" s="10"/>
      <c r="X73" s="10"/>
      <c r="Y73" s="10"/>
      <c r="Z73" s="10"/>
      <c r="AA73" s="10"/>
      <c r="AB73" s="10"/>
      <c r="AC73" s="11"/>
    </row>
    <row r="74" spans="1:29">
      <c r="A74" s="1432"/>
      <c r="B74" s="965" t="s">
        <v>6</v>
      </c>
      <c r="C74" s="965" t="s">
        <v>6</v>
      </c>
      <c r="D74" s="99" t="s">
        <v>861</v>
      </c>
      <c r="E74" s="10"/>
      <c r="F74" s="10"/>
      <c r="G74" s="114"/>
      <c r="H74" s="109"/>
      <c r="I74" s="10" t="s">
        <v>430</v>
      </c>
      <c r="J74" s="188" t="s">
        <v>7</v>
      </c>
      <c r="K74" s="188"/>
      <c r="L74" s="188"/>
      <c r="M74" s="188"/>
      <c r="N74" s="189"/>
      <c r="O74" s="3"/>
      <c r="P74" s="1432"/>
      <c r="Q74" s="9"/>
      <c r="R74" s="10"/>
      <c r="S74" s="10"/>
      <c r="T74" s="10"/>
      <c r="U74" s="10"/>
      <c r="V74" s="10"/>
      <c r="W74" s="10"/>
      <c r="X74" s="10"/>
      <c r="Y74" s="10"/>
      <c r="Z74" s="10"/>
      <c r="AA74" s="10"/>
      <c r="AB74" s="10"/>
      <c r="AC74" s="11"/>
    </row>
    <row r="75" spans="1:29" ht="16.5" customHeight="1">
      <c r="A75" s="1432"/>
      <c r="B75" s="10" t="s">
        <v>430</v>
      </c>
      <c r="C75" s="978">
        <v>7.4999999999999997E-2</v>
      </c>
      <c r="D75" s="14" t="s">
        <v>44</v>
      </c>
      <c r="E75" s="15"/>
      <c r="F75" s="14"/>
      <c r="G75" s="1409">
        <f>(C75/C81)*G73</f>
        <v>0.5</v>
      </c>
      <c r="H75" s="1409"/>
      <c r="I75" s="10"/>
      <c r="J75" s="175" t="s">
        <v>424</v>
      </c>
      <c r="K75" s="175"/>
      <c r="L75" s="175"/>
      <c r="M75" s="175"/>
      <c r="N75" s="176"/>
      <c r="O75" s="3"/>
      <c r="P75" s="1432"/>
      <c r="Q75" s="9"/>
      <c r="R75" s="1428" t="s">
        <v>1386</v>
      </c>
      <c r="S75" s="1428"/>
      <c r="T75" s="1428"/>
      <c r="U75" s="1428"/>
      <c r="V75" s="1428"/>
      <c r="W75" s="1428"/>
      <c r="X75" s="1428"/>
      <c r="Y75" s="1428"/>
      <c r="Z75" s="1428"/>
      <c r="AA75" s="1428"/>
      <c r="AB75" s="1428"/>
      <c r="AC75" s="11"/>
    </row>
    <row r="76" spans="1:29" ht="15.75">
      <c r="A76" s="1432"/>
      <c r="B76" s="221">
        <v>3</v>
      </c>
      <c r="C76" s="978">
        <v>0.06</v>
      </c>
      <c r="D76" s="14" t="s">
        <v>428</v>
      </c>
      <c r="E76" s="15"/>
      <c r="F76" s="16"/>
      <c r="G76" s="1409">
        <f>(C76/C81)*G73</f>
        <v>0.4</v>
      </c>
      <c r="H76" s="1409"/>
      <c r="I76" s="196">
        <f>(B76/C76)*G76</f>
        <v>20</v>
      </c>
      <c r="J76" s="177" t="s">
        <v>425</v>
      </c>
      <c r="K76" s="177"/>
      <c r="L76" s="177"/>
      <c r="M76" s="177"/>
      <c r="N76" s="178"/>
      <c r="O76" s="3"/>
      <c r="P76" s="1432"/>
      <c r="Q76" s="9"/>
      <c r="R76" s="1428"/>
      <c r="S76" s="1428"/>
      <c r="T76" s="1428"/>
      <c r="U76" s="1428"/>
      <c r="V76" s="1428"/>
      <c r="W76" s="1428"/>
      <c r="X76" s="1428"/>
      <c r="Y76" s="1428"/>
      <c r="Z76" s="1428"/>
      <c r="AA76" s="1428"/>
      <c r="AB76" s="1428"/>
      <c r="AC76" s="11"/>
    </row>
    <row r="77" spans="1:29" ht="15.75">
      <c r="A77" s="1432"/>
      <c r="B77" s="221">
        <v>3</v>
      </c>
      <c r="C77" s="978">
        <v>0.09</v>
      </c>
      <c r="D77" s="14" t="s">
        <v>429</v>
      </c>
      <c r="E77" s="15"/>
      <c r="F77" s="16"/>
      <c r="G77" s="1409">
        <f>(C77/C81)*G73</f>
        <v>0.6</v>
      </c>
      <c r="H77" s="1409"/>
      <c r="I77" s="196">
        <f>(B77/C77)*G77</f>
        <v>20</v>
      </c>
      <c r="J77" s="177" t="s">
        <v>426</v>
      </c>
      <c r="K77" s="177"/>
      <c r="L77" s="177"/>
      <c r="M77" s="177"/>
      <c r="N77" s="178"/>
      <c r="O77" s="3"/>
      <c r="P77" s="1432"/>
      <c r="Q77" s="9"/>
      <c r="R77" s="1428"/>
      <c r="S77" s="1428"/>
      <c r="T77" s="1428"/>
      <c r="U77" s="1428"/>
      <c r="V77" s="1428"/>
      <c r="W77" s="1428"/>
      <c r="X77" s="1428"/>
      <c r="Y77" s="1428"/>
      <c r="Z77" s="1428"/>
      <c r="AA77" s="1428"/>
      <c r="AB77" s="1428"/>
      <c r="AC77" s="11"/>
    </row>
    <row r="78" spans="1:29" ht="16.5" customHeight="1">
      <c r="A78" s="1432"/>
      <c r="B78" s="9"/>
      <c r="C78" s="978">
        <v>7.4999999999999997E-2</v>
      </c>
      <c r="D78" s="14" t="s">
        <v>42</v>
      </c>
      <c r="E78" s="15"/>
      <c r="F78" s="16"/>
      <c r="G78" s="1409">
        <f>(C78/C81)*G73</f>
        <v>0.5</v>
      </c>
      <c r="H78" s="1409"/>
      <c r="I78" s="10"/>
      <c r="J78" s="177" t="s">
        <v>427</v>
      </c>
      <c r="K78" s="177"/>
      <c r="L78" s="177"/>
      <c r="M78" s="177"/>
      <c r="N78" s="178"/>
      <c r="O78" s="3"/>
      <c r="P78" s="1432"/>
      <c r="Q78" s="9"/>
      <c r="R78" s="10"/>
      <c r="S78" s="10"/>
      <c r="T78" s="10"/>
      <c r="U78" s="10"/>
      <c r="V78" s="10"/>
      <c r="W78" s="10"/>
      <c r="X78" s="10"/>
      <c r="Y78" s="10"/>
      <c r="Z78" s="10"/>
      <c r="AA78" s="10"/>
      <c r="AB78" s="10"/>
      <c r="AC78" s="11"/>
    </row>
    <row r="79" spans="1:29" ht="15.75" customHeight="1">
      <c r="A79" s="1432"/>
      <c r="B79" s="9"/>
      <c r="C79" s="197">
        <v>7.4999999999999997E-3</v>
      </c>
      <c r="D79" s="1451" t="s">
        <v>435</v>
      </c>
      <c r="E79" s="1451"/>
      <c r="F79" s="1451"/>
      <c r="G79" s="1409">
        <f>(C79/C81)*G73</f>
        <v>0.05</v>
      </c>
      <c r="H79" s="1409"/>
      <c r="I79" s="10"/>
      <c r="J79" s="177" t="s">
        <v>436</v>
      </c>
      <c r="K79" s="177"/>
      <c r="L79" s="177"/>
      <c r="M79" s="177"/>
      <c r="N79" s="178"/>
      <c r="O79" s="3"/>
      <c r="P79" s="1432"/>
      <c r="Q79" s="9"/>
      <c r="R79" s="10"/>
      <c r="S79" s="10"/>
      <c r="T79" s="10"/>
      <c r="U79" s="10"/>
      <c r="V79" s="10"/>
      <c r="W79" s="10"/>
      <c r="X79" s="10"/>
      <c r="Y79" s="10"/>
      <c r="Z79" s="10"/>
      <c r="AA79" s="10"/>
      <c r="AB79" s="10"/>
      <c r="AC79" s="11"/>
    </row>
    <row r="80" spans="1:29" ht="15.75" customHeight="1">
      <c r="A80" s="1432"/>
      <c r="B80" s="9"/>
      <c r="C80" s="129"/>
      <c r="D80" s="1451"/>
      <c r="E80" s="1451"/>
      <c r="F80" s="1451"/>
      <c r="G80" s="958"/>
      <c r="H80" s="958"/>
      <c r="I80" s="10"/>
      <c r="J80" s="177"/>
      <c r="K80" s="177"/>
      <c r="L80" s="177"/>
      <c r="M80" s="177"/>
      <c r="N80" s="178"/>
      <c r="O80" s="3"/>
      <c r="P80" s="1432"/>
      <c r="Q80" s="9"/>
      <c r="R80" s="10"/>
      <c r="S80" s="10"/>
      <c r="T80" s="10"/>
      <c r="U80" s="10"/>
      <c r="V80" s="10"/>
      <c r="W80" s="10" t="s">
        <v>430</v>
      </c>
      <c r="X80" s="388" t="s">
        <v>1388</v>
      </c>
      <c r="Y80" s="10"/>
      <c r="Z80" s="10"/>
      <c r="AA80" s="10"/>
      <c r="AB80" s="10"/>
      <c r="AC80" s="11"/>
    </row>
    <row r="81" spans="1:29" ht="15.75">
      <c r="A81" s="1432"/>
      <c r="B81" s="9"/>
      <c r="C81" s="963">
        <f>SUM(C75:C78)</f>
        <v>0.3</v>
      </c>
      <c r="D81" s="1453" t="s">
        <v>8</v>
      </c>
      <c r="E81" s="1453"/>
      <c r="F81" s="1453"/>
      <c r="G81" s="1454">
        <f t="shared" ref="G81:H81" si="4">SUM(G75:G78)</f>
        <v>2</v>
      </c>
      <c r="H81" s="1454">
        <f t="shared" si="4"/>
        <v>0</v>
      </c>
      <c r="I81" s="10"/>
      <c r="J81" s="177" t="s">
        <v>437</v>
      </c>
      <c r="K81" s="177"/>
      <c r="L81" s="177"/>
      <c r="M81" s="177"/>
      <c r="N81" s="178"/>
      <c r="O81" s="3"/>
      <c r="P81" s="1432"/>
      <c r="Q81" s="9"/>
      <c r="R81" s="10"/>
      <c r="S81" s="10"/>
      <c r="T81" s="10"/>
      <c r="U81" s="10"/>
      <c r="V81" s="10"/>
      <c r="W81" s="196">
        <v>20</v>
      </c>
      <c r="X81" s="10"/>
      <c r="Y81" s="10"/>
      <c r="Z81" s="10"/>
      <c r="AA81" s="10"/>
      <c r="AB81" s="10"/>
      <c r="AC81" s="11"/>
    </row>
    <row r="82" spans="1:29" ht="15.75">
      <c r="A82" s="1432"/>
      <c r="B82" s="9"/>
      <c r="C82" s="129"/>
      <c r="D82" s="1453" t="s">
        <v>440</v>
      </c>
      <c r="E82" s="1453"/>
      <c r="F82" s="1453"/>
      <c r="G82" s="1453"/>
      <c r="H82" s="1453"/>
      <c r="I82" s="10"/>
      <c r="J82" s="177" t="s">
        <v>438</v>
      </c>
      <c r="K82" s="177"/>
      <c r="L82" s="177"/>
      <c r="M82" s="177"/>
      <c r="N82" s="178"/>
      <c r="O82" s="3"/>
      <c r="P82" s="1432"/>
      <c r="Q82" s="9"/>
      <c r="R82" s="10"/>
      <c r="S82" s="10"/>
      <c r="T82" s="10"/>
      <c r="U82" s="10"/>
      <c r="V82" s="10"/>
      <c r="W82" s="196">
        <v>20</v>
      </c>
      <c r="X82" s="10"/>
      <c r="Y82" s="10"/>
      <c r="Z82" s="10"/>
      <c r="AA82" s="10"/>
      <c r="AB82" s="10"/>
      <c r="AC82" s="11"/>
    </row>
    <row r="83" spans="1:29">
      <c r="A83" s="1432"/>
      <c r="B83" s="1485" t="s">
        <v>464</v>
      </c>
      <c r="C83" s="1485"/>
      <c r="D83" s="1485"/>
      <c r="E83" s="1485"/>
      <c r="F83" s="1485"/>
      <c r="G83" s="1485"/>
      <c r="H83" s="1485"/>
      <c r="I83" s="1485"/>
      <c r="J83" s="1485"/>
      <c r="K83" s="1485"/>
      <c r="L83" s="1485"/>
      <c r="M83" s="1485"/>
      <c r="N83" s="1485"/>
      <c r="O83" s="3"/>
      <c r="P83" s="1432"/>
      <c r="Q83" s="9"/>
      <c r="R83" s="10"/>
      <c r="S83" s="10"/>
      <c r="T83" s="10"/>
      <c r="U83" s="10"/>
      <c r="V83" s="10"/>
      <c r="W83" s="10"/>
      <c r="X83" s="10"/>
      <c r="Y83" s="10"/>
      <c r="Z83" s="10"/>
      <c r="AA83" s="10"/>
      <c r="AB83" s="10"/>
      <c r="AC83" s="11"/>
    </row>
    <row r="84" spans="1:29" ht="17.25" customHeight="1">
      <c r="A84" s="1432"/>
      <c r="B84" s="9"/>
      <c r="C84" s="14"/>
      <c r="D84" s="14"/>
      <c r="E84" s="15"/>
      <c r="F84" s="16"/>
      <c r="G84" s="958"/>
      <c r="H84" s="958"/>
      <c r="I84" s="10"/>
      <c r="J84" s="1561" t="s">
        <v>439</v>
      </c>
      <c r="K84" s="1561"/>
      <c r="L84" s="1561"/>
      <c r="M84" s="1561"/>
      <c r="N84" s="1562"/>
      <c r="O84" s="3"/>
      <c r="P84" s="1432"/>
      <c r="Q84" s="9"/>
      <c r="R84" s="10"/>
      <c r="S84" s="10"/>
      <c r="T84" s="10"/>
      <c r="U84" s="10"/>
      <c r="V84" s="10"/>
      <c r="W84" s="10"/>
      <c r="X84" s="10"/>
      <c r="Y84" s="10"/>
      <c r="Z84" s="10"/>
      <c r="AA84" s="10"/>
      <c r="AB84" s="10"/>
      <c r="AC84" s="11"/>
    </row>
    <row r="85" spans="1:29" ht="15.75" customHeight="1">
      <c r="A85" s="1432"/>
      <c r="B85" s="9"/>
      <c r="C85" s="971">
        <f>C75+C78</f>
        <v>0.15</v>
      </c>
      <c r="D85" s="14" t="s">
        <v>431</v>
      </c>
      <c r="E85" s="15"/>
      <c r="F85" s="16"/>
      <c r="G85" s="1563">
        <f>G75+G78</f>
        <v>1</v>
      </c>
      <c r="H85" s="1563"/>
      <c r="I85" s="10"/>
      <c r="J85" s="1561"/>
      <c r="K85" s="1561"/>
      <c r="L85" s="1561"/>
      <c r="M85" s="1561"/>
      <c r="N85" s="1562"/>
      <c r="O85" s="3"/>
      <c r="P85" s="1432"/>
      <c r="Q85" s="9"/>
      <c r="R85" s="10"/>
      <c r="S85" s="10"/>
      <c r="T85" s="10"/>
      <c r="U85" s="10"/>
      <c r="V85" s="10"/>
      <c r="W85" s="10"/>
      <c r="X85" s="10"/>
      <c r="Y85" s="10"/>
      <c r="Z85" s="10"/>
      <c r="AA85" s="10"/>
      <c r="AB85" s="10"/>
      <c r="AC85" s="11"/>
    </row>
    <row r="86" spans="1:29" ht="15.75" customHeight="1">
      <c r="A86" s="1432"/>
      <c r="B86" s="9"/>
      <c r="C86" s="971">
        <f>C76+C77</f>
        <v>0.15</v>
      </c>
      <c r="D86" s="14" t="s">
        <v>432</v>
      </c>
      <c r="E86" s="10"/>
      <c r="F86" s="10"/>
      <c r="G86" s="1563">
        <f>G76+G77</f>
        <v>1</v>
      </c>
      <c r="H86" s="1563"/>
      <c r="I86" s="10"/>
      <c r="J86" s="1561"/>
      <c r="K86" s="1561"/>
      <c r="L86" s="1561"/>
      <c r="M86" s="1561"/>
      <c r="N86" s="1562"/>
      <c r="P86" s="1432"/>
      <c r="Q86" s="9"/>
      <c r="R86" s="965" t="s">
        <v>6</v>
      </c>
      <c r="S86" s="180">
        <v>2</v>
      </c>
      <c r="T86" s="388" t="s">
        <v>433</v>
      </c>
      <c r="U86" s="942" t="s">
        <v>1387</v>
      </c>
      <c r="V86" s="10"/>
      <c r="W86" s="10"/>
      <c r="X86" s="10"/>
      <c r="Y86" s="10"/>
      <c r="Z86" s="10"/>
      <c r="AA86" s="10"/>
      <c r="AB86" s="10"/>
      <c r="AC86" s="11"/>
    </row>
    <row r="87" spans="1:29" ht="16.5" customHeight="1">
      <c r="A87" s="1432"/>
      <c r="B87" s="9"/>
      <c r="C87" t="s">
        <v>434</v>
      </c>
      <c r="D87" s="7"/>
      <c r="E87" s="7"/>
      <c r="F87" s="7"/>
      <c r="G87" s="7"/>
      <c r="H87" s="7"/>
      <c r="I87" s="222"/>
      <c r="J87" s="1561"/>
      <c r="K87" s="1561"/>
      <c r="L87" s="1561"/>
      <c r="M87" s="1561"/>
      <c r="N87" s="1562"/>
      <c r="P87" s="1432"/>
      <c r="Q87" s="9"/>
      <c r="R87" s="10"/>
      <c r="S87" s="10"/>
      <c r="T87" s="10"/>
      <c r="U87" s="10"/>
      <c r="V87" s="10"/>
      <c r="W87" s="10"/>
      <c r="X87" s="10"/>
      <c r="Y87" s="10"/>
      <c r="Z87" s="10"/>
      <c r="AA87" s="10"/>
      <c r="AB87" s="10"/>
      <c r="AC87" s="11"/>
    </row>
    <row r="88" spans="1:29" ht="16.5" customHeight="1">
      <c r="A88" s="1432"/>
      <c r="B88" s="965" t="s">
        <v>6</v>
      </c>
      <c r="C88" s="180">
        <v>2</v>
      </c>
      <c r="D88" s="388" t="s">
        <v>433</v>
      </c>
      <c r="E88" s="7"/>
      <c r="F88" s="7"/>
      <c r="G88" s="389">
        <f>(C88/C81)*G81</f>
        <v>13.333333333333334</v>
      </c>
      <c r="H88" s="388" t="s">
        <v>433</v>
      </c>
      <c r="I88" s="222"/>
      <c r="J88" s="193"/>
      <c r="K88" s="20"/>
      <c r="L88" s="10"/>
      <c r="M88" s="10"/>
      <c r="N88" s="19"/>
      <c r="P88" s="1432"/>
      <c r="Q88" s="1016" t="s">
        <v>1418</v>
      </c>
      <c r="R88" s="10"/>
      <c r="S88" s="10"/>
      <c r="T88" s="10"/>
      <c r="U88" s="10"/>
      <c r="V88" s="10"/>
      <c r="W88" s="10"/>
      <c r="X88" s="10"/>
      <c r="Y88" s="10"/>
      <c r="Z88" s="10"/>
      <c r="AA88" s="10"/>
      <c r="AB88" s="10"/>
      <c r="AC88" s="11"/>
    </row>
    <row r="89" spans="1:29" ht="16.5" customHeight="1" thickBot="1">
      <c r="A89" s="1432"/>
      <c r="B89" s="9"/>
      <c r="C89" s="390" t="s">
        <v>322</v>
      </c>
      <c r="D89" s="963">
        <f>C81/C88</f>
        <v>0.15</v>
      </c>
      <c r="E89" s="7"/>
      <c r="F89" s="7"/>
      <c r="G89" s="390" t="s">
        <v>322</v>
      </c>
      <c r="H89" s="963">
        <f>G81/G88</f>
        <v>0.15</v>
      </c>
      <c r="I89" s="222"/>
      <c r="J89" s="193"/>
      <c r="K89" s="20"/>
      <c r="L89" s="10"/>
      <c r="M89" s="10"/>
      <c r="N89" s="19"/>
      <c r="P89" s="1432"/>
      <c r="Q89" s="992" t="str">
        <f ca="1">CELL("nomfichier",P85)</f>
        <v>D:\1 UPRT SITE WEB\uprt.fr\ff-mickael-rabeau\[ff-mr-patisserie-N°3-complet.xlsx]Chocolat</v>
      </c>
      <c r="R89" s="10"/>
      <c r="S89" s="10"/>
      <c r="T89" s="10"/>
      <c r="U89" s="10"/>
      <c r="V89" s="10"/>
      <c r="W89" s="10"/>
      <c r="X89" s="10"/>
      <c r="Y89" s="10"/>
      <c r="Z89" s="10"/>
      <c r="AA89" s="10"/>
      <c r="AB89" s="10"/>
      <c r="AC89" s="11"/>
    </row>
    <row r="90" spans="1:29" ht="16.5" customHeight="1" thickBot="1">
      <c r="A90" s="1432"/>
      <c r="B90" s="9"/>
      <c r="C90" s="21"/>
      <c r="D90" s="21"/>
      <c r="E90" s="21"/>
      <c r="F90" s="21"/>
      <c r="G90" s="7"/>
      <c r="H90" s="186"/>
      <c r="I90" s="187"/>
      <c r="J90" s="10"/>
      <c r="K90" s="10"/>
      <c r="L90" s="10"/>
      <c r="M90" s="15"/>
      <c r="N90" s="19"/>
      <c r="P90" s="1432"/>
      <c r="Q90" s="938"/>
      <c r="R90" s="939"/>
      <c r="S90" s="939"/>
      <c r="T90" s="939"/>
      <c r="U90" s="25"/>
      <c r="V90" s="25"/>
      <c r="W90" s="25"/>
      <c r="X90" s="25"/>
      <c r="Y90" s="25"/>
      <c r="Z90" s="25"/>
      <c r="AA90" s="25"/>
      <c r="AB90" s="25"/>
      <c r="AC90" s="26"/>
    </row>
    <row r="91" spans="1:29">
      <c r="A91" s="1432"/>
      <c r="B91" s="23" t="s">
        <v>6</v>
      </c>
      <c r="C91" s="452" t="s">
        <v>10</v>
      </c>
      <c r="D91" s="25"/>
      <c r="E91" s="25"/>
      <c r="F91" s="25"/>
      <c r="G91" s="25"/>
      <c r="H91" s="25"/>
      <c r="I91" s="25"/>
      <c r="J91" s="25"/>
      <c r="K91" s="25"/>
      <c r="L91" s="25"/>
      <c r="M91" s="25"/>
      <c r="N91" s="26"/>
      <c r="P91" s="1432"/>
      <c r="Q91" s="9"/>
      <c r="R91" s="10" t="s">
        <v>9</v>
      </c>
      <c r="S91" s="932" t="s">
        <v>177</v>
      </c>
      <c r="T91" s="10"/>
      <c r="U91" s="10"/>
      <c r="V91" s="1429" t="s">
        <v>179</v>
      </c>
      <c r="W91" s="1429"/>
      <c r="X91" s="1429"/>
      <c r="Y91" s="1429"/>
      <c r="Z91" s="1429"/>
      <c r="AA91" s="1429"/>
      <c r="AB91" s="1429"/>
      <c r="AC91" s="1430"/>
    </row>
    <row r="92" spans="1:29">
      <c r="A92" s="1432"/>
      <c r="B92" s="86" t="s">
        <v>5</v>
      </c>
      <c r="C92" s="451" t="s">
        <v>11</v>
      </c>
      <c r="D92" s="28"/>
      <c r="E92" s="28"/>
      <c r="F92" s="28"/>
      <c r="G92" s="28"/>
      <c r="H92" s="28"/>
      <c r="I92" s="28"/>
      <c r="J92" s="28"/>
      <c r="K92" s="28"/>
      <c r="L92" s="28"/>
      <c r="M92" s="10"/>
      <c r="N92" s="29"/>
      <c r="P92" s="1432"/>
      <c r="Q92" s="10"/>
      <c r="R92" s="10"/>
      <c r="S92" s="10"/>
      <c r="T92" s="10"/>
      <c r="U92" s="10"/>
      <c r="V92" s="931"/>
      <c r="W92" s="931" t="s">
        <v>178</v>
      </c>
      <c r="X92" s="931"/>
      <c r="Y92" s="931"/>
      <c r="Z92" s="931"/>
      <c r="AA92" s="931"/>
      <c r="AB92" s="931"/>
      <c r="AC92" s="933"/>
    </row>
    <row r="93" spans="1:29" ht="15" customHeight="1">
      <c r="A93" s="1432"/>
      <c r="B93" s="1433" t="s">
        <v>1412</v>
      </c>
      <c r="C93" s="1434"/>
      <c r="D93" s="1434"/>
      <c r="E93" s="1434"/>
      <c r="F93" s="1434"/>
      <c r="G93" s="1434"/>
      <c r="H93" s="1434"/>
      <c r="I93" s="1434"/>
      <c r="J93" s="1434"/>
      <c r="K93" s="1434"/>
      <c r="L93" s="1434"/>
      <c r="M93" s="1434"/>
      <c r="N93" s="1435"/>
      <c r="P93" s="1432"/>
      <c r="Q93" s="1433" t="s">
        <v>1412</v>
      </c>
      <c r="R93" s="1434"/>
      <c r="S93" s="1434"/>
      <c r="T93" s="1434"/>
      <c r="U93" s="1434"/>
      <c r="V93" s="1434"/>
      <c r="W93" s="1434"/>
      <c r="X93" s="1434"/>
      <c r="Y93" s="1434"/>
      <c r="Z93" s="1434"/>
      <c r="AA93" s="1434"/>
      <c r="AB93" s="1434"/>
      <c r="AC93" s="1435"/>
    </row>
    <row r="94" spans="1:29" ht="15.75" thickBot="1">
      <c r="A94" s="1432"/>
      <c r="B94" s="1436"/>
      <c r="C94" s="1437"/>
      <c r="D94" s="1437"/>
      <c r="E94" s="1437"/>
      <c r="F94" s="1437"/>
      <c r="G94" s="1437"/>
      <c r="H94" s="1437"/>
      <c r="I94" s="1437"/>
      <c r="J94" s="1437"/>
      <c r="K94" s="1437"/>
      <c r="L94" s="1437"/>
      <c r="M94" s="1437"/>
      <c r="N94" s="1438"/>
      <c r="P94" s="1432"/>
      <c r="Q94" s="1436"/>
      <c r="R94" s="1437"/>
      <c r="S94" s="1437"/>
      <c r="T94" s="1437"/>
      <c r="U94" s="1437"/>
      <c r="V94" s="1437"/>
      <c r="W94" s="1437"/>
      <c r="X94" s="1437"/>
      <c r="Y94" s="1437"/>
      <c r="Z94" s="1437"/>
      <c r="AA94" s="1437"/>
      <c r="AB94" s="1437"/>
      <c r="AC94" s="1438"/>
    </row>
    <row r="96" spans="1:29" ht="15.75" thickBot="1">
      <c r="A96" s="8" t="s">
        <v>3</v>
      </c>
      <c r="B96" s="1431" t="str">
        <f>B97</f>
        <v>Forêt noire</v>
      </c>
      <c r="C96" s="1431"/>
      <c r="D96" s="1431"/>
      <c r="E96" s="1431"/>
      <c r="F96" s="1431"/>
      <c r="G96" s="1431"/>
      <c r="H96" s="1431"/>
      <c r="I96" s="1431"/>
      <c r="J96" s="1431"/>
      <c r="K96" s="1431"/>
      <c r="L96" s="1431"/>
      <c r="M96" s="1431"/>
      <c r="N96" s="1431"/>
      <c r="O96" s="3"/>
      <c r="P96" s="8" t="s">
        <v>3</v>
      </c>
      <c r="Q96" s="1431" t="str">
        <f>Q97</f>
        <v>Forêt noire</v>
      </c>
      <c r="R96" s="1431"/>
      <c r="S96" s="1431"/>
      <c r="T96" s="1431"/>
      <c r="U96" s="1431"/>
      <c r="V96" s="1431"/>
      <c r="W96" s="1431"/>
      <c r="X96" s="1431"/>
      <c r="Y96" s="1431"/>
      <c r="Z96" s="1431"/>
      <c r="AA96" s="1431"/>
      <c r="AB96" s="1431"/>
      <c r="AC96" s="1431"/>
    </row>
    <row r="97" spans="1:29" ht="23.25" customHeight="1">
      <c r="A97" s="1432" t="str">
        <f>B97</f>
        <v>Forêt noire</v>
      </c>
      <c r="B97" s="1399" t="s">
        <v>839</v>
      </c>
      <c r="C97" s="1400"/>
      <c r="D97" s="1400"/>
      <c r="E97" s="1400"/>
      <c r="F97" s="1400"/>
      <c r="G97" s="1400"/>
      <c r="H97" s="1400"/>
      <c r="I97" s="1400"/>
      <c r="J97" s="1400"/>
      <c r="K97" s="1400"/>
      <c r="L97" s="1400"/>
      <c r="M97" s="1400"/>
      <c r="N97" s="1401"/>
      <c r="O97" s="3"/>
      <c r="P97" s="1432" t="str">
        <f>Q97</f>
        <v>Forêt noire</v>
      </c>
      <c r="Q97" s="1399" t="s">
        <v>839</v>
      </c>
      <c r="R97" s="1400"/>
      <c r="S97" s="1400"/>
      <c r="T97" s="1400"/>
      <c r="U97" s="1400"/>
      <c r="V97" s="1400"/>
      <c r="W97" s="1400"/>
      <c r="X97" s="1400"/>
      <c r="Y97" s="1400"/>
      <c r="Z97" s="1400"/>
      <c r="AA97" s="1400"/>
      <c r="AB97" s="1400"/>
      <c r="AC97" s="1401"/>
    </row>
    <row r="98" spans="1:29" ht="15.75" customHeight="1">
      <c r="A98" s="1432"/>
      <c r="B98" s="1387"/>
      <c r="C98" s="1388"/>
      <c r="D98" s="1388"/>
      <c r="E98" s="1388"/>
      <c r="F98" s="1388"/>
      <c r="G98" s="1388"/>
      <c r="H98" s="1388"/>
      <c r="I98" s="1388"/>
      <c r="J98" s="1388"/>
      <c r="K98" s="1388"/>
      <c r="L98" s="1388"/>
      <c r="M98" s="1388"/>
      <c r="N98" s="1389"/>
      <c r="O98" s="3"/>
      <c r="P98" s="1432"/>
      <c r="Q98" s="1387"/>
      <c r="R98" s="1388"/>
      <c r="S98" s="1388"/>
      <c r="T98" s="1388"/>
      <c r="U98" s="1388"/>
      <c r="V98" s="1388"/>
      <c r="W98" s="1388"/>
      <c r="X98" s="1388"/>
      <c r="Y98" s="1388"/>
      <c r="Z98" s="1388"/>
      <c r="AA98" s="1388"/>
      <c r="AB98" s="1388"/>
      <c r="AC98" s="1389"/>
    </row>
    <row r="99" spans="1:29" s="109" customFormat="1" ht="15.75" customHeight="1">
      <c r="A99" s="1432"/>
      <c r="B99" s="1416" t="s">
        <v>19</v>
      </c>
      <c r="C99" s="1417"/>
      <c r="D99" s="1417"/>
      <c r="E99" s="1417"/>
      <c r="F99" s="1417"/>
      <c r="G99" s="1417"/>
      <c r="H99" s="1417"/>
      <c r="I99" s="1417"/>
      <c r="J99" s="1417"/>
      <c r="K99" s="1417"/>
      <c r="L99" s="1417"/>
      <c r="M99" s="1417"/>
      <c r="N99" s="1418"/>
      <c r="O99" s="135"/>
      <c r="P99" s="1432"/>
      <c r="Q99" s="1416" t="s">
        <v>19</v>
      </c>
      <c r="R99" s="1417"/>
      <c r="S99" s="1417"/>
      <c r="T99" s="1417"/>
      <c r="U99" s="1417"/>
      <c r="V99" s="1417"/>
      <c r="W99" s="1417"/>
      <c r="X99" s="1417"/>
      <c r="Y99" s="1417"/>
      <c r="Z99" s="1417"/>
      <c r="AA99" s="1417"/>
      <c r="AB99" s="1417"/>
      <c r="AC99" s="1418"/>
    </row>
    <row r="100" spans="1:29" s="109" customFormat="1" ht="15.75" customHeight="1" thickBot="1">
      <c r="A100" s="1432"/>
      <c r="B100" s="1419"/>
      <c r="C100" s="1420"/>
      <c r="D100" s="1420"/>
      <c r="E100" s="1420"/>
      <c r="F100" s="1420"/>
      <c r="G100" s="1420"/>
      <c r="H100" s="1420"/>
      <c r="I100" s="1420"/>
      <c r="J100" s="1420"/>
      <c r="K100" s="1420"/>
      <c r="L100" s="1420"/>
      <c r="M100" s="1420"/>
      <c r="N100" s="1421"/>
      <c r="O100" s="135"/>
      <c r="P100" s="1432"/>
      <c r="Q100" s="1419"/>
      <c r="R100" s="1420"/>
      <c r="S100" s="1420"/>
      <c r="T100" s="1420"/>
      <c r="U100" s="1420"/>
      <c r="V100" s="1420"/>
      <c r="W100" s="1420"/>
      <c r="X100" s="1420"/>
      <c r="Y100" s="1420"/>
      <c r="Z100" s="1420"/>
      <c r="AA100" s="1420"/>
      <c r="AB100" s="1420"/>
      <c r="AC100" s="1421"/>
    </row>
    <row r="101" spans="1:29" s="109" customFormat="1" ht="15.75" customHeight="1">
      <c r="A101" s="1432"/>
      <c r="B101" s="954"/>
      <c r="C101" s="955"/>
      <c r="D101" s="955"/>
      <c r="E101" s="955"/>
      <c r="F101" s="955"/>
      <c r="G101" s="955"/>
      <c r="H101" s="955"/>
      <c r="I101" s="955"/>
      <c r="J101" s="955"/>
      <c r="K101" s="955"/>
      <c r="L101" s="955"/>
      <c r="M101" s="955"/>
      <c r="N101" s="956"/>
      <c r="O101" s="135"/>
      <c r="P101" s="1432"/>
      <c r="Q101" s="1424" t="s">
        <v>144</v>
      </c>
      <c r="R101" s="1403"/>
      <c r="S101" s="1403"/>
      <c r="T101" s="1403"/>
      <c r="U101" s="1403"/>
      <c r="V101" s="1403"/>
      <c r="W101" s="1403"/>
      <c r="X101" s="1403"/>
      <c r="Y101" s="1403"/>
      <c r="Z101" s="1403"/>
      <c r="AA101" s="1403"/>
      <c r="AB101" s="1403"/>
      <c r="AC101" s="1425"/>
    </row>
    <row r="102" spans="1:29" ht="15" customHeight="1" thickBot="1">
      <c r="A102" s="1432"/>
      <c r="B102" s="9"/>
      <c r="C102" s="10"/>
      <c r="D102" s="10"/>
      <c r="E102" s="10"/>
      <c r="F102" s="10"/>
      <c r="G102" s="1408" t="s">
        <v>5</v>
      </c>
      <c r="H102" s="1408"/>
      <c r="I102" s="15"/>
      <c r="J102" s="15"/>
      <c r="K102" s="10"/>
      <c r="L102" s="10"/>
      <c r="M102" s="10"/>
      <c r="N102" s="11"/>
      <c r="O102" s="3"/>
      <c r="P102" s="1432"/>
      <c r="Q102" s="1426"/>
      <c r="R102" s="1406"/>
      <c r="S102" s="1406"/>
      <c r="T102" s="1406"/>
      <c r="U102" s="1406"/>
      <c r="V102" s="1406"/>
      <c r="W102" s="1406"/>
      <c r="X102" s="1406"/>
      <c r="Y102" s="1406"/>
      <c r="Z102" s="1406"/>
      <c r="AA102" s="1406"/>
      <c r="AB102" s="1406"/>
      <c r="AC102" s="1427"/>
    </row>
    <row r="103" spans="1:29" ht="18.75" customHeight="1">
      <c r="A103" s="1432"/>
      <c r="B103" s="9"/>
      <c r="C103" s="10"/>
      <c r="D103" s="10"/>
      <c r="E103" s="655" t="s">
        <v>774</v>
      </c>
      <c r="F103" s="981" t="s">
        <v>4</v>
      </c>
      <c r="G103" s="1414">
        <v>2</v>
      </c>
      <c r="H103" s="1414"/>
      <c r="I103" s="15"/>
      <c r="J103" s="15"/>
      <c r="K103" s="15"/>
      <c r="L103" s="15"/>
      <c r="M103" s="10"/>
      <c r="N103" s="11"/>
      <c r="O103" s="3"/>
      <c r="P103" s="1432"/>
      <c r="Q103" s="1439" t="s">
        <v>1461</v>
      </c>
      <c r="R103" s="1428"/>
      <c r="S103" s="1428"/>
      <c r="T103" s="1428"/>
      <c r="U103" s="1428"/>
      <c r="V103" s="1428"/>
      <c r="W103" s="1428"/>
      <c r="X103" s="1428"/>
      <c r="Y103" s="1428"/>
      <c r="Z103" s="1428"/>
      <c r="AA103" s="1428"/>
      <c r="AB103" s="957" t="s">
        <v>5</v>
      </c>
      <c r="AC103" s="11"/>
    </row>
    <row r="104" spans="1:29" ht="18.75" customHeight="1">
      <c r="A104" s="1432"/>
      <c r="B104" s="653"/>
      <c r="C104" s="305"/>
      <c r="D104" s="305"/>
      <c r="E104" s="657"/>
      <c r="F104" s="658"/>
      <c r="G104" s="1557" t="s">
        <v>142</v>
      </c>
      <c r="H104" s="1557"/>
      <c r="I104" s="1558" t="s">
        <v>66</v>
      </c>
      <c r="J104" s="1558"/>
      <c r="K104" s="981"/>
      <c r="L104" s="598"/>
      <c r="M104" s="10"/>
      <c r="N104" s="11"/>
      <c r="O104" s="3"/>
      <c r="P104" s="1432"/>
      <c r="Q104" s="1439"/>
      <c r="R104" s="1428"/>
      <c r="S104" s="1428"/>
      <c r="T104" s="1428"/>
      <c r="U104" s="1428"/>
      <c r="V104" s="1428"/>
      <c r="W104" s="1428"/>
      <c r="X104" s="1428"/>
      <c r="Y104" s="1428"/>
      <c r="Z104" s="1428"/>
      <c r="AA104" s="1428"/>
      <c r="AB104" s="972" t="s">
        <v>66</v>
      </c>
      <c r="AC104" s="11"/>
    </row>
    <row r="105" spans="1:29" ht="18.75" customHeight="1">
      <c r="A105" s="1432"/>
      <c r="B105" s="1559" t="s">
        <v>345</v>
      </c>
      <c r="C105" s="1560"/>
      <c r="D105" s="1560"/>
      <c r="E105" s="1560"/>
      <c r="F105" s="662"/>
      <c r="G105" s="663"/>
      <c r="H105" s="662"/>
      <c r="I105" s="1545">
        <v>2</v>
      </c>
      <c r="J105" s="1545"/>
      <c r="K105" s="656" t="s">
        <v>773</v>
      </c>
      <c r="L105" s="1552" t="s">
        <v>844</v>
      </c>
      <c r="M105" s="1552"/>
      <c r="N105" s="1553"/>
      <c r="O105" s="3"/>
      <c r="P105" s="1432"/>
      <c r="Q105" s="1439"/>
      <c r="R105" s="1428"/>
      <c r="S105" s="1428"/>
      <c r="T105" s="1428"/>
      <c r="U105" s="1428"/>
      <c r="V105" s="1428"/>
      <c r="W105" s="1428"/>
      <c r="X105" s="1428"/>
      <c r="Y105" s="1428"/>
      <c r="Z105" s="1428"/>
      <c r="AA105" s="1428"/>
      <c r="AB105" s="10"/>
      <c r="AC105" s="11"/>
    </row>
    <row r="106" spans="1:29" ht="18.75" customHeight="1">
      <c r="A106" s="1432"/>
      <c r="B106" s="1554"/>
      <c r="C106" s="1555"/>
      <c r="D106" s="1555"/>
      <c r="E106" s="1555"/>
      <c r="F106" s="659"/>
      <c r="G106" s="1546"/>
      <c r="H106" s="1546"/>
      <c r="I106" s="15"/>
      <c r="J106" s="15"/>
      <c r="K106" s="15"/>
      <c r="L106" s="1552"/>
      <c r="M106" s="1552"/>
      <c r="N106" s="1553"/>
      <c r="O106" s="3"/>
      <c r="P106" s="1432"/>
      <c r="Q106" s="1440" t="s">
        <v>1374</v>
      </c>
      <c r="R106" s="1441"/>
      <c r="S106" s="1441"/>
      <c r="T106" s="1441"/>
      <c r="U106" s="1441"/>
      <c r="V106" s="1441"/>
      <c r="W106" s="1441"/>
      <c r="X106" s="1441"/>
      <c r="Y106" s="1441"/>
      <c r="Z106" s="1441"/>
      <c r="AA106" s="1441"/>
      <c r="AB106" s="965" t="s">
        <v>6</v>
      </c>
      <c r="AC106" s="11"/>
    </row>
    <row r="107" spans="1:29" ht="32.25" customHeight="1">
      <c r="A107" s="1432"/>
      <c r="B107" s="9"/>
      <c r="C107" s="965" t="s">
        <v>6</v>
      </c>
      <c r="D107" s="99" t="s">
        <v>861</v>
      </c>
      <c r="E107" s="10"/>
      <c r="F107" s="10"/>
      <c r="G107" s="15"/>
      <c r="H107" s="109"/>
      <c r="I107" s="114"/>
      <c r="J107" s="10"/>
      <c r="K107" s="1412" t="s">
        <v>7</v>
      </c>
      <c r="L107" s="1412"/>
      <c r="M107" s="1412"/>
      <c r="N107" s="1413"/>
      <c r="O107" s="3"/>
      <c r="P107" s="1432"/>
      <c r="Q107" s="1440"/>
      <c r="R107" s="1441"/>
      <c r="S107" s="1441"/>
      <c r="T107" s="1441"/>
      <c r="U107" s="1441"/>
      <c r="V107" s="1441"/>
      <c r="W107" s="1441"/>
      <c r="X107" s="1441"/>
      <c r="Y107" s="1441"/>
      <c r="Z107" s="1441"/>
      <c r="AA107" s="1441"/>
      <c r="AB107" s="991"/>
      <c r="AC107" s="11"/>
    </row>
    <row r="108" spans="1:29" ht="16.5" customHeight="1">
      <c r="A108" s="1432"/>
      <c r="B108" s="9"/>
      <c r="C108" s="978">
        <v>0.15</v>
      </c>
      <c r="D108" s="14" t="s">
        <v>845</v>
      </c>
      <c r="E108" s="629"/>
      <c r="F108" s="629"/>
      <c r="G108" s="1409">
        <f>(C108/C149)*G103</f>
        <v>0.33651149747616371</v>
      </c>
      <c r="H108" s="1409"/>
      <c r="I108" s="1409">
        <f>(C108/C116)*I105</f>
        <v>0.85348506401137969</v>
      </c>
      <c r="J108" s="1409"/>
      <c r="K108" s="1493" t="s">
        <v>346</v>
      </c>
      <c r="L108" s="1493"/>
      <c r="M108" s="1493"/>
      <c r="N108" s="1494"/>
      <c r="O108" s="3"/>
      <c r="P108" s="1432"/>
      <c r="Q108" s="297"/>
      <c r="R108" s="15"/>
      <c r="S108" s="15"/>
      <c r="T108" s="15"/>
      <c r="U108" s="15"/>
      <c r="V108" s="15"/>
      <c r="W108" s="15"/>
      <c r="X108" s="15"/>
      <c r="Y108" s="15"/>
      <c r="Z108" s="15"/>
      <c r="AA108" s="15"/>
      <c r="AB108" s="15"/>
      <c r="AC108" s="110"/>
    </row>
    <row r="109" spans="1:29" ht="16.5" customHeight="1">
      <c r="A109" s="1432"/>
      <c r="B109" s="9"/>
      <c r="C109" s="978">
        <v>0.1</v>
      </c>
      <c r="D109" s="14" t="s">
        <v>44</v>
      </c>
      <c r="E109" s="15"/>
      <c r="F109" s="16"/>
      <c r="G109" s="1409">
        <f>(C109/C149)*G103</f>
        <v>0.2243409983174425</v>
      </c>
      <c r="H109" s="1409"/>
      <c r="I109" s="1409">
        <f>(C109/C116)*I105</f>
        <v>0.56899004267425313</v>
      </c>
      <c r="J109" s="1409"/>
      <c r="K109" s="1495"/>
      <c r="L109" s="1495"/>
      <c r="M109" s="1495"/>
      <c r="N109" s="1496"/>
      <c r="O109" s="3"/>
      <c r="P109" s="1432"/>
      <c r="Q109" s="297"/>
      <c r="R109" s="14" t="s">
        <v>1463</v>
      </c>
      <c r="S109" s="15"/>
      <c r="T109" s="15"/>
      <c r="U109" s="15"/>
      <c r="V109" s="15"/>
      <c r="W109" s="15"/>
      <c r="X109" s="15"/>
      <c r="Y109" s="15"/>
      <c r="Z109" s="15"/>
      <c r="AA109" s="15"/>
      <c r="AB109" s="15"/>
      <c r="AC109" s="110"/>
    </row>
    <row r="110" spans="1:29" ht="15.75" customHeight="1">
      <c r="A110" s="1432"/>
      <c r="B110" s="9"/>
      <c r="C110" s="978">
        <v>0.06</v>
      </c>
      <c r="D110" s="14" t="s">
        <v>42</v>
      </c>
      <c r="E110" s="15"/>
      <c r="F110" s="16"/>
      <c r="G110" s="1409">
        <f>(C110/C149)*G103</f>
        <v>0.13460459899046548</v>
      </c>
      <c r="H110" s="1409"/>
      <c r="I110" s="1409">
        <f>(C110/C116)*I105</f>
        <v>0.3413940256045519</v>
      </c>
      <c r="J110" s="1409"/>
      <c r="K110" s="1497" t="s">
        <v>347</v>
      </c>
      <c r="L110" s="1497"/>
      <c r="M110" s="1497"/>
      <c r="N110" s="1498"/>
      <c r="O110" s="3"/>
      <c r="P110" s="1432"/>
      <c r="Q110" s="297"/>
      <c r="R110" s="15"/>
      <c r="S110" s="989" t="s">
        <v>774</v>
      </c>
      <c r="T110" s="15"/>
      <c r="U110" s="15"/>
      <c r="V110" s="15"/>
      <c r="W110" s="15"/>
      <c r="X110" s="15"/>
      <c r="Y110" s="15"/>
      <c r="Z110" s="15"/>
      <c r="AA110" s="15"/>
      <c r="AB110" s="15"/>
      <c r="AC110" s="110"/>
    </row>
    <row r="111" spans="1:29" ht="24.75" customHeight="1">
      <c r="A111" s="1432"/>
      <c r="B111" s="9"/>
      <c r="C111" s="978">
        <v>0.02</v>
      </c>
      <c r="D111" s="14" t="s">
        <v>348</v>
      </c>
      <c r="E111" s="15"/>
      <c r="F111" s="16"/>
      <c r="G111" s="1409">
        <f>(C111/C149)*G103</f>
        <v>4.4868199663488498E-2</v>
      </c>
      <c r="H111" s="1409"/>
      <c r="I111" s="1409">
        <f>(C111/C116)*I105</f>
        <v>0.11379800853485063</v>
      </c>
      <c r="J111" s="1409"/>
      <c r="K111" s="1499"/>
      <c r="L111" s="1499"/>
      <c r="M111" s="1499"/>
      <c r="N111" s="1500"/>
      <c r="O111" s="3"/>
      <c r="P111" s="1432"/>
      <c r="Q111" s="297"/>
      <c r="R111" s="15"/>
      <c r="S111" s="1014" t="s">
        <v>844</v>
      </c>
      <c r="T111" s="15"/>
      <c r="U111" s="15"/>
      <c r="V111" s="15"/>
      <c r="W111" s="15"/>
      <c r="X111" s="15"/>
      <c r="Y111" s="15"/>
      <c r="Z111" s="15"/>
      <c r="AA111" s="15"/>
      <c r="AB111" s="15"/>
      <c r="AC111" s="110"/>
    </row>
    <row r="112" spans="1:29" ht="15.75">
      <c r="A112" s="1432"/>
      <c r="B112" s="9"/>
      <c r="C112" s="197">
        <v>1.5E-3</v>
      </c>
      <c r="D112" s="14" t="s">
        <v>349</v>
      </c>
      <c r="E112" s="15"/>
      <c r="F112" s="16"/>
      <c r="G112" s="1409">
        <f>(C112/C149)*G103</f>
        <v>3.3651149747616375E-3</v>
      </c>
      <c r="H112" s="1409"/>
      <c r="I112" s="1409">
        <f>(C112/C116)*I105</f>
        <v>8.5348506401137971E-3</v>
      </c>
      <c r="J112" s="1409"/>
      <c r="K112" s="1499"/>
      <c r="L112" s="1499"/>
      <c r="M112" s="1499"/>
      <c r="N112" s="1500"/>
      <c r="O112" s="3"/>
      <c r="P112" s="1432"/>
      <c r="Q112" s="297"/>
      <c r="R112" s="15"/>
      <c r="S112" s="1014" t="s">
        <v>846</v>
      </c>
      <c r="T112" s="15"/>
      <c r="U112" s="15"/>
      <c r="V112" s="15"/>
      <c r="W112" s="15"/>
      <c r="X112" s="15"/>
      <c r="Y112" s="15"/>
      <c r="Z112" s="15"/>
      <c r="AA112" s="15"/>
      <c r="AB112" s="15"/>
      <c r="AC112" s="110"/>
    </row>
    <row r="113" spans="1:29" ht="15.75" customHeight="1">
      <c r="A113" s="1432"/>
      <c r="B113" s="9"/>
      <c r="C113" s="978">
        <v>0.02</v>
      </c>
      <c r="D113" s="14" t="s">
        <v>350</v>
      </c>
      <c r="E113" s="15"/>
      <c r="F113" s="16"/>
      <c r="G113" s="1409">
        <f>(C113/C149)*G103</f>
        <v>4.4868199663488498E-2</v>
      </c>
      <c r="H113" s="1409"/>
      <c r="I113" s="1409">
        <f>(C113/C116)*I105</f>
        <v>0.11379800853485063</v>
      </c>
      <c r="J113" s="1409"/>
      <c r="K113" s="1501"/>
      <c r="L113" s="1501"/>
      <c r="M113" s="1501"/>
      <c r="N113" s="1502"/>
      <c r="O113" s="3"/>
      <c r="P113" s="1432"/>
      <c r="Q113" s="297"/>
      <c r="S113" s="1014" t="s">
        <v>851</v>
      </c>
      <c r="V113" s="15"/>
      <c r="W113" s="15"/>
      <c r="X113" s="15"/>
      <c r="Y113" s="15"/>
      <c r="Z113" s="15"/>
      <c r="AA113" s="15"/>
      <c r="AB113" s="15"/>
      <c r="AC113" s="110"/>
    </row>
    <row r="114" spans="1:29" ht="15.75" customHeight="1">
      <c r="A114" s="1432"/>
      <c r="B114" s="9"/>
      <c r="C114" s="978"/>
      <c r="D114" s="14"/>
      <c r="E114" s="15"/>
      <c r="F114" s="16"/>
      <c r="G114" s="1409">
        <f>(C114/C148)*G103</f>
        <v>0</v>
      </c>
      <c r="H114" s="1409"/>
      <c r="I114" s="1409">
        <f>(C114/C116)*I105</f>
        <v>0</v>
      </c>
      <c r="J114" s="1409"/>
      <c r="K114" s="177"/>
      <c r="L114" s="177"/>
      <c r="M114" s="177"/>
      <c r="N114" s="178"/>
      <c r="P114" s="1432"/>
      <c r="Q114" s="989" t="s">
        <v>1464</v>
      </c>
      <c r="R114" s="15"/>
      <c r="S114" s="15"/>
      <c r="T114" s="989"/>
      <c r="U114" s="15"/>
      <c r="V114" s="15"/>
      <c r="W114" s="15"/>
      <c r="X114" s="15"/>
      <c r="Y114" s="15"/>
      <c r="Z114" s="15"/>
      <c r="AA114" s="15"/>
      <c r="AB114" s="15"/>
      <c r="AC114" s="110"/>
    </row>
    <row r="115" spans="1:29" ht="16.5" customHeight="1">
      <c r="A115" s="1432"/>
      <c r="B115" s="9"/>
      <c r="C115" s="10"/>
      <c r="D115" s="10"/>
      <c r="E115" s="10"/>
      <c r="F115" s="10"/>
      <c r="G115" s="15"/>
      <c r="H115" s="109"/>
      <c r="I115" s="10"/>
      <c r="J115" s="10"/>
      <c r="K115" s="177"/>
      <c r="L115" s="177"/>
      <c r="M115" s="177"/>
      <c r="N115" s="178"/>
      <c r="P115" s="1432"/>
      <c r="Q115" s="297"/>
      <c r="R115" s="15"/>
      <c r="S115" s="15"/>
      <c r="T115" s="15"/>
      <c r="U115" s="15"/>
      <c r="V115" s="15"/>
      <c r="W115" s="15"/>
      <c r="X115" s="15"/>
      <c r="Y115" s="15"/>
      <c r="Z115" s="15"/>
      <c r="AA115" s="15"/>
      <c r="AB115" s="15"/>
      <c r="AC115" s="110"/>
    </row>
    <row r="116" spans="1:29" ht="16.5" customHeight="1">
      <c r="A116" s="1432"/>
      <c r="B116" s="9"/>
      <c r="C116" s="963">
        <f>SUM(C108:C114)</f>
        <v>0.35150000000000003</v>
      </c>
      <c r="D116" s="1453" t="s">
        <v>8</v>
      </c>
      <c r="E116" s="1453"/>
      <c r="F116" s="1453"/>
      <c r="G116" s="1454">
        <f>SUM(G108:G114)</f>
        <v>0.78855860908581044</v>
      </c>
      <c r="H116" s="1454"/>
      <c r="I116" s="1454">
        <f>SUM(I108:I114)</f>
        <v>1.9999999999999998</v>
      </c>
      <c r="J116" s="1454"/>
      <c r="K116" s="177"/>
      <c r="L116" s="177"/>
      <c r="M116" s="177"/>
      <c r="N116" s="178"/>
      <c r="P116" s="1432"/>
      <c r="Q116" s="297"/>
      <c r="R116" s="15"/>
      <c r="S116" s="15"/>
      <c r="T116" s="15"/>
      <c r="U116" s="15"/>
      <c r="V116" s="15"/>
      <c r="W116" s="15"/>
      <c r="X116" s="15"/>
      <c r="Y116" s="15"/>
      <c r="Z116" s="15"/>
      <c r="AA116" s="15"/>
      <c r="AB116" s="15"/>
      <c r="AC116" s="110"/>
    </row>
    <row r="117" spans="1:29" ht="16.5" customHeight="1">
      <c r="A117" s="1432"/>
      <c r="B117" s="9"/>
      <c r="C117" s="963"/>
      <c r="D117" s="976"/>
      <c r="E117" s="976"/>
      <c r="F117" s="976"/>
      <c r="G117" s="109"/>
      <c r="H117" s="984"/>
      <c r="I117" s="984"/>
      <c r="J117" s="10"/>
      <c r="K117" s="20"/>
      <c r="L117" s="10"/>
      <c r="M117" s="10"/>
      <c r="N117" s="19"/>
      <c r="P117" s="1432"/>
      <c r="Q117" s="297"/>
      <c r="R117" s="15"/>
      <c r="S117" s="15"/>
      <c r="T117" s="15"/>
      <c r="U117" s="15"/>
      <c r="V117" s="15"/>
      <c r="W117" s="15"/>
      <c r="X117" s="15"/>
      <c r="Y117" s="15"/>
      <c r="Z117" s="15"/>
      <c r="AA117" s="15"/>
      <c r="AB117" s="15"/>
      <c r="AC117" s="110"/>
    </row>
    <row r="118" spans="1:29" ht="16.5" customHeight="1">
      <c r="A118" s="1432"/>
      <c r="B118" s="1484"/>
      <c r="C118" s="1485"/>
      <c r="D118" s="1485"/>
      <c r="E118" s="1485"/>
      <c r="F118" s="1485"/>
      <c r="G118" s="1485"/>
      <c r="H118" s="1485"/>
      <c r="I118" s="1485"/>
      <c r="J118" s="1485"/>
      <c r="K118" s="1485"/>
      <c r="L118" s="1485"/>
      <c r="M118" s="1485"/>
      <c r="N118" s="1486"/>
      <c r="P118" s="1432"/>
      <c r="Q118" s="297"/>
      <c r="R118" s="15"/>
      <c r="S118" s="15"/>
      <c r="T118" s="15"/>
      <c r="U118" s="15"/>
      <c r="V118" s="15"/>
      <c r="W118" s="15"/>
      <c r="X118" s="15"/>
      <c r="Y118" s="15"/>
      <c r="Z118" s="15"/>
      <c r="AA118" s="15"/>
      <c r="AB118" s="15"/>
      <c r="AC118" s="110"/>
    </row>
    <row r="119" spans="1:29" ht="16.5" customHeight="1">
      <c r="A119" s="1432"/>
      <c r="B119" s="651"/>
      <c r="C119" s="231"/>
      <c r="D119" s="231"/>
      <c r="E119" s="231"/>
      <c r="F119" s="231"/>
      <c r="G119" s="663"/>
      <c r="H119" s="627"/>
      <c r="I119" s="1549" t="s">
        <v>66</v>
      </c>
      <c r="J119" s="1549"/>
      <c r="K119" s="635"/>
      <c r="L119" s="1550" t="s">
        <v>846</v>
      </c>
      <c r="M119" s="1550"/>
      <c r="N119" s="1551"/>
      <c r="P119" s="1432"/>
      <c r="Q119" s="297"/>
      <c r="R119" s="14" t="s">
        <v>1462</v>
      </c>
      <c r="S119" s="15"/>
      <c r="T119" s="15"/>
      <c r="U119" s="15"/>
      <c r="V119" s="15"/>
      <c r="W119" s="15"/>
      <c r="X119" s="15"/>
      <c r="Y119" s="15"/>
      <c r="Z119" s="15"/>
      <c r="AA119" s="15"/>
      <c r="AB119" s="15"/>
      <c r="AC119" s="110"/>
    </row>
    <row r="120" spans="1:29" ht="16.5" customHeight="1">
      <c r="A120" s="1432"/>
      <c r="B120" s="1554" t="s">
        <v>840</v>
      </c>
      <c r="C120" s="1555"/>
      <c r="D120" s="1555"/>
      <c r="E120" s="1555"/>
      <c r="F120" s="660"/>
      <c r="G120" s="661"/>
      <c r="H120" s="660"/>
      <c r="I120" s="1545">
        <v>1</v>
      </c>
      <c r="J120" s="1545"/>
      <c r="K120" s="656" t="s">
        <v>773</v>
      </c>
      <c r="L120" s="1552"/>
      <c r="M120" s="1552"/>
      <c r="N120" s="1553"/>
      <c r="P120" s="1432"/>
      <c r="Q120" s="297"/>
      <c r="R120" s="15"/>
      <c r="S120" s="15"/>
      <c r="T120" s="15"/>
      <c r="U120" s="14" t="s">
        <v>345</v>
      </c>
      <c r="V120" s="15"/>
      <c r="W120" s="15"/>
      <c r="X120" s="15"/>
      <c r="Y120" s="15"/>
      <c r="Z120" s="15"/>
      <c r="AA120" s="15"/>
      <c r="AB120" s="15"/>
      <c r="AC120" s="110"/>
    </row>
    <row r="121" spans="1:29" ht="18.75" customHeight="1">
      <c r="A121" s="1432"/>
      <c r="B121" s="1554"/>
      <c r="C121" s="1555"/>
      <c r="D121" s="1555"/>
      <c r="E121" s="1555"/>
      <c r="F121" s="659"/>
      <c r="G121" s="1546"/>
      <c r="H121" s="1546"/>
      <c r="I121" s="15"/>
      <c r="J121" s="10"/>
      <c r="K121" s="10"/>
      <c r="L121" s="1552"/>
      <c r="M121" s="1552"/>
      <c r="N121" s="1553"/>
      <c r="O121" s="3"/>
      <c r="P121" s="1432"/>
      <c r="Q121" s="297"/>
      <c r="R121" s="15"/>
      <c r="S121" s="15"/>
      <c r="T121" s="15"/>
      <c r="U121" s="14" t="s">
        <v>840</v>
      </c>
      <c r="V121" s="15"/>
      <c r="W121" s="15"/>
      <c r="X121" s="15"/>
      <c r="Y121" s="15"/>
      <c r="Z121" s="15"/>
      <c r="AA121" s="15"/>
      <c r="AB121" s="15"/>
      <c r="AC121" s="110"/>
    </row>
    <row r="122" spans="1:29" ht="15.75">
      <c r="A122" s="1432"/>
      <c r="B122" s="664"/>
      <c r="C122" s="965" t="s">
        <v>6</v>
      </c>
      <c r="D122" s="99" t="s">
        <v>861</v>
      </c>
      <c r="E122" s="10"/>
      <c r="F122" s="10"/>
      <c r="G122" s="15"/>
      <c r="H122" s="109"/>
      <c r="I122" s="114"/>
      <c r="J122" s="212"/>
      <c r="K122" s="1412" t="s">
        <v>7</v>
      </c>
      <c r="L122" s="1412"/>
      <c r="M122" s="1412"/>
      <c r="N122" s="1413"/>
      <c r="O122" s="3"/>
      <c r="P122" s="1432"/>
      <c r="Q122" s="297"/>
      <c r="R122" s="15"/>
      <c r="S122" s="15"/>
      <c r="T122" s="15"/>
      <c r="U122" s="14" t="s">
        <v>850</v>
      </c>
      <c r="V122" s="15"/>
      <c r="W122" s="15"/>
      <c r="X122" s="15"/>
      <c r="Y122" s="15"/>
      <c r="Z122" s="15"/>
      <c r="AA122" s="15"/>
      <c r="AB122" s="15"/>
      <c r="AC122" s="110"/>
    </row>
    <row r="123" spans="1:29" ht="16.5" customHeight="1">
      <c r="A123" s="1432"/>
      <c r="B123" s="297"/>
      <c r="C123" s="978">
        <v>0.18</v>
      </c>
      <c r="D123" s="14" t="s">
        <v>701</v>
      </c>
      <c r="E123" s="14"/>
      <c r="F123" s="14"/>
      <c r="G123" s="1409">
        <f>(C123/C149)*G103</f>
        <v>0.40381379697139647</v>
      </c>
      <c r="H123" s="1409"/>
      <c r="I123" s="1409">
        <f>(C123/C126)*I120</f>
        <v>0.72</v>
      </c>
      <c r="J123" s="1409"/>
      <c r="K123" s="175" t="s">
        <v>841</v>
      </c>
      <c r="L123" s="175"/>
      <c r="M123" s="175"/>
      <c r="N123" s="176"/>
      <c r="O123" s="3"/>
      <c r="P123" s="1432"/>
      <c r="Q123" s="297"/>
      <c r="R123" s="15"/>
      <c r="S123" s="15"/>
      <c r="T123" s="15"/>
      <c r="U123" s="15"/>
      <c r="V123" s="15"/>
      <c r="W123" s="15"/>
      <c r="X123" s="15"/>
      <c r="Y123" s="15"/>
      <c r="Z123" s="15"/>
      <c r="AA123" s="15"/>
      <c r="AB123" s="15"/>
      <c r="AC123" s="110"/>
    </row>
    <row r="124" spans="1:29" ht="15.75">
      <c r="A124" s="1432"/>
      <c r="B124" s="297"/>
      <c r="C124" s="978">
        <v>7.0000000000000007E-2</v>
      </c>
      <c r="D124" s="14" t="s">
        <v>842</v>
      </c>
      <c r="E124" s="15"/>
      <c r="F124" s="16"/>
      <c r="G124" s="1409">
        <f>(C124/C149)*G103</f>
        <v>0.15703869882220975</v>
      </c>
      <c r="H124" s="1409"/>
      <c r="I124" s="1409">
        <f>(C124/C126)*I120</f>
        <v>0.28000000000000003</v>
      </c>
      <c r="J124" s="1409"/>
      <c r="K124" s="177"/>
      <c r="L124" s="177"/>
      <c r="M124" s="177"/>
      <c r="N124" s="178"/>
      <c r="O124" s="3"/>
      <c r="P124" s="1432"/>
      <c r="Q124" s="297"/>
      <c r="R124" s="15"/>
      <c r="S124" s="15"/>
      <c r="T124" s="15"/>
      <c r="U124" s="15"/>
      <c r="V124" s="15"/>
      <c r="W124" s="15"/>
      <c r="X124" s="15"/>
      <c r="Y124" s="15"/>
      <c r="Z124" s="15"/>
      <c r="AA124" s="15"/>
      <c r="AB124" s="15"/>
      <c r="AC124" s="110"/>
    </row>
    <row r="125" spans="1:29" ht="15.75">
      <c r="A125" s="1432"/>
      <c r="B125" s="297"/>
      <c r="C125" s="15"/>
      <c r="D125" s="15"/>
      <c r="E125" s="15"/>
      <c r="F125" s="16"/>
      <c r="G125" s="958"/>
      <c r="H125" s="958"/>
      <c r="I125" s="958"/>
      <c r="J125" s="958"/>
      <c r="K125" s="177"/>
      <c r="L125" s="177"/>
      <c r="M125" s="177"/>
      <c r="N125" s="178"/>
      <c r="O125" s="3"/>
      <c r="P125" s="1432"/>
      <c r="Q125" s="297"/>
      <c r="R125" s="15"/>
      <c r="S125" s="15"/>
      <c r="T125" s="15"/>
      <c r="U125" s="15"/>
      <c r="V125" s="15"/>
      <c r="W125" s="15"/>
      <c r="X125" s="15"/>
      <c r="Y125" s="15"/>
      <c r="Z125" s="15"/>
      <c r="AA125" s="15"/>
      <c r="AB125" s="15"/>
      <c r="AC125" s="110"/>
    </row>
    <row r="126" spans="1:29" ht="15.75" customHeight="1">
      <c r="A126" s="1432"/>
      <c r="B126" s="297"/>
      <c r="C126" s="963">
        <f>SUM(C123:C124)</f>
        <v>0.25</v>
      </c>
      <c r="D126" s="1556" t="s">
        <v>852</v>
      </c>
      <c r="E126" s="1556"/>
      <c r="F126" s="1556"/>
      <c r="G126" s="1454">
        <f>SUM(G123:H124)</f>
        <v>0.56085249579360619</v>
      </c>
      <c r="H126" s="1454"/>
      <c r="I126" s="1454">
        <f>SUM(I123:I124)</f>
        <v>1</v>
      </c>
      <c r="J126" s="1454">
        <f>SUM(J123:J124)</f>
        <v>0</v>
      </c>
      <c r="K126" s="177"/>
      <c r="L126" s="177"/>
      <c r="M126" s="177"/>
      <c r="N126" s="178"/>
      <c r="O126" s="3"/>
      <c r="P126" s="1432"/>
      <c r="Q126" s="297"/>
      <c r="R126" s="15"/>
      <c r="S126" s="15"/>
      <c r="T126" s="15"/>
      <c r="U126" s="15"/>
      <c r="V126" s="15"/>
      <c r="W126" s="15"/>
      <c r="X126" s="15"/>
      <c r="Y126" s="15"/>
      <c r="Z126" s="15"/>
      <c r="AA126" s="15"/>
      <c r="AB126" s="15"/>
      <c r="AC126" s="110"/>
    </row>
    <row r="127" spans="1:29" ht="15.75" customHeight="1">
      <c r="A127" s="1432"/>
      <c r="B127" s="297"/>
      <c r="C127" s="963"/>
      <c r="D127" s="979"/>
      <c r="E127" s="979"/>
      <c r="F127" s="979"/>
      <c r="G127" s="960"/>
      <c r="H127" s="960"/>
      <c r="I127" s="960"/>
      <c r="J127" s="960"/>
      <c r="K127" s="177"/>
      <c r="L127" s="177"/>
      <c r="M127" s="177"/>
      <c r="N127" s="178"/>
      <c r="O127" s="3"/>
      <c r="P127" s="1432"/>
      <c r="Q127" s="297"/>
      <c r="R127" s="15"/>
      <c r="S127" s="15"/>
      <c r="T127" s="15"/>
      <c r="U127" s="15"/>
      <c r="V127" s="15"/>
      <c r="W127" s="15"/>
      <c r="X127" s="15"/>
      <c r="Y127" s="15"/>
      <c r="Z127" s="15"/>
      <c r="AA127" s="15"/>
      <c r="AB127" s="15"/>
      <c r="AC127" s="110"/>
    </row>
    <row r="128" spans="1:29" ht="15.75" customHeight="1">
      <c r="A128" s="1432"/>
      <c r="B128" s="297"/>
      <c r="C128" s="129"/>
      <c r="D128" s="654" t="s">
        <v>847</v>
      </c>
      <c r="E128" s="15"/>
      <c r="F128" s="16"/>
      <c r="G128" s="661"/>
      <c r="H128" s="400"/>
      <c r="I128" s="958"/>
      <c r="J128" s="958"/>
      <c r="K128" s="177"/>
      <c r="L128" s="177"/>
      <c r="M128" s="177"/>
      <c r="N128" s="178"/>
      <c r="O128" s="3"/>
      <c r="P128" s="1432"/>
      <c r="Q128" s="297"/>
      <c r="R128" s="15"/>
      <c r="S128" s="15"/>
      <c r="T128" s="15"/>
      <c r="U128" s="15"/>
      <c r="V128" s="15"/>
      <c r="W128" s="15"/>
      <c r="X128" s="15"/>
      <c r="Y128" s="15"/>
      <c r="Z128" s="15"/>
      <c r="AA128" s="15"/>
      <c r="AB128" s="15"/>
      <c r="AC128" s="110"/>
    </row>
    <row r="129" spans="1:29" ht="15.75">
      <c r="A129" s="1432"/>
      <c r="B129" s="297"/>
      <c r="C129" s="978">
        <v>0.36</v>
      </c>
      <c r="D129" s="14" t="s">
        <v>848</v>
      </c>
      <c r="E129" s="15"/>
      <c r="F129" s="16"/>
      <c r="G129" s="1454">
        <f>(C129/C150)*G103</f>
        <v>0.71892161757363948</v>
      </c>
      <c r="H129" s="1454"/>
      <c r="I129" s="1454">
        <f>(G129/G126)*I126</f>
        <v>1.2818372441337995</v>
      </c>
      <c r="J129" s="1454"/>
      <c r="K129" s="177"/>
      <c r="L129" s="177"/>
      <c r="M129" s="177"/>
      <c r="N129" s="178"/>
      <c r="O129" s="3"/>
      <c r="P129" s="1432"/>
      <c r="Q129" s="297"/>
      <c r="R129" s="15"/>
      <c r="S129" s="15"/>
      <c r="T129" s="15"/>
      <c r="U129" s="15"/>
      <c r="V129" s="15"/>
      <c r="W129" s="15"/>
      <c r="X129" s="15"/>
      <c r="Y129" s="15"/>
      <c r="Z129" s="15"/>
      <c r="AA129" s="15"/>
      <c r="AB129" s="15"/>
      <c r="AC129" s="110"/>
    </row>
    <row r="130" spans="1:29" ht="15.75" customHeight="1">
      <c r="A130" s="1432"/>
      <c r="B130" s="297"/>
      <c r="C130" s="129"/>
      <c r="D130" s="14"/>
      <c r="E130" s="15"/>
      <c r="F130" s="16"/>
      <c r="G130" s="661"/>
      <c r="H130" s="400"/>
      <c r="I130" s="1409">
        <f>(C130/C126)*I120</f>
        <v>0</v>
      </c>
      <c r="J130" s="1409"/>
      <c r="K130" s="177"/>
      <c r="L130" s="177"/>
      <c r="M130" s="177"/>
      <c r="N130" s="178"/>
      <c r="O130" s="3"/>
      <c r="P130" s="1432"/>
      <c r="Q130" s="297"/>
      <c r="R130" s="15"/>
      <c r="S130" s="15"/>
      <c r="T130" s="15"/>
      <c r="U130" s="15"/>
      <c r="V130" s="15"/>
      <c r="W130" s="15"/>
      <c r="X130" s="15"/>
      <c r="Y130" s="15"/>
      <c r="Z130" s="15"/>
      <c r="AA130" s="15"/>
      <c r="AB130" s="15"/>
      <c r="AC130" s="110"/>
    </row>
    <row r="131" spans="1:29" ht="21">
      <c r="A131" s="1432"/>
      <c r="B131" s="1554" t="s">
        <v>843</v>
      </c>
      <c r="C131" s="1555"/>
      <c r="D131" s="1555"/>
      <c r="E131" s="1555"/>
      <c r="F131" s="16"/>
      <c r="G131" s="1409">
        <f>(C131/C148)*G103</f>
        <v>0</v>
      </c>
      <c r="H131" s="1409"/>
      <c r="I131" s="1409">
        <f>(C131/C126)*I120</f>
        <v>0</v>
      </c>
      <c r="J131" s="1409"/>
      <c r="K131" s="177"/>
      <c r="L131" s="177"/>
      <c r="M131" s="177"/>
      <c r="N131" s="178"/>
      <c r="O131" s="3"/>
      <c r="P131" s="1432"/>
      <c r="Q131" s="297"/>
      <c r="R131" s="15"/>
      <c r="S131" s="15"/>
      <c r="T131" s="15"/>
      <c r="U131" s="15"/>
      <c r="V131" s="15"/>
      <c r="W131" s="15"/>
      <c r="X131" s="15"/>
      <c r="Y131" s="15"/>
      <c r="Z131" s="15"/>
      <c r="AA131" s="15"/>
      <c r="AB131" s="15"/>
      <c r="AC131" s="110"/>
    </row>
    <row r="132" spans="1:29" ht="15.75">
      <c r="A132" s="1432"/>
      <c r="B132" s="297"/>
      <c r="C132" s="978">
        <v>0.05</v>
      </c>
      <c r="D132" s="14" t="s">
        <v>849</v>
      </c>
      <c r="E132" s="15"/>
      <c r="F132" s="16"/>
      <c r="G132" s="1454">
        <f>(C132/C126)*G126</f>
        <v>0.11217049915872124</v>
      </c>
      <c r="H132" s="1454"/>
      <c r="I132" s="1454">
        <f>(C132/C126)*I126</f>
        <v>0.2</v>
      </c>
      <c r="J132" s="1454"/>
      <c r="K132" s="177"/>
      <c r="L132" s="177"/>
      <c r="M132" s="177"/>
      <c r="N132" s="178"/>
      <c r="O132" s="3"/>
      <c r="P132" s="1432"/>
      <c r="Q132" s="297"/>
      <c r="R132" s="15"/>
      <c r="S132" s="15"/>
      <c r="T132" s="15"/>
      <c r="U132" s="15"/>
      <c r="V132" s="15"/>
      <c r="W132" s="15"/>
      <c r="X132" s="15"/>
      <c r="Y132" s="15"/>
      <c r="Z132" s="15"/>
      <c r="AA132" s="15"/>
      <c r="AB132" s="15"/>
      <c r="AC132" s="110"/>
    </row>
    <row r="133" spans="1:29" ht="16.5" customHeight="1">
      <c r="A133" s="1432"/>
      <c r="B133" s="9"/>
      <c r="C133" s="10"/>
      <c r="D133" s="10"/>
      <c r="E133" s="10"/>
      <c r="F133" s="10"/>
      <c r="G133" s="15"/>
      <c r="H133" s="15"/>
      <c r="I133" s="10"/>
      <c r="J133" s="10"/>
      <c r="K133" s="20"/>
      <c r="L133" s="10"/>
      <c r="M133" s="10"/>
      <c r="N133" s="19"/>
      <c r="P133" s="1432"/>
      <c r="Q133" s="297"/>
      <c r="R133" s="15"/>
      <c r="S133" s="15"/>
      <c r="T133" s="15"/>
      <c r="U133" s="15"/>
      <c r="V133" s="15"/>
      <c r="W133" s="15"/>
      <c r="X133" s="15"/>
      <c r="Y133" s="15"/>
      <c r="Z133" s="15"/>
      <c r="AA133" s="15"/>
      <c r="AB133" s="15"/>
      <c r="AC133" s="110"/>
    </row>
    <row r="134" spans="1:29" ht="16.5" customHeight="1">
      <c r="A134" s="1432"/>
      <c r="B134" s="1484"/>
      <c r="C134" s="1485"/>
      <c r="D134" s="1485"/>
      <c r="E134" s="1485"/>
      <c r="F134" s="1485"/>
      <c r="G134" s="1485"/>
      <c r="H134" s="1485"/>
      <c r="I134" s="1485"/>
      <c r="J134" s="1485"/>
      <c r="K134" s="1485"/>
      <c r="L134" s="1485"/>
      <c r="M134" s="1485"/>
      <c r="N134" s="1486"/>
      <c r="P134" s="1432"/>
      <c r="Q134" s="297"/>
      <c r="R134" s="15"/>
      <c r="S134" s="15"/>
      <c r="T134" s="15"/>
      <c r="U134" s="15"/>
      <c r="V134" s="15"/>
      <c r="W134" s="15"/>
      <c r="X134" s="15"/>
      <c r="Y134" s="15"/>
      <c r="Z134" s="15"/>
      <c r="AA134" s="15"/>
      <c r="AB134" s="15"/>
      <c r="AC134" s="110"/>
    </row>
    <row r="135" spans="1:29" ht="16.5" customHeight="1">
      <c r="A135" s="1432"/>
      <c r="B135" s="651"/>
      <c r="C135" s="231"/>
      <c r="D135" s="231"/>
      <c r="E135" s="231"/>
      <c r="F135" s="1547"/>
      <c r="G135" s="1547"/>
      <c r="H135" s="1547"/>
      <c r="I135" s="1549" t="s">
        <v>66</v>
      </c>
      <c r="J135" s="1549"/>
      <c r="K135" s="231"/>
      <c r="L135" s="1550" t="s">
        <v>851</v>
      </c>
      <c r="M135" s="1550"/>
      <c r="N135" s="1551"/>
      <c r="P135" s="1432"/>
      <c r="Q135" s="1439" t="s">
        <v>1465</v>
      </c>
      <c r="R135" s="1428"/>
      <c r="S135" s="1428"/>
      <c r="T135" s="1428"/>
      <c r="U135" s="1428"/>
      <c r="V135" s="1428"/>
      <c r="W135" s="1428"/>
      <c r="X135" s="1428"/>
      <c r="Y135" s="1428"/>
      <c r="Z135" s="1428"/>
      <c r="AA135" s="1428"/>
      <c r="AB135" s="15"/>
      <c r="AC135" s="110"/>
    </row>
    <row r="136" spans="1:29" ht="16.5" customHeight="1">
      <c r="A136" s="1432"/>
      <c r="B136" s="1543" t="s">
        <v>850</v>
      </c>
      <c r="C136" s="1544"/>
      <c r="D136" s="1544"/>
      <c r="E136" s="1544"/>
      <c r="F136" s="1548"/>
      <c r="G136" s="1548"/>
      <c r="H136" s="1548"/>
      <c r="I136" s="1545">
        <v>1</v>
      </c>
      <c r="J136" s="1545"/>
      <c r="K136" s="656" t="s">
        <v>773</v>
      </c>
      <c r="L136" s="1552"/>
      <c r="M136" s="1552"/>
      <c r="N136" s="1553"/>
      <c r="P136" s="1432"/>
      <c r="Q136" s="1439"/>
      <c r="R136" s="1428"/>
      <c r="S136" s="1428"/>
      <c r="T136" s="1428"/>
      <c r="U136" s="1428"/>
      <c r="V136" s="1428"/>
      <c r="W136" s="1428"/>
      <c r="X136" s="1428"/>
      <c r="Y136" s="1428"/>
      <c r="Z136" s="1428"/>
      <c r="AA136" s="1428"/>
      <c r="AB136" s="972" t="s">
        <v>66</v>
      </c>
      <c r="AC136" s="110"/>
    </row>
    <row r="137" spans="1:29" ht="16.5" customHeight="1">
      <c r="A137" s="1432"/>
      <c r="B137" s="1543"/>
      <c r="C137" s="1544"/>
      <c r="D137" s="1544"/>
      <c r="E137" s="1544"/>
      <c r="F137" s="659"/>
      <c r="G137" s="1546"/>
      <c r="H137" s="1546"/>
      <c r="I137" s="10"/>
      <c r="J137" s="10"/>
      <c r="K137" s="10"/>
      <c r="L137" s="1552"/>
      <c r="M137" s="1552"/>
      <c r="N137" s="1553"/>
      <c r="P137" s="1432"/>
      <c r="Q137" s="1439"/>
      <c r="R137" s="1428"/>
      <c r="S137" s="1428"/>
      <c r="T137" s="1428"/>
      <c r="U137" s="1428"/>
      <c r="V137" s="1428"/>
      <c r="W137" s="1428"/>
      <c r="X137" s="1428"/>
      <c r="Y137" s="1428"/>
      <c r="Z137" s="1428"/>
      <c r="AA137" s="1428"/>
      <c r="AB137" s="10"/>
      <c r="AC137" s="110"/>
    </row>
    <row r="138" spans="1:29" ht="16.5" customHeight="1">
      <c r="A138" s="1432"/>
      <c r="B138" s="664"/>
      <c r="C138" s="965" t="s">
        <v>6</v>
      </c>
      <c r="D138" s="99" t="s">
        <v>861</v>
      </c>
      <c r="E138" s="10"/>
      <c r="F138" s="15"/>
      <c r="G138" s="114"/>
      <c r="H138" s="109"/>
      <c r="I138" s="15"/>
      <c r="J138" s="15"/>
      <c r="K138" s="188" t="s">
        <v>7</v>
      </c>
      <c r="L138" s="188"/>
      <c r="M138" s="188"/>
      <c r="N138" s="189"/>
      <c r="P138" s="1432"/>
      <c r="Q138" s="1440" t="s">
        <v>1374</v>
      </c>
      <c r="R138" s="1441"/>
      <c r="S138" s="1441"/>
      <c r="T138" s="1441"/>
      <c r="U138" s="1441"/>
      <c r="V138" s="1441"/>
      <c r="W138" s="1441"/>
      <c r="X138" s="1441"/>
      <c r="Y138" s="1441"/>
      <c r="Z138" s="1441"/>
      <c r="AA138" s="1441"/>
      <c r="AB138" s="965" t="s">
        <v>6</v>
      </c>
      <c r="AC138" s="110"/>
    </row>
    <row r="139" spans="1:29" ht="16.5" customHeight="1">
      <c r="A139" s="1432"/>
      <c r="B139" s="297"/>
      <c r="C139" s="978">
        <v>0.22</v>
      </c>
      <c r="D139" s="14" t="s">
        <v>701</v>
      </c>
      <c r="E139" s="14"/>
      <c r="F139" s="15"/>
      <c r="G139" s="1409">
        <f>(C139/C149)*G103</f>
        <v>0.49355019629837349</v>
      </c>
      <c r="H139" s="1409"/>
      <c r="I139" s="1409">
        <f>(C139/C144)*I136</f>
        <v>0.91666666666666674</v>
      </c>
      <c r="J139" s="1409"/>
      <c r="K139" s="1493" t="s">
        <v>560</v>
      </c>
      <c r="L139" s="1493"/>
      <c r="M139" s="1493"/>
      <c r="N139" s="1494"/>
      <c r="P139" s="1432"/>
      <c r="Q139" s="1440"/>
      <c r="R139" s="1441"/>
      <c r="S139" s="1441"/>
      <c r="T139" s="1441"/>
      <c r="U139" s="1441"/>
      <c r="V139" s="1441"/>
      <c r="W139" s="1441"/>
      <c r="X139" s="1441"/>
      <c r="Y139" s="1441"/>
      <c r="Z139" s="1441"/>
      <c r="AA139" s="1441"/>
      <c r="AB139" s="991"/>
      <c r="AC139" s="110"/>
    </row>
    <row r="140" spans="1:29" ht="16.5" customHeight="1">
      <c r="A140" s="1432"/>
      <c r="B140" s="297"/>
      <c r="C140" s="978">
        <v>1.7999999999999999E-2</v>
      </c>
      <c r="D140" s="14" t="s">
        <v>44</v>
      </c>
      <c r="E140" s="15"/>
      <c r="F140" s="15"/>
      <c r="G140" s="1409">
        <f>(C140/C149)*G103</f>
        <v>4.0381379697139647E-2</v>
      </c>
      <c r="H140" s="1409"/>
      <c r="I140" s="1409">
        <f>(C140/C144)*I136</f>
        <v>7.4999999999999997E-2</v>
      </c>
      <c r="J140" s="1409"/>
      <c r="K140" s="1495"/>
      <c r="L140" s="1495"/>
      <c r="M140" s="1495"/>
      <c r="N140" s="1496"/>
      <c r="P140" s="1432"/>
      <c r="Q140" s="297"/>
      <c r="R140" s="15"/>
      <c r="S140" s="15"/>
      <c r="T140" s="15"/>
      <c r="U140" s="15"/>
      <c r="V140" s="15"/>
      <c r="W140" s="15"/>
      <c r="X140" s="15"/>
      <c r="Y140" s="15"/>
      <c r="Z140" s="15"/>
      <c r="AA140" s="15"/>
      <c r="AB140" s="15"/>
      <c r="AC140" s="110"/>
    </row>
    <row r="141" spans="1:29" ht="16.5" customHeight="1">
      <c r="A141" s="1432"/>
      <c r="B141" s="297"/>
      <c r="C141" s="978">
        <v>2E-3</v>
      </c>
      <c r="D141" s="14" t="s">
        <v>118</v>
      </c>
      <c r="E141" s="15"/>
      <c r="F141" s="15"/>
      <c r="G141" s="1409">
        <f>(C141/C149)*G103</f>
        <v>4.4868199663488503E-3</v>
      </c>
      <c r="H141" s="1409"/>
      <c r="I141" s="1409">
        <f>(C141/C144)*I136</f>
        <v>8.3333333333333332E-3</v>
      </c>
      <c r="J141" s="1409"/>
      <c r="K141" s="1497" t="s">
        <v>561</v>
      </c>
      <c r="L141" s="1497"/>
      <c r="M141" s="1497"/>
      <c r="N141" s="1498"/>
      <c r="P141" s="1432"/>
      <c r="Q141" s="297"/>
      <c r="R141" s="15"/>
      <c r="S141" s="15"/>
      <c r="T141" s="15"/>
      <c r="U141" s="15"/>
      <c r="V141" s="15"/>
      <c r="W141" s="15"/>
      <c r="X141" s="15"/>
      <c r="Y141" s="15"/>
      <c r="Z141" s="15"/>
      <c r="AA141" s="15"/>
      <c r="AB141" s="15"/>
      <c r="AC141" s="110"/>
    </row>
    <row r="142" spans="1:29" ht="16.5" customHeight="1">
      <c r="A142" s="1432"/>
      <c r="B142" s="297"/>
      <c r="C142" s="978"/>
      <c r="D142" s="14"/>
      <c r="E142" s="15"/>
      <c r="F142" s="15"/>
      <c r="G142" s="1409">
        <f>(C142/C148)*G103</f>
        <v>0</v>
      </c>
      <c r="H142" s="1409"/>
      <c r="I142" s="1409">
        <f>(C142/C144)*I136</f>
        <v>0</v>
      </c>
      <c r="J142" s="1409"/>
      <c r="K142" s="1499"/>
      <c r="L142" s="1499"/>
      <c r="M142" s="1499"/>
      <c r="N142" s="1500"/>
      <c r="P142" s="1432"/>
      <c r="Q142" s="297"/>
      <c r="R142" s="15"/>
      <c r="S142" s="15"/>
      <c r="T142" s="15"/>
      <c r="U142" s="15"/>
      <c r="V142" s="15"/>
      <c r="W142" s="15"/>
      <c r="X142" s="15"/>
      <c r="Y142" s="15"/>
      <c r="Z142" s="15"/>
      <c r="AA142" s="15"/>
      <c r="AB142" s="15"/>
      <c r="AC142" s="110"/>
    </row>
    <row r="143" spans="1:29" ht="16.5" customHeight="1">
      <c r="A143" s="1432"/>
      <c r="B143" s="297"/>
      <c r="C143" s="10"/>
      <c r="D143" s="10"/>
      <c r="E143" s="10"/>
      <c r="F143" s="15"/>
      <c r="G143" s="18"/>
      <c r="H143" s="109"/>
      <c r="I143" s="15"/>
      <c r="J143" s="10"/>
      <c r="K143" s="1499"/>
      <c r="L143" s="1499"/>
      <c r="M143" s="1499"/>
      <c r="N143" s="1500"/>
      <c r="P143" s="1432"/>
      <c r="Q143" s="297"/>
      <c r="R143" s="15"/>
      <c r="S143" s="15"/>
      <c r="T143" s="15"/>
      <c r="U143" s="15"/>
      <c r="V143" s="15"/>
      <c r="W143" s="15"/>
      <c r="X143" s="15"/>
      <c r="Y143" s="15"/>
      <c r="Z143" s="15"/>
      <c r="AA143" s="15"/>
      <c r="AB143" s="15"/>
      <c r="AC143" s="110"/>
    </row>
    <row r="144" spans="1:29" ht="16.5" customHeight="1">
      <c r="A144" s="1432"/>
      <c r="B144" s="297"/>
      <c r="C144" s="963">
        <f>SUM(C139:C142)</f>
        <v>0.24</v>
      </c>
      <c r="D144" s="228" t="s">
        <v>853</v>
      </c>
      <c r="E144" s="228"/>
      <c r="F144" s="15"/>
      <c r="G144" s="1454">
        <f>SUM(G139:H142)</f>
        <v>0.53841839596186192</v>
      </c>
      <c r="H144" s="1454"/>
      <c r="I144" s="1454">
        <f>SUM(I139:J142)</f>
        <v>1</v>
      </c>
      <c r="J144" s="1454"/>
      <c r="K144" s="10"/>
      <c r="L144" s="10"/>
      <c r="M144" s="10"/>
      <c r="N144" s="11"/>
      <c r="P144" s="1432"/>
      <c r="Q144" s="297"/>
      <c r="R144" s="15"/>
      <c r="S144" s="15"/>
      <c r="T144" s="15"/>
      <c r="U144" s="15"/>
      <c r="V144" s="15"/>
      <c r="W144" s="15"/>
      <c r="X144" s="15"/>
      <c r="Y144" s="15"/>
      <c r="Z144" s="15"/>
      <c r="AA144" s="15"/>
      <c r="AB144" s="15"/>
      <c r="AC144" s="110"/>
    </row>
    <row r="145" spans="1:29" ht="16.5" customHeight="1">
      <c r="A145" s="1432"/>
      <c r="B145" s="297"/>
      <c r="C145" s="963"/>
      <c r="D145" s="228"/>
      <c r="E145" s="228"/>
      <c r="F145" s="15"/>
      <c r="G145" s="960"/>
      <c r="H145" s="960"/>
      <c r="I145" s="960"/>
      <c r="J145" s="960"/>
      <c r="K145" s="10"/>
      <c r="L145" s="10"/>
      <c r="M145" s="10"/>
      <c r="N145" s="11"/>
      <c r="P145" s="1432"/>
      <c r="Q145" s="297"/>
      <c r="R145" s="15"/>
      <c r="S145" s="15"/>
      <c r="T145" s="15"/>
      <c r="U145" s="15"/>
      <c r="V145" s="15"/>
      <c r="W145" s="15"/>
      <c r="X145" s="15"/>
      <c r="Y145" s="15"/>
      <c r="Z145" s="15"/>
      <c r="AA145" s="15"/>
      <c r="AB145" s="15"/>
      <c r="AC145" s="110"/>
    </row>
    <row r="146" spans="1:29" ht="13.5" customHeight="1">
      <c r="A146" s="1432"/>
      <c r="B146" s="1484"/>
      <c r="C146" s="1485"/>
      <c r="D146" s="1485"/>
      <c r="E146" s="1485"/>
      <c r="F146" s="1485"/>
      <c r="G146" s="1485"/>
      <c r="H146" s="1485"/>
      <c r="I146" s="1485"/>
      <c r="J146" s="1485"/>
      <c r="K146" s="1485"/>
      <c r="L146" s="1485"/>
      <c r="M146" s="1485"/>
      <c r="N146" s="1486"/>
      <c r="P146" s="1432"/>
      <c r="Q146" s="297"/>
      <c r="R146" s="15"/>
      <c r="S146" s="15"/>
      <c r="T146" s="15"/>
      <c r="U146" s="15"/>
      <c r="V146" s="15"/>
      <c r="W146" s="15"/>
      <c r="X146" s="15"/>
      <c r="Y146" s="15"/>
      <c r="Z146" s="15"/>
      <c r="AA146" s="15"/>
      <c r="AB146" s="15"/>
      <c r="AC146" s="110"/>
    </row>
    <row r="147" spans="1:29" ht="13.5" customHeight="1">
      <c r="A147" s="1432"/>
      <c r="B147" s="9"/>
      <c r="C147" s="963"/>
      <c r="D147" s="959"/>
      <c r="E147" s="959"/>
      <c r="F147" s="959"/>
      <c r="G147" s="665"/>
      <c r="H147" s="960"/>
      <c r="I147" s="960"/>
      <c r="J147" s="10"/>
      <c r="K147" s="20"/>
      <c r="L147" s="10"/>
      <c r="M147" s="10"/>
      <c r="N147" s="19"/>
      <c r="P147" s="1432"/>
      <c r="Q147" s="297"/>
      <c r="R147" s="15"/>
      <c r="S147" s="15"/>
      <c r="T147" s="15"/>
      <c r="U147" s="15"/>
      <c r="V147" s="15"/>
      <c r="W147" s="15"/>
      <c r="X147" s="15"/>
      <c r="Y147" s="15"/>
      <c r="Z147" s="15"/>
      <c r="AA147" s="15"/>
      <c r="AB147" s="15"/>
      <c r="AC147" s="110"/>
    </row>
    <row r="148" spans="1:29" ht="13.5" customHeight="1">
      <c r="A148" s="1432"/>
      <c r="B148" s="9"/>
      <c r="C148" s="963">
        <f>C116</f>
        <v>0.35150000000000003</v>
      </c>
      <c r="D148" s="228" t="s">
        <v>856</v>
      </c>
      <c r="E148" s="959"/>
      <c r="F148" s="959"/>
      <c r="G148" s="1454">
        <f t="shared" ref="G148:H148" si="5">G116</f>
        <v>0.78855860908581044</v>
      </c>
      <c r="H148" s="1454">
        <f t="shared" si="5"/>
        <v>0</v>
      </c>
      <c r="I148" s="960"/>
      <c r="J148" s="10"/>
      <c r="K148" s="20"/>
      <c r="L148" s="10"/>
      <c r="M148" s="10"/>
      <c r="N148" s="19"/>
      <c r="P148" s="1432"/>
      <c r="Q148" s="297"/>
      <c r="R148" s="15"/>
      <c r="S148" s="15"/>
      <c r="T148" s="15"/>
      <c r="U148" s="15"/>
      <c r="V148" s="15"/>
      <c r="W148" s="15"/>
      <c r="X148" s="15"/>
      <c r="Y148" s="15"/>
      <c r="Z148" s="15"/>
      <c r="AA148" s="15"/>
      <c r="AB148" s="15"/>
      <c r="AC148" s="110"/>
    </row>
    <row r="149" spans="1:29" ht="13.5" customHeight="1">
      <c r="A149" s="1432"/>
      <c r="B149" s="9"/>
      <c r="C149" s="963">
        <f>SUM(C116,C126,C132,C144)</f>
        <v>0.89150000000000007</v>
      </c>
      <c r="D149" s="228" t="s">
        <v>854</v>
      </c>
      <c r="E149" s="959"/>
      <c r="F149" s="959"/>
      <c r="G149" s="1454">
        <f>SUM(G116,G126,G132,G144)</f>
        <v>2</v>
      </c>
      <c r="H149" s="1454"/>
      <c r="I149" s="960"/>
      <c r="J149" s="10"/>
      <c r="K149" s="20"/>
      <c r="L149" s="10"/>
      <c r="M149" s="10"/>
      <c r="N149" s="19"/>
      <c r="P149" s="1432"/>
      <c r="Q149" s="297"/>
      <c r="R149" s="15"/>
      <c r="S149" s="15"/>
      <c r="T149" s="15"/>
      <c r="U149" s="15"/>
      <c r="V149" s="15"/>
      <c r="W149" s="15"/>
      <c r="X149" s="15"/>
      <c r="Y149" s="15"/>
      <c r="Z149" s="15"/>
      <c r="AA149" s="15"/>
      <c r="AB149" s="15"/>
      <c r="AC149" s="110"/>
    </row>
    <row r="150" spans="1:29" ht="13.5" customHeight="1">
      <c r="A150" s="1432"/>
      <c r="B150" s="9"/>
      <c r="C150" s="963">
        <f>SUM(C116,C129,C132,C144)</f>
        <v>1.0015000000000001</v>
      </c>
      <c r="D150" s="228" t="s">
        <v>855</v>
      </c>
      <c r="E150" s="959"/>
      <c r="F150" s="959"/>
      <c r="G150" s="1454">
        <f>SUM(G116,G129,G132,G144)</f>
        <v>2.1580691217800334</v>
      </c>
      <c r="H150" s="1454"/>
      <c r="I150" s="960"/>
      <c r="J150" s="10"/>
      <c r="K150" s="20"/>
      <c r="L150" s="10"/>
      <c r="M150" s="10"/>
      <c r="N150" s="19"/>
      <c r="P150" s="1432"/>
      <c r="Q150" s="297"/>
      <c r="R150" s="15"/>
      <c r="S150" s="15"/>
      <c r="T150" s="15"/>
      <c r="U150" s="15"/>
      <c r="V150" s="15"/>
      <c r="W150" s="15"/>
      <c r="X150" s="15"/>
      <c r="Y150" s="15"/>
      <c r="Z150" s="15"/>
      <c r="AA150" s="15"/>
      <c r="AB150" s="15"/>
      <c r="AC150" s="110"/>
    </row>
    <row r="151" spans="1:29" ht="13.5" customHeight="1" thickBot="1">
      <c r="A151" s="1432"/>
      <c r="B151" s="9"/>
      <c r="C151" s="963"/>
      <c r="D151" s="959"/>
      <c r="E151" s="959"/>
      <c r="F151" s="959"/>
      <c r="G151" s="960"/>
      <c r="H151" s="960"/>
      <c r="I151" s="10"/>
      <c r="J151" s="10"/>
      <c r="K151" s="20"/>
      <c r="L151" s="10"/>
      <c r="M151" s="10"/>
      <c r="N151" s="19"/>
      <c r="P151" s="1432"/>
      <c r="Q151" s="297"/>
      <c r="R151" s="15"/>
      <c r="S151" s="15"/>
      <c r="T151" s="15"/>
      <c r="U151" s="15"/>
      <c r="V151" s="15"/>
      <c r="W151" s="15"/>
      <c r="X151" s="15"/>
      <c r="Y151" s="15"/>
      <c r="Z151" s="15"/>
      <c r="AA151" s="15"/>
      <c r="AB151" s="15"/>
      <c r="AC151" s="110"/>
    </row>
    <row r="152" spans="1:29" ht="13.5" customHeight="1">
      <c r="A152" s="1432"/>
      <c r="B152" s="23" t="s">
        <v>6</v>
      </c>
      <c r="C152" s="452" t="s">
        <v>10</v>
      </c>
      <c r="D152" s="25"/>
      <c r="E152" s="25"/>
      <c r="F152" s="25"/>
      <c r="G152" s="25"/>
      <c r="H152" s="25"/>
      <c r="I152" s="25"/>
      <c r="J152" s="25"/>
      <c r="K152" s="25"/>
      <c r="L152" s="25"/>
      <c r="M152" s="25"/>
      <c r="N152" s="26"/>
      <c r="P152" s="1432"/>
      <c r="Q152" s="297"/>
      <c r="R152" s="15"/>
      <c r="S152" s="15"/>
      <c r="T152" s="15"/>
      <c r="U152" s="15"/>
      <c r="V152" s="15"/>
      <c r="W152" s="15"/>
      <c r="X152" s="15"/>
      <c r="Y152" s="15"/>
      <c r="Z152" s="15"/>
      <c r="AA152" s="15"/>
      <c r="AB152" s="15"/>
      <c r="AC152" s="110"/>
    </row>
    <row r="153" spans="1:29">
      <c r="A153" s="1432"/>
      <c r="B153" s="86" t="s">
        <v>5</v>
      </c>
      <c r="C153" s="451" t="s">
        <v>781</v>
      </c>
      <c r="D153" s="28"/>
      <c r="E153" s="28"/>
      <c r="F153" s="28"/>
      <c r="G153" s="28"/>
      <c r="H153" s="28"/>
      <c r="I153" s="28"/>
      <c r="J153" s="28"/>
      <c r="K153" s="28"/>
      <c r="L153" s="28"/>
      <c r="M153" s="10"/>
      <c r="N153" s="29"/>
      <c r="P153" s="1432"/>
      <c r="Q153" s="297"/>
      <c r="R153" s="15"/>
      <c r="S153" s="15"/>
      <c r="T153" s="15"/>
      <c r="U153" s="15"/>
      <c r="V153" s="15"/>
      <c r="W153" s="15"/>
      <c r="X153" s="15"/>
      <c r="Y153" s="15"/>
      <c r="Z153" s="15"/>
      <c r="AA153" s="15"/>
      <c r="AB153" s="15"/>
      <c r="AC153" s="110"/>
    </row>
    <row r="154" spans="1:29">
      <c r="A154" s="1432"/>
      <c r="B154" s="972" t="s">
        <v>66</v>
      </c>
      <c r="C154" s="666" t="s">
        <v>782</v>
      </c>
      <c r="D154" s="28"/>
      <c r="E154" s="28"/>
      <c r="F154" s="28"/>
      <c r="G154" s="28"/>
      <c r="H154" s="28"/>
      <c r="I154" s="28"/>
      <c r="J154" s="28"/>
      <c r="K154" s="28"/>
      <c r="L154" s="28"/>
      <c r="M154" s="10"/>
      <c r="N154" s="29"/>
      <c r="P154" s="1432"/>
      <c r="Q154" s="297"/>
      <c r="R154" s="15"/>
      <c r="S154" s="15"/>
      <c r="T154" s="15"/>
      <c r="U154" s="15"/>
      <c r="V154" s="15"/>
      <c r="W154" s="15"/>
      <c r="X154" s="15"/>
      <c r="Y154" s="15"/>
      <c r="Z154" s="15"/>
      <c r="AA154" s="15"/>
      <c r="AB154" s="15"/>
      <c r="AC154" s="110"/>
    </row>
    <row r="155" spans="1:29">
      <c r="A155" s="1432"/>
      <c r="B155" s="1485" t="s">
        <v>464</v>
      </c>
      <c r="C155" s="1485"/>
      <c r="D155" s="1485"/>
      <c r="E155" s="1485"/>
      <c r="F155" s="1485"/>
      <c r="G155" s="1485"/>
      <c r="H155" s="1485"/>
      <c r="I155" s="1485"/>
      <c r="J155" s="1485"/>
      <c r="K155" s="1485"/>
      <c r="L155" s="1485"/>
      <c r="M155" s="1485"/>
      <c r="N155" s="1485"/>
      <c r="P155" s="1432"/>
      <c r="Q155" s="297"/>
      <c r="R155" s="15"/>
      <c r="S155" s="15"/>
      <c r="T155" s="15"/>
      <c r="U155" s="15"/>
      <c r="V155" s="15"/>
      <c r="W155" s="15"/>
      <c r="X155" s="15"/>
      <c r="Y155" s="15"/>
      <c r="Z155" s="15"/>
      <c r="AA155" s="15"/>
      <c r="AB155" s="15"/>
      <c r="AC155" s="110"/>
    </row>
    <row r="156" spans="1:29">
      <c r="A156" s="1432"/>
      <c r="B156" s="111"/>
      <c r="C156" s="666"/>
      <c r="D156" s="28"/>
      <c r="E156" s="28"/>
      <c r="F156" s="28"/>
      <c r="G156" s="28"/>
      <c r="H156" s="28"/>
      <c r="I156" s="28"/>
      <c r="J156" s="28"/>
      <c r="K156" s="28"/>
      <c r="L156" s="28"/>
      <c r="M156" s="10"/>
      <c r="N156" s="29"/>
      <c r="P156" s="1432"/>
      <c r="Q156" s="297"/>
      <c r="R156" s="15"/>
      <c r="S156" s="15"/>
      <c r="T156" s="15"/>
      <c r="U156" s="15"/>
      <c r="V156" s="15"/>
      <c r="W156" s="15"/>
      <c r="X156" s="15"/>
      <c r="Y156" s="15"/>
      <c r="Z156" s="15"/>
      <c r="AA156" s="15"/>
      <c r="AB156" s="15"/>
      <c r="AC156" s="110"/>
    </row>
    <row r="157" spans="1:29" ht="18.75">
      <c r="A157" s="1432"/>
      <c r="B157" s="9"/>
      <c r="C157" s="689" t="s">
        <v>857</v>
      </c>
      <c r="D157" s="10"/>
      <c r="E157" s="10"/>
      <c r="F157" s="10"/>
      <c r="G157" s="10"/>
      <c r="H157" s="10"/>
      <c r="I157" s="10"/>
      <c r="J157" s="10"/>
      <c r="K157" s="10"/>
      <c r="L157" s="10"/>
      <c r="M157" s="10"/>
      <c r="N157" s="11"/>
      <c r="P157" s="1432"/>
      <c r="Q157" s="297"/>
      <c r="R157" s="15"/>
      <c r="S157" s="15"/>
      <c r="T157" s="15"/>
      <c r="U157" s="15"/>
      <c r="V157" s="15"/>
      <c r="W157" s="15"/>
      <c r="X157" s="15"/>
      <c r="Y157" s="15"/>
      <c r="Z157" s="15"/>
      <c r="AA157" s="15"/>
      <c r="AB157" s="15"/>
      <c r="AC157" s="110"/>
    </row>
    <row r="158" spans="1:29" ht="15.75">
      <c r="A158" s="1432"/>
      <c r="B158" s="9"/>
      <c r="C158" s="14"/>
      <c r="D158" s="10"/>
      <c r="E158" s="10"/>
      <c r="F158" s="10"/>
      <c r="G158" s="10"/>
      <c r="H158" s="10"/>
      <c r="I158" s="10"/>
      <c r="J158" s="10"/>
      <c r="K158" s="10"/>
      <c r="L158" s="10"/>
      <c r="M158" s="10"/>
      <c r="N158" s="11"/>
      <c r="P158" s="1432"/>
      <c r="Q158" s="297"/>
      <c r="R158" s="15"/>
      <c r="S158" s="15"/>
      <c r="T158" s="15"/>
      <c r="U158" s="15"/>
      <c r="V158" s="15"/>
      <c r="W158" s="15"/>
      <c r="X158" s="15"/>
      <c r="Y158" s="15"/>
      <c r="Z158" s="15"/>
      <c r="AA158" s="15"/>
      <c r="AB158" s="15"/>
      <c r="AC158" s="110"/>
    </row>
    <row r="159" spans="1:29">
      <c r="A159" s="1432"/>
      <c r="B159" s="9"/>
      <c r="C159" s="10"/>
      <c r="D159" s="10"/>
      <c r="E159" s="10"/>
      <c r="F159" s="10"/>
      <c r="G159" s="10"/>
      <c r="H159" s="10"/>
      <c r="I159" s="10"/>
      <c r="J159" s="10"/>
      <c r="K159" s="10"/>
      <c r="L159" s="10"/>
      <c r="M159" s="10"/>
      <c r="N159" s="11"/>
      <c r="P159" s="1432"/>
      <c r="Q159" s="297"/>
      <c r="R159" s="15"/>
      <c r="S159" s="15"/>
      <c r="T159" s="15"/>
      <c r="U159" s="15"/>
      <c r="V159" s="15"/>
      <c r="W159" s="15"/>
      <c r="X159" s="15"/>
      <c r="Y159" s="15"/>
      <c r="Z159" s="15"/>
      <c r="AA159" s="15"/>
      <c r="AB159" s="15"/>
      <c r="AC159" s="110"/>
    </row>
    <row r="160" spans="1:29">
      <c r="A160" s="1432"/>
      <c r="B160" s="9"/>
      <c r="C160" s="10"/>
      <c r="D160" s="10"/>
      <c r="E160" s="10"/>
      <c r="F160" s="10"/>
      <c r="G160" s="10"/>
      <c r="H160" s="10"/>
      <c r="I160" s="10"/>
      <c r="J160" s="10"/>
      <c r="K160" s="10"/>
      <c r="L160" s="10"/>
      <c r="M160" s="10"/>
      <c r="N160" s="11"/>
      <c r="P160" s="1432"/>
      <c r="Q160" s="297"/>
      <c r="R160" s="15"/>
      <c r="S160" s="15"/>
      <c r="T160" s="15"/>
      <c r="U160" s="15"/>
      <c r="V160" s="15"/>
      <c r="W160" s="15"/>
      <c r="X160" s="15"/>
      <c r="Y160" s="15"/>
      <c r="Z160" s="15"/>
      <c r="AA160" s="15"/>
      <c r="AB160" s="15"/>
      <c r="AC160" s="110"/>
    </row>
    <row r="161" spans="1:29">
      <c r="A161" s="1432"/>
      <c r="B161" s="9"/>
      <c r="C161" s="10"/>
      <c r="D161" s="10"/>
      <c r="E161" s="10"/>
      <c r="F161" s="10"/>
      <c r="G161" s="10"/>
      <c r="H161" s="10"/>
      <c r="I161" s="10"/>
      <c r="J161" s="10"/>
      <c r="K161" s="10"/>
      <c r="L161" s="10"/>
      <c r="M161" s="10"/>
      <c r="N161" s="11"/>
      <c r="P161" s="1432"/>
      <c r="Q161" s="297"/>
      <c r="R161" s="15"/>
      <c r="S161" s="15"/>
      <c r="T161" s="15"/>
      <c r="U161" s="15"/>
      <c r="V161" s="15"/>
      <c r="W161" s="15"/>
      <c r="X161" s="15"/>
      <c r="Y161" s="15"/>
      <c r="Z161" s="15"/>
      <c r="AA161" s="15"/>
      <c r="AB161" s="15"/>
      <c r="AC161" s="110"/>
    </row>
    <row r="162" spans="1:29">
      <c r="A162" s="1432"/>
      <c r="B162" s="9"/>
      <c r="C162" s="10"/>
      <c r="D162" s="10"/>
      <c r="E162" s="10"/>
      <c r="F162" s="10"/>
      <c r="G162" s="10"/>
      <c r="H162" s="10"/>
      <c r="I162" s="10"/>
      <c r="J162" s="10"/>
      <c r="K162" s="10"/>
      <c r="L162" s="10"/>
      <c r="M162" s="10"/>
      <c r="N162" s="11"/>
      <c r="P162" s="1432"/>
      <c r="Q162" s="297"/>
      <c r="R162" s="15"/>
      <c r="S162" s="15"/>
      <c r="T162" s="15"/>
      <c r="U162" s="15"/>
      <c r="V162" s="15"/>
      <c r="W162" s="15"/>
      <c r="X162" s="15"/>
      <c r="Y162" s="15"/>
      <c r="Z162" s="15"/>
      <c r="AA162" s="15"/>
      <c r="AB162" s="15"/>
      <c r="AC162" s="110"/>
    </row>
    <row r="163" spans="1:29">
      <c r="A163" s="1432"/>
      <c r="B163" s="9"/>
      <c r="C163" s="10"/>
      <c r="D163" s="10"/>
      <c r="E163" s="10"/>
      <c r="F163" s="10"/>
      <c r="G163" s="10"/>
      <c r="H163" s="10"/>
      <c r="I163" s="10"/>
      <c r="J163" s="10"/>
      <c r="K163" s="10"/>
      <c r="L163" s="10"/>
      <c r="M163" s="10"/>
      <c r="N163" s="11"/>
      <c r="P163" s="1432"/>
      <c r="Q163" s="1016" t="s">
        <v>1418</v>
      </c>
      <c r="R163" s="15"/>
      <c r="S163" s="15"/>
      <c r="T163" s="15"/>
      <c r="U163" s="15"/>
      <c r="V163" s="15"/>
      <c r="W163" s="15"/>
      <c r="X163" s="15"/>
      <c r="Y163" s="15"/>
      <c r="Z163" s="15"/>
      <c r="AA163" s="15"/>
      <c r="AB163" s="15"/>
      <c r="AC163" s="110"/>
    </row>
    <row r="164" spans="1:29" ht="15.75" thickBot="1">
      <c r="A164" s="1432"/>
      <c r="B164" s="9"/>
      <c r="C164" s="10"/>
      <c r="D164" s="10"/>
      <c r="E164" s="10"/>
      <c r="F164" s="10"/>
      <c r="G164" s="10"/>
      <c r="H164" s="10"/>
      <c r="I164" s="10"/>
      <c r="J164" s="10"/>
      <c r="K164" s="10"/>
      <c r="L164" s="10"/>
      <c r="M164" s="10"/>
      <c r="N164" s="11"/>
      <c r="P164" s="1432"/>
      <c r="Q164" s="992" t="str">
        <f ca="1">CELL("nomfichier",P160)</f>
        <v>D:\1 UPRT SITE WEB\uprt.fr\ff-mickael-rabeau\[ff-mr-patisserie-N°3-complet.xlsx]Chocolat</v>
      </c>
      <c r="R164" s="15"/>
      <c r="S164" s="15"/>
      <c r="T164" s="15"/>
      <c r="U164" s="15"/>
      <c r="V164" s="15"/>
      <c r="W164" s="15"/>
      <c r="X164" s="15"/>
      <c r="Y164" s="15"/>
      <c r="Z164" s="15"/>
      <c r="AA164" s="15"/>
      <c r="AB164" s="15"/>
      <c r="AC164" s="110"/>
    </row>
    <row r="165" spans="1:29">
      <c r="A165" s="1432"/>
      <c r="B165" s="9"/>
      <c r="C165" s="10"/>
      <c r="D165" s="10"/>
      <c r="E165" s="10"/>
      <c r="F165" s="10"/>
      <c r="G165" s="10"/>
      <c r="H165" s="10"/>
      <c r="I165" s="10"/>
      <c r="J165" s="10"/>
      <c r="K165" s="10"/>
      <c r="L165" s="10"/>
      <c r="M165" s="10"/>
      <c r="N165" s="11"/>
      <c r="P165" s="1432"/>
      <c r="Q165" s="938"/>
      <c r="R165" s="939"/>
      <c r="S165" s="939"/>
      <c r="T165" s="939"/>
      <c r="U165" s="25"/>
      <c r="V165" s="25"/>
      <c r="W165" s="25"/>
      <c r="X165" s="25"/>
      <c r="Y165" s="25"/>
      <c r="Z165" s="25"/>
      <c r="AA165" s="25"/>
      <c r="AB165" s="25"/>
      <c r="AC165" s="26"/>
    </row>
    <row r="166" spans="1:29">
      <c r="A166" s="1432"/>
      <c r="B166" s="9"/>
      <c r="C166" s="10"/>
      <c r="D166" s="10"/>
      <c r="E166" s="10"/>
      <c r="F166" s="10"/>
      <c r="G166" s="10"/>
      <c r="H166" s="10"/>
      <c r="I166" s="10"/>
      <c r="J166" s="10"/>
      <c r="K166" s="10"/>
      <c r="L166" s="10"/>
      <c r="M166" s="10"/>
      <c r="N166" s="11"/>
      <c r="P166" s="1432"/>
      <c r="Q166" s="9"/>
      <c r="R166" s="10" t="s">
        <v>9</v>
      </c>
      <c r="S166" s="932" t="s">
        <v>177</v>
      </c>
      <c r="T166" s="10"/>
      <c r="U166" s="10"/>
      <c r="V166" s="1429" t="s">
        <v>179</v>
      </c>
      <c r="W166" s="1429"/>
      <c r="X166" s="1429"/>
      <c r="Y166" s="1429"/>
      <c r="Z166" s="1429"/>
      <c r="AA166" s="1429"/>
      <c r="AB166" s="1429"/>
      <c r="AC166" s="1430"/>
    </row>
    <row r="167" spans="1:29">
      <c r="A167" s="1432"/>
      <c r="B167" s="9"/>
      <c r="C167" s="10"/>
      <c r="D167" s="10"/>
      <c r="E167" s="10"/>
      <c r="F167" s="10"/>
      <c r="G167" s="10"/>
      <c r="H167" s="10"/>
      <c r="I167" s="10"/>
      <c r="J167" s="10"/>
      <c r="K167" s="10"/>
      <c r="L167" s="10"/>
      <c r="M167" s="10"/>
      <c r="N167" s="11"/>
      <c r="P167" s="1432"/>
      <c r="Q167" s="10"/>
      <c r="R167" s="10"/>
      <c r="S167" s="10"/>
      <c r="T167" s="10"/>
      <c r="U167" s="10"/>
      <c r="V167" s="931"/>
      <c r="W167" s="931" t="s">
        <v>178</v>
      </c>
      <c r="X167" s="931"/>
      <c r="Y167" s="931"/>
      <c r="Z167" s="931"/>
      <c r="AA167" s="931"/>
      <c r="AB167" s="931"/>
      <c r="AC167" s="933"/>
    </row>
    <row r="168" spans="1:29" ht="15" customHeight="1">
      <c r="A168" s="1432"/>
      <c r="B168" s="1433" t="s">
        <v>1412</v>
      </c>
      <c r="C168" s="1434"/>
      <c r="D168" s="1434"/>
      <c r="E168" s="1434"/>
      <c r="F168" s="1434"/>
      <c r="G168" s="1434"/>
      <c r="H168" s="1434"/>
      <c r="I168" s="1434"/>
      <c r="J168" s="1434"/>
      <c r="K168" s="1434"/>
      <c r="L168" s="1434"/>
      <c r="M168" s="1434"/>
      <c r="N168" s="1435"/>
      <c r="P168" s="1432"/>
      <c r="Q168" s="1433" t="s">
        <v>1412</v>
      </c>
      <c r="R168" s="1434"/>
      <c r="S168" s="1434"/>
      <c r="T168" s="1434"/>
      <c r="U168" s="1434"/>
      <c r="V168" s="1434"/>
      <c r="W168" s="1434"/>
      <c r="X168" s="1434"/>
      <c r="Y168" s="1434"/>
      <c r="Z168" s="1434"/>
      <c r="AA168" s="1434"/>
      <c r="AB168" s="1434"/>
      <c r="AC168" s="1435"/>
    </row>
    <row r="169" spans="1:29" ht="15.75" thickBot="1">
      <c r="A169" s="1432"/>
      <c r="B169" s="1436"/>
      <c r="C169" s="1437"/>
      <c r="D169" s="1437"/>
      <c r="E169" s="1437"/>
      <c r="F169" s="1437"/>
      <c r="G169" s="1437"/>
      <c r="H169" s="1437"/>
      <c r="I169" s="1437"/>
      <c r="J169" s="1437"/>
      <c r="K169" s="1437"/>
      <c r="L169" s="1437"/>
      <c r="M169" s="1437"/>
      <c r="N169" s="1438"/>
      <c r="P169" s="1432"/>
      <c r="Q169" s="1436"/>
      <c r="R169" s="1437"/>
      <c r="S169" s="1437"/>
      <c r="T169" s="1437"/>
      <c r="U169" s="1437"/>
      <c r="V169" s="1437"/>
      <c r="W169" s="1437"/>
      <c r="X169" s="1437"/>
      <c r="Y169" s="1437"/>
      <c r="Z169" s="1437"/>
      <c r="AA169" s="1437"/>
      <c r="AB169" s="1437"/>
      <c r="AC169" s="1438"/>
    </row>
    <row r="171" spans="1:29" ht="15.75" thickBot="1">
      <c r="A171" s="8" t="s">
        <v>3</v>
      </c>
      <c r="B171" s="1431" t="str">
        <f>B172</f>
        <v>Appareil cigarette chocolat (pour biscuit)</v>
      </c>
      <c r="C171" s="1431"/>
      <c r="D171" s="1431"/>
      <c r="E171" s="1431"/>
      <c r="F171" s="1431"/>
      <c r="G171" s="1431"/>
      <c r="H171" s="1431"/>
      <c r="I171" s="1431"/>
      <c r="J171" s="1431"/>
      <c r="K171" s="1431"/>
      <c r="L171" s="1431"/>
      <c r="M171" s="1431"/>
      <c r="N171" s="1431"/>
      <c r="O171" s="3"/>
      <c r="P171" s="8" t="s">
        <v>3</v>
      </c>
      <c r="Q171" s="1431" t="str">
        <f>Q172</f>
        <v>Appareil cigarette chocolat (pour biscuit)</v>
      </c>
      <c r="R171" s="1431"/>
      <c r="S171" s="1431"/>
      <c r="T171" s="1431"/>
      <c r="U171" s="1431"/>
      <c r="V171" s="1431"/>
      <c r="W171" s="1431"/>
      <c r="X171" s="1431"/>
      <c r="Y171" s="1431"/>
      <c r="Z171" s="1431"/>
      <c r="AA171" s="1431"/>
      <c r="AB171" s="1431"/>
      <c r="AC171" s="1431"/>
    </row>
    <row r="172" spans="1:29" ht="23.25" customHeight="1">
      <c r="A172" s="1432" t="str">
        <f>B172</f>
        <v>Appareil cigarette chocolat (pour biscuit)</v>
      </c>
      <c r="B172" s="1399" t="s">
        <v>541</v>
      </c>
      <c r="C172" s="1400"/>
      <c r="D172" s="1400"/>
      <c r="E172" s="1400"/>
      <c r="F172" s="1400"/>
      <c r="G172" s="1400"/>
      <c r="H172" s="1400"/>
      <c r="I172" s="1400"/>
      <c r="J172" s="1400"/>
      <c r="K172" s="1400"/>
      <c r="L172" s="1400"/>
      <c r="M172" s="1400"/>
      <c r="N172" s="1401"/>
      <c r="O172" s="3"/>
      <c r="P172" s="1432" t="str">
        <f>Q172</f>
        <v>Appareil cigarette chocolat (pour biscuit)</v>
      </c>
      <c r="Q172" s="1399" t="s">
        <v>541</v>
      </c>
      <c r="R172" s="1400"/>
      <c r="S172" s="1400"/>
      <c r="T172" s="1400"/>
      <c r="U172" s="1400"/>
      <c r="V172" s="1400"/>
      <c r="W172" s="1400"/>
      <c r="X172" s="1400"/>
      <c r="Y172" s="1400"/>
      <c r="Z172" s="1400"/>
      <c r="AA172" s="1400"/>
      <c r="AB172" s="1400"/>
      <c r="AC172" s="1401"/>
    </row>
    <row r="173" spans="1:29" ht="15.75" customHeight="1">
      <c r="A173" s="1432"/>
      <c r="B173" s="1387"/>
      <c r="C173" s="1388"/>
      <c r="D173" s="1388"/>
      <c r="E173" s="1388"/>
      <c r="F173" s="1388"/>
      <c r="G173" s="1388"/>
      <c r="H173" s="1388"/>
      <c r="I173" s="1388"/>
      <c r="J173" s="1388"/>
      <c r="K173" s="1388"/>
      <c r="L173" s="1388"/>
      <c r="M173" s="1388"/>
      <c r="N173" s="1389"/>
      <c r="O173" s="3"/>
      <c r="P173" s="1432"/>
      <c r="Q173" s="1387"/>
      <c r="R173" s="1388"/>
      <c r="S173" s="1388"/>
      <c r="T173" s="1388"/>
      <c r="U173" s="1388"/>
      <c r="V173" s="1388"/>
      <c r="W173" s="1388"/>
      <c r="X173" s="1388"/>
      <c r="Y173" s="1388"/>
      <c r="Z173" s="1388"/>
      <c r="AA173" s="1388"/>
      <c r="AB173" s="1388"/>
      <c r="AC173" s="1389"/>
    </row>
    <row r="174" spans="1:29" ht="15.75" customHeight="1">
      <c r="A174" s="1432"/>
      <c r="B174" s="1416" t="s">
        <v>19</v>
      </c>
      <c r="C174" s="1417"/>
      <c r="D174" s="1417"/>
      <c r="E174" s="1417"/>
      <c r="F174" s="1417"/>
      <c r="G174" s="1417"/>
      <c r="H174" s="1417"/>
      <c r="I174" s="1417"/>
      <c r="J174" s="1417"/>
      <c r="K174" s="1417"/>
      <c r="L174" s="1417"/>
      <c r="M174" s="1417"/>
      <c r="N174" s="1418"/>
      <c r="O174" s="3"/>
      <c r="P174" s="1432"/>
      <c r="Q174" s="1416" t="s">
        <v>19</v>
      </c>
      <c r="R174" s="1417"/>
      <c r="S174" s="1417"/>
      <c r="T174" s="1417"/>
      <c r="U174" s="1417"/>
      <c r="V174" s="1417"/>
      <c r="W174" s="1417"/>
      <c r="X174" s="1417"/>
      <c r="Y174" s="1417"/>
      <c r="Z174" s="1417"/>
      <c r="AA174" s="1417"/>
      <c r="AB174" s="1417"/>
      <c r="AC174" s="1418"/>
    </row>
    <row r="175" spans="1:29" ht="15.75" customHeight="1" thickBot="1">
      <c r="A175" s="1432"/>
      <c r="B175" s="1419"/>
      <c r="C175" s="1420"/>
      <c r="D175" s="1420"/>
      <c r="E175" s="1420"/>
      <c r="F175" s="1420"/>
      <c r="G175" s="1420"/>
      <c r="H175" s="1420"/>
      <c r="I175" s="1420"/>
      <c r="J175" s="1420"/>
      <c r="K175" s="1420"/>
      <c r="L175" s="1420"/>
      <c r="M175" s="1420"/>
      <c r="N175" s="1421"/>
      <c r="O175" s="3"/>
      <c r="P175" s="1432"/>
      <c r="Q175" s="1419"/>
      <c r="R175" s="1420"/>
      <c r="S175" s="1420"/>
      <c r="T175" s="1420"/>
      <c r="U175" s="1420"/>
      <c r="V175" s="1420"/>
      <c r="W175" s="1420"/>
      <c r="X175" s="1420"/>
      <c r="Y175" s="1420"/>
      <c r="Z175" s="1420"/>
      <c r="AA175" s="1420"/>
      <c r="AB175" s="1420"/>
      <c r="AC175" s="1421"/>
    </row>
    <row r="176" spans="1:29" ht="15" customHeight="1">
      <c r="A176" s="1432"/>
      <c r="B176" s="9"/>
      <c r="C176" s="10"/>
      <c r="D176" s="10"/>
      <c r="E176" s="10"/>
      <c r="F176" s="10"/>
      <c r="G176" s="10"/>
      <c r="H176" s="10"/>
      <c r="I176" s="10"/>
      <c r="J176" s="10"/>
      <c r="K176" s="10"/>
      <c r="L176" s="10"/>
      <c r="M176" s="10"/>
      <c r="N176" s="11"/>
      <c r="O176" s="3"/>
      <c r="P176" s="1432"/>
      <c r="Q176" s="1424" t="s">
        <v>144</v>
      </c>
      <c r="R176" s="1403"/>
      <c r="S176" s="1403"/>
      <c r="T176" s="1403"/>
      <c r="U176" s="1403"/>
      <c r="V176" s="1403"/>
      <c r="W176" s="1403"/>
      <c r="X176" s="1403"/>
      <c r="Y176" s="1403"/>
      <c r="Z176" s="1403"/>
      <c r="AA176" s="1403"/>
      <c r="AB176" s="1403"/>
      <c r="AC176" s="1425"/>
    </row>
    <row r="177" spans="1:29" ht="15" customHeight="1" thickBot="1">
      <c r="A177" s="1432"/>
      <c r="B177" s="9"/>
      <c r="C177" s="10"/>
      <c r="D177" s="10"/>
      <c r="E177" s="10"/>
      <c r="F177" s="10"/>
      <c r="G177" s="1408" t="s">
        <v>5</v>
      </c>
      <c r="H177" s="1408"/>
      <c r="I177" s="10"/>
      <c r="J177" s="10"/>
      <c r="K177" s="10"/>
      <c r="L177" s="10"/>
      <c r="M177" s="10"/>
      <c r="N177" s="11"/>
      <c r="O177" s="3"/>
      <c r="P177" s="1432"/>
      <c r="Q177" s="1426"/>
      <c r="R177" s="1406"/>
      <c r="S177" s="1406"/>
      <c r="T177" s="1406"/>
      <c r="U177" s="1406"/>
      <c r="V177" s="1406"/>
      <c r="W177" s="1406"/>
      <c r="X177" s="1406"/>
      <c r="Y177" s="1406"/>
      <c r="Z177" s="1406"/>
      <c r="AA177" s="1406"/>
      <c r="AB177" s="1406"/>
      <c r="AC177" s="1427"/>
    </row>
    <row r="178" spans="1:29" ht="18.75" customHeight="1">
      <c r="A178" s="1432"/>
      <c r="B178" s="9"/>
      <c r="C178" s="10"/>
      <c r="D178" s="10"/>
      <c r="E178" s="447" t="s">
        <v>146</v>
      </c>
      <c r="F178" s="981" t="s">
        <v>4</v>
      </c>
      <c r="G178" s="1442">
        <v>2</v>
      </c>
      <c r="H178" s="1442"/>
      <c r="I178" s="222"/>
      <c r="J178" s="10"/>
      <c r="K178" s="10"/>
      <c r="L178" s="10"/>
      <c r="M178" s="10"/>
      <c r="N178" s="11"/>
      <c r="O178" s="3"/>
      <c r="P178" s="1432"/>
      <c r="Q178" s="9"/>
      <c r="R178" s="1428" t="s">
        <v>1386</v>
      </c>
      <c r="S178" s="1428"/>
      <c r="T178" s="1428"/>
      <c r="U178" s="1428"/>
      <c r="V178" s="1428"/>
      <c r="W178" s="1428"/>
      <c r="X178" s="1428"/>
      <c r="Y178" s="1428"/>
      <c r="Z178" s="1428"/>
      <c r="AA178" s="1428"/>
      <c r="AB178" s="1428"/>
      <c r="AC178" s="11"/>
    </row>
    <row r="179" spans="1:29" ht="15" customHeight="1">
      <c r="A179" s="1432"/>
      <c r="B179" s="9"/>
      <c r="C179" s="965" t="s">
        <v>6</v>
      </c>
      <c r="D179" s="99" t="s">
        <v>861</v>
      </c>
      <c r="E179" s="10"/>
      <c r="F179" s="10"/>
      <c r="G179" s="114"/>
      <c r="H179" s="109"/>
      <c r="I179" s="10"/>
      <c r="J179" s="188" t="s">
        <v>7</v>
      </c>
      <c r="K179" s="188"/>
      <c r="L179" s="188"/>
      <c r="M179" s="188"/>
      <c r="N179" s="189"/>
      <c r="O179" s="3"/>
      <c r="P179" s="1432"/>
      <c r="Q179" s="9"/>
      <c r="R179" s="1428"/>
      <c r="S179" s="1428"/>
      <c r="T179" s="1428"/>
      <c r="U179" s="1428"/>
      <c r="V179" s="1428"/>
      <c r="W179" s="1428"/>
      <c r="X179" s="1428"/>
      <c r="Y179" s="1428"/>
      <c r="Z179" s="1428"/>
      <c r="AA179" s="1428"/>
      <c r="AB179" s="1428"/>
      <c r="AC179" s="11"/>
    </row>
    <row r="180" spans="1:29" ht="16.5" customHeight="1">
      <c r="A180" s="1432"/>
      <c r="B180" s="9"/>
      <c r="C180" s="978">
        <v>0.16</v>
      </c>
      <c r="D180" s="14" t="s">
        <v>69</v>
      </c>
      <c r="E180" s="15"/>
      <c r="F180" s="14"/>
      <c r="G180" s="1409">
        <f>(C180/C186)*G178</f>
        <v>0.56140350877192979</v>
      </c>
      <c r="H180" s="1409"/>
      <c r="I180" s="10"/>
      <c r="J180" s="1493" t="s">
        <v>538</v>
      </c>
      <c r="K180" s="1493"/>
      <c r="L180" s="1493"/>
      <c r="M180" s="1493"/>
      <c r="N180" s="1494"/>
      <c r="O180" s="3"/>
      <c r="P180" s="1432"/>
      <c r="Q180" s="9"/>
      <c r="R180" s="1428"/>
      <c r="S180" s="1428"/>
      <c r="T180" s="1428"/>
      <c r="U180" s="1428"/>
      <c r="V180" s="1428"/>
      <c r="W180" s="1428"/>
      <c r="X180" s="1428"/>
      <c r="Y180" s="1428"/>
      <c r="Z180" s="1428"/>
      <c r="AA180" s="1428"/>
      <c r="AB180" s="1428"/>
      <c r="AC180" s="11"/>
    </row>
    <row r="181" spans="1:29" ht="15.75">
      <c r="A181" s="1432"/>
      <c r="B181" s="9"/>
      <c r="C181" s="978">
        <v>0.16</v>
      </c>
      <c r="D181" s="14" t="s">
        <v>15</v>
      </c>
      <c r="E181" s="15"/>
      <c r="F181" s="16"/>
      <c r="G181" s="1409">
        <f>(C181/C186)*G178</f>
        <v>0.56140350877192979</v>
      </c>
      <c r="H181" s="1409"/>
      <c r="I181" s="10"/>
      <c r="J181" s="1495"/>
      <c r="K181" s="1495"/>
      <c r="L181" s="1495"/>
      <c r="M181" s="1495"/>
      <c r="N181" s="1496"/>
      <c r="O181" s="3"/>
      <c r="P181" s="1432"/>
      <c r="Q181" s="9"/>
      <c r="R181" s="10"/>
      <c r="S181" s="10"/>
      <c r="T181" s="10"/>
      <c r="U181" s="10"/>
      <c r="V181" s="10"/>
      <c r="W181" s="10"/>
      <c r="X181" s="10"/>
      <c r="Y181" s="10"/>
      <c r="Z181" s="10"/>
      <c r="AA181" s="10"/>
      <c r="AB181" s="10"/>
      <c r="AC181" s="11"/>
    </row>
    <row r="182" spans="1:29" ht="15.75" customHeight="1">
      <c r="A182" s="1432"/>
      <c r="B182" s="9"/>
      <c r="C182" s="978">
        <v>0.12</v>
      </c>
      <c r="D182" s="14" t="s">
        <v>423</v>
      </c>
      <c r="E182" s="15"/>
      <c r="F182" s="16"/>
      <c r="G182" s="1409">
        <f>(C182/C186)*G178</f>
        <v>0.42105263157894729</v>
      </c>
      <c r="H182" s="1409"/>
      <c r="I182" s="10"/>
      <c r="J182" s="1497" t="s">
        <v>542</v>
      </c>
      <c r="K182" s="1497"/>
      <c r="L182" s="1497"/>
      <c r="M182" s="1497"/>
      <c r="N182" s="1498"/>
      <c r="O182" s="3"/>
      <c r="P182" s="1432"/>
      <c r="Q182" s="9"/>
      <c r="R182" s="10"/>
      <c r="S182" s="10"/>
      <c r="T182" s="10"/>
      <c r="U182" s="10"/>
      <c r="V182" s="10"/>
      <c r="W182" s="10"/>
      <c r="X182" s="10"/>
      <c r="Y182" s="10"/>
      <c r="Z182" s="10"/>
      <c r="AA182" s="10"/>
      <c r="AB182" s="10"/>
      <c r="AC182" s="11"/>
    </row>
    <row r="183" spans="1:29" ht="16.5" customHeight="1">
      <c r="A183" s="1432"/>
      <c r="B183" s="9"/>
      <c r="C183" s="978">
        <v>0.09</v>
      </c>
      <c r="D183" s="14" t="s">
        <v>42</v>
      </c>
      <c r="E183" s="15"/>
      <c r="F183" s="16"/>
      <c r="G183" s="1409">
        <f>(C183/C186)*G178</f>
        <v>0.31578947368421045</v>
      </c>
      <c r="H183" s="1409"/>
      <c r="I183" s="10"/>
      <c r="J183" s="1499"/>
      <c r="K183" s="1499"/>
      <c r="L183" s="1499"/>
      <c r="M183" s="1499"/>
      <c r="N183" s="1500"/>
      <c r="O183" s="3"/>
      <c r="P183" s="1432"/>
      <c r="Q183" s="9"/>
      <c r="R183" s="10"/>
      <c r="S183" s="10"/>
      <c r="T183" s="10"/>
      <c r="U183" s="10"/>
      <c r="V183" s="10"/>
      <c r="W183" s="10"/>
      <c r="X183" s="10"/>
      <c r="Y183" s="10"/>
      <c r="Z183" s="10"/>
      <c r="AA183" s="10"/>
      <c r="AB183" s="10"/>
      <c r="AC183" s="11"/>
    </row>
    <row r="184" spans="1:29" ht="15.75" customHeight="1">
      <c r="A184" s="1432"/>
      <c r="B184" s="9"/>
      <c r="C184" s="978">
        <v>0.04</v>
      </c>
      <c r="D184" s="14" t="s">
        <v>350</v>
      </c>
      <c r="E184" s="275"/>
      <c r="F184" s="275"/>
      <c r="G184" s="1409">
        <f>(C184/C186)*G178</f>
        <v>0.14035087719298245</v>
      </c>
      <c r="H184" s="1409"/>
      <c r="I184" s="10"/>
      <c r="J184" s="1501"/>
      <c r="K184" s="1501"/>
      <c r="L184" s="1501"/>
      <c r="M184" s="1501"/>
      <c r="N184" s="1502"/>
      <c r="O184" s="3"/>
      <c r="P184" s="1432"/>
      <c r="Q184" s="9"/>
      <c r="R184" s="10"/>
      <c r="S184" s="10"/>
      <c r="T184" s="10"/>
      <c r="U184" s="10"/>
      <c r="V184" s="10"/>
      <c r="W184" s="10"/>
      <c r="X184" s="10"/>
      <c r="Y184" s="10"/>
      <c r="Z184" s="10"/>
      <c r="AA184" s="10"/>
      <c r="AB184" s="10"/>
      <c r="AC184" s="11"/>
    </row>
    <row r="185" spans="1:29" ht="15.75" customHeight="1">
      <c r="A185" s="1432"/>
      <c r="B185" s="9"/>
      <c r="C185" s="978"/>
      <c r="D185" s="275"/>
      <c r="E185" s="275"/>
      <c r="F185" s="275"/>
      <c r="G185" s="958"/>
      <c r="H185" s="958"/>
      <c r="I185" s="10"/>
      <c r="J185" s="177"/>
      <c r="K185" s="177"/>
      <c r="L185" s="177"/>
      <c r="M185" s="177"/>
      <c r="N185" s="178"/>
      <c r="O185" s="3"/>
      <c r="P185" s="1432"/>
      <c r="Q185" s="1016" t="s">
        <v>1418</v>
      </c>
      <c r="R185" s="10"/>
      <c r="S185" s="10"/>
      <c r="T185" s="10"/>
      <c r="U185" s="10"/>
      <c r="V185" s="10"/>
      <c r="W185" s="10"/>
      <c r="X185" s="10"/>
      <c r="Y185" s="10"/>
      <c r="Z185" s="10"/>
      <c r="AA185" s="10"/>
      <c r="AB185" s="10"/>
      <c r="AC185" s="11"/>
    </row>
    <row r="186" spans="1:29" ht="16.5" thickBot="1">
      <c r="A186" s="1432"/>
      <c r="B186" s="9"/>
      <c r="C186" s="963">
        <f>SUM(C180:C184)</f>
        <v>0.57000000000000006</v>
      </c>
      <c r="D186" s="1453" t="s">
        <v>8</v>
      </c>
      <c r="E186" s="1453"/>
      <c r="F186" s="1453"/>
      <c r="G186" s="1454">
        <f t="shared" ref="G186:H186" si="6">SUM(G180:G184)</f>
        <v>1.9999999999999998</v>
      </c>
      <c r="H186" s="1454">
        <f t="shared" si="6"/>
        <v>0</v>
      </c>
      <c r="I186" s="10"/>
      <c r="J186" s="177"/>
      <c r="K186" s="177"/>
      <c r="L186" s="177"/>
      <c r="M186" s="177"/>
      <c r="N186" s="178"/>
      <c r="O186" s="3"/>
      <c r="P186" s="1432"/>
      <c r="Q186" s="992" t="str">
        <f ca="1">CELL("nomfichier",P182)</f>
        <v>D:\1 UPRT SITE WEB\uprt.fr\ff-mickael-rabeau\[ff-mr-patisserie-N°3-complet.xlsx]Chocolat</v>
      </c>
      <c r="R186" s="10"/>
      <c r="S186" s="10"/>
      <c r="T186" s="10"/>
      <c r="U186" s="10"/>
      <c r="V186" s="10"/>
      <c r="W186" s="10"/>
      <c r="X186" s="10"/>
      <c r="Y186" s="10"/>
      <c r="Z186" s="10"/>
      <c r="AA186" s="10"/>
      <c r="AB186" s="10"/>
      <c r="AC186" s="11"/>
    </row>
    <row r="187" spans="1:29" ht="16.5" thickBot="1">
      <c r="A187" s="1432"/>
      <c r="B187" s="9"/>
      <c r="C187" s="129"/>
      <c r="D187" s="1453"/>
      <c r="E187" s="1453"/>
      <c r="F187" s="1453"/>
      <c r="G187" s="1453"/>
      <c r="H187" s="1453"/>
      <c r="I187" s="10"/>
      <c r="J187" s="177"/>
      <c r="K187" s="177"/>
      <c r="L187" s="177"/>
      <c r="M187" s="177"/>
      <c r="N187" s="178"/>
      <c r="O187" s="3"/>
      <c r="P187" s="1432"/>
      <c r="Q187" s="938"/>
      <c r="R187" s="939"/>
      <c r="S187" s="939"/>
      <c r="T187" s="939"/>
      <c r="U187" s="25"/>
      <c r="V187" s="25"/>
      <c r="W187" s="25"/>
      <c r="X187" s="25"/>
      <c r="Y187" s="25"/>
      <c r="Z187" s="25"/>
      <c r="AA187" s="25"/>
      <c r="AB187" s="25"/>
      <c r="AC187" s="26"/>
    </row>
    <row r="188" spans="1:29">
      <c r="A188" s="1432"/>
      <c r="B188" s="23" t="s">
        <v>6</v>
      </c>
      <c r="C188" s="452" t="s">
        <v>10</v>
      </c>
      <c r="D188" s="25"/>
      <c r="E188" s="25"/>
      <c r="F188" s="25"/>
      <c r="G188" s="25"/>
      <c r="H188" s="25"/>
      <c r="I188" s="25"/>
      <c r="J188" s="25"/>
      <c r="K188" s="25"/>
      <c r="L188" s="25"/>
      <c r="M188" s="25"/>
      <c r="N188" s="26"/>
      <c r="P188" s="1432"/>
      <c r="Q188" s="9"/>
      <c r="R188" s="10" t="s">
        <v>9</v>
      </c>
      <c r="S188" s="932" t="s">
        <v>177</v>
      </c>
      <c r="T188" s="10"/>
      <c r="U188" s="10"/>
      <c r="V188" s="1429" t="s">
        <v>179</v>
      </c>
      <c r="W188" s="1429"/>
      <c r="X188" s="1429"/>
      <c r="Y188" s="1429"/>
      <c r="Z188" s="1429"/>
      <c r="AA188" s="1429"/>
      <c r="AB188" s="1429"/>
      <c r="AC188" s="1430"/>
    </row>
    <row r="189" spans="1:29">
      <c r="A189" s="1432"/>
      <c r="B189" s="86" t="s">
        <v>5</v>
      </c>
      <c r="C189" s="451" t="s">
        <v>11</v>
      </c>
      <c r="D189" s="28"/>
      <c r="E189" s="28"/>
      <c r="F189" s="28"/>
      <c r="G189" s="28"/>
      <c r="H189" s="28"/>
      <c r="I189" s="28"/>
      <c r="J189" s="28"/>
      <c r="K189" s="28"/>
      <c r="L189" s="28"/>
      <c r="M189" s="10"/>
      <c r="N189" s="29"/>
      <c r="P189" s="1432"/>
      <c r="Q189" s="10"/>
      <c r="R189" s="10"/>
      <c r="S189" s="10"/>
      <c r="T189" s="10"/>
      <c r="U189" s="10"/>
      <c r="V189" s="931"/>
      <c r="W189" s="931" t="s">
        <v>178</v>
      </c>
      <c r="X189" s="931"/>
      <c r="Y189" s="931"/>
      <c r="Z189" s="931"/>
      <c r="AA189" s="931"/>
      <c r="AB189" s="931"/>
      <c r="AC189" s="933"/>
    </row>
    <row r="190" spans="1:29" ht="15" customHeight="1">
      <c r="A190" s="1432"/>
      <c r="B190" s="1433" t="s">
        <v>1412</v>
      </c>
      <c r="C190" s="1434"/>
      <c r="D190" s="1434"/>
      <c r="E190" s="1434"/>
      <c r="F190" s="1434"/>
      <c r="G190" s="1434"/>
      <c r="H190" s="1434"/>
      <c r="I190" s="1434"/>
      <c r="J190" s="1434"/>
      <c r="K190" s="1434"/>
      <c r="L190" s="1434"/>
      <c r="M190" s="1434"/>
      <c r="N190" s="1435"/>
      <c r="P190" s="1432"/>
      <c r="Q190" s="1433" t="s">
        <v>1412</v>
      </c>
      <c r="R190" s="1434"/>
      <c r="S190" s="1434"/>
      <c r="T190" s="1434"/>
      <c r="U190" s="1434"/>
      <c r="V190" s="1434"/>
      <c r="W190" s="1434"/>
      <c r="X190" s="1434"/>
      <c r="Y190" s="1434"/>
      <c r="Z190" s="1434"/>
      <c r="AA190" s="1434"/>
      <c r="AB190" s="1434"/>
      <c r="AC190" s="1435"/>
    </row>
    <row r="191" spans="1:29" ht="15.75" thickBot="1">
      <c r="A191" s="1432"/>
      <c r="B191" s="1436"/>
      <c r="C191" s="1437"/>
      <c r="D191" s="1437"/>
      <c r="E191" s="1437"/>
      <c r="F191" s="1437"/>
      <c r="G191" s="1437"/>
      <c r="H191" s="1437"/>
      <c r="I191" s="1437"/>
      <c r="J191" s="1437"/>
      <c r="K191" s="1437"/>
      <c r="L191" s="1437"/>
      <c r="M191" s="1437"/>
      <c r="N191" s="1438"/>
      <c r="P191" s="1432"/>
      <c r="Q191" s="1436"/>
      <c r="R191" s="1437"/>
      <c r="S191" s="1437"/>
      <c r="T191" s="1437"/>
      <c r="U191" s="1437"/>
      <c r="V191" s="1437"/>
      <c r="W191" s="1437"/>
      <c r="X191" s="1437"/>
      <c r="Y191" s="1437"/>
      <c r="Z191" s="1437"/>
      <c r="AA191" s="1437"/>
      <c r="AB191" s="1437"/>
      <c r="AC191" s="1438"/>
    </row>
    <row r="193" spans="1:29" ht="15.75" thickBot="1">
      <c r="A193" s="8" t="s">
        <v>3</v>
      </c>
      <c r="B193" s="1431" t="str">
        <f>B194</f>
        <v>Ganache pour Entremet</v>
      </c>
      <c r="C193" s="1431"/>
      <c r="D193" s="1431"/>
      <c r="E193" s="1431"/>
      <c r="F193" s="1431"/>
      <c r="G193" s="1431"/>
      <c r="H193" s="1431"/>
      <c r="I193" s="1431"/>
      <c r="J193" s="1431"/>
      <c r="K193" s="1431"/>
      <c r="L193" s="1431"/>
      <c r="M193" s="1431"/>
      <c r="N193" s="1431"/>
      <c r="O193" s="3"/>
      <c r="P193" s="8" t="s">
        <v>3</v>
      </c>
      <c r="Q193" s="1431" t="str">
        <f>Q194</f>
        <v>Ganache pour Entremet</v>
      </c>
      <c r="R193" s="1431"/>
      <c r="S193" s="1431"/>
      <c r="T193" s="1431"/>
      <c r="U193" s="1431"/>
      <c r="V193" s="1431"/>
      <c r="W193" s="1431"/>
      <c r="X193" s="1431"/>
      <c r="Y193" s="1431"/>
      <c r="Z193" s="1431"/>
      <c r="AA193" s="1431"/>
      <c r="AB193" s="1431"/>
      <c r="AC193" s="1431"/>
    </row>
    <row r="194" spans="1:29" ht="23.25" customHeight="1">
      <c r="A194" s="1432" t="str">
        <f>B194</f>
        <v>Ganache pour Entremet</v>
      </c>
      <c r="B194" s="1399" t="s">
        <v>1529</v>
      </c>
      <c r="C194" s="1400"/>
      <c r="D194" s="1400"/>
      <c r="E194" s="1400"/>
      <c r="F194" s="1400"/>
      <c r="G194" s="1400"/>
      <c r="H194" s="1400"/>
      <c r="I194" s="1400"/>
      <c r="J194" s="1400"/>
      <c r="K194" s="1400"/>
      <c r="L194" s="1400"/>
      <c r="M194" s="1400"/>
      <c r="N194" s="1401"/>
      <c r="O194" s="3"/>
      <c r="P194" s="1432" t="str">
        <f>Q194</f>
        <v>Ganache pour Entremet</v>
      </c>
      <c r="Q194" s="1399" t="s">
        <v>1529</v>
      </c>
      <c r="R194" s="1400"/>
      <c r="S194" s="1400"/>
      <c r="T194" s="1400"/>
      <c r="U194" s="1400"/>
      <c r="V194" s="1400"/>
      <c r="W194" s="1400"/>
      <c r="X194" s="1400"/>
      <c r="Y194" s="1400"/>
      <c r="Z194" s="1400"/>
      <c r="AA194" s="1400"/>
      <c r="AB194" s="1400"/>
      <c r="AC194" s="1401"/>
    </row>
    <row r="195" spans="1:29" ht="15.75" customHeight="1">
      <c r="A195" s="1432"/>
      <c r="B195" s="1387"/>
      <c r="C195" s="1388"/>
      <c r="D195" s="1388"/>
      <c r="E195" s="1388"/>
      <c r="F195" s="1388"/>
      <c r="G195" s="1388"/>
      <c r="H195" s="1388"/>
      <c r="I195" s="1388"/>
      <c r="J195" s="1388"/>
      <c r="K195" s="1388"/>
      <c r="L195" s="1388"/>
      <c r="M195" s="1388"/>
      <c r="N195" s="1389"/>
      <c r="O195" s="3"/>
      <c r="P195" s="1432"/>
      <c r="Q195" s="1387"/>
      <c r="R195" s="1388"/>
      <c r="S195" s="1388"/>
      <c r="T195" s="1388"/>
      <c r="U195" s="1388"/>
      <c r="V195" s="1388"/>
      <c r="W195" s="1388"/>
      <c r="X195" s="1388"/>
      <c r="Y195" s="1388"/>
      <c r="Z195" s="1388"/>
      <c r="AA195" s="1388"/>
      <c r="AB195" s="1388"/>
      <c r="AC195" s="1389"/>
    </row>
    <row r="196" spans="1:29" ht="15.75" customHeight="1">
      <c r="A196" s="1432"/>
      <c r="B196" s="1416" t="s">
        <v>19</v>
      </c>
      <c r="C196" s="1417"/>
      <c r="D196" s="1417"/>
      <c r="E196" s="1417"/>
      <c r="F196" s="1417"/>
      <c r="G196" s="1417"/>
      <c r="H196" s="1417"/>
      <c r="I196" s="1417"/>
      <c r="J196" s="1417"/>
      <c r="K196" s="1417"/>
      <c r="L196" s="1417"/>
      <c r="M196" s="1417"/>
      <c r="N196" s="1418"/>
      <c r="O196" s="3"/>
      <c r="P196" s="1432"/>
      <c r="Q196" s="1416" t="s">
        <v>19</v>
      </c>
      <c r="R196" s="1417"/>
      <c r="S196" s="1417"/>
      <c r="T196" s="1417"/>
      <c r="U196" s="1417"/>
      <c r="V196" s="1417"/>
      <c r="W196" s="1417"/>
      <c r="X196" s="1417"/>
      <c r="Y196" s="1417"/>
      <c r="Z196" s="1417"/>
      <c r="AA196" s="1417"/>
      <c r="AB196" s="1417"/>
      <c r="AC196" s="1418"/>
    </row>
    <row r="197" spans="1:29" ht="15.75" customHeight="1" thickBot="1">
      <c r="A197" s="1432"/>
      <c r="B197" s="1419"/>
      <c r="C197" s="1420"/>
      <c r="D197" s="1420"/>
      <c r="E197" s="1420"/>
      <c r="F197" s="1420"/>
      <c r="G197" s="1420"/>
      <c r="H197" s="1420"/>
      <c r="I197" s="1420"/>
      <c r="J197" s="1420"/>
      <c r="K197" s="1420"/>
      <c r="L197" s="1420"/>
      <c r="M197" s="1420"/>
      <c r="N197" s="1421"/>
      <c r="O197" s="3"/>
      <c r="P197" s="1432"/>
      <c r="Q197" s="1419"/>
      <c r="R197" s="1420"/>
      <c r="S197" s="1420"/>
      <c r="T197" s="1420"/>
      <c r="U197" s="1420"/>
      <c r="V197" s="1420"/>
      <c r="W197" s="1420"/>
      <c r="X197" s="1420"/>
      <c r="Y197" s="1420"/>
      <c r="Z197" s="1420"/>
      <c r="AA197" s="1420"/>
      <c r="AB197" s="1420"/>
      <c r="AC197" s="1421"/>
    </row>
    <row r="198" spans="1:29" ht="15" customHeight="1">
      <c r="A198" s="1432"/>
      <c r="B198" s="1538" t="s">
        <v>751</v>
      </c>
      <c r="C198" s="1539"/>
      <c r="D198" s="1539"/>
      <c r="E198" s="1539"/>
      <c r="F198" s="1539"/>
      <c r="G198" s="1539"/>
      <c r="H198" s="10"/>
      <c r="I198" s="10"/>
      <c r="J198" s="10"/>
      <c r="K198" s="10"/>
      <c r="L198" s="10"/>
      <c r="M198" s="10"/>
      <c r="N198" s="11"/>
      <c r="O198" s="3"/>
      <c r="P198" s="1432"/>
      <c r="Q198" s="1424" t="s">
        <v>144</v>
      </c>
      <c r="R198" s="1403"/>
      <c r="S198" s="1403"/>
      <c r="T198" s="1403"/>
      <c r="U198" s="1403"/>
      <c r="V198" s="1403"/>
      <c r="W198" s="1403"/>
      <c r="X198" s="1403"/>
      <c r="Y198" s="1403"/>
      <c r="Z198" s="1403"/>
      <c r="AA198" s="1403"/>
      <c r="AB198" s="1403"/>
      <c r="AC198" s="1425"/>
    </row>
    <row r="199" spans="1:29" ht="15" customHeight="1" thickBot="1">
      <c r="A199" s="1432"/>
      <c r="B199" s="9"/>
      <c r="C199" s="10"/>
      <c r="D199" s="10"/>
      <c r="E199" s="10"/>
      <c r="G199" s="1408" t="s">
        <v>5</v>
      </c>
      <c r="H199" s="1408"/>
      <c r="I199" s="10"/>
      <c r="J199" s="10"/>
      <c r="K199" s="10"/>
      <c r="L199" s="10"/>
      <c r="M199" s="10"/>
      <c r="N199" s="11"/>
      <c r="O199" s="3"/>
      <c r="P199" s="1432"/>
      <c r="Q199" s="1426"/>
      <c r="R199" s="1406"/>
      <c r="S199" s="1406"/>
      <c r="T199" s="1406"/>
      <c r="U199" s="1406"/>
      <c r="V199" s="1406"/>
      <c r="W199" s="1406"/>
      <c r="X199" s="1406"/>
      <c r="Y199" s="1406"/>
      <c r="Z199" s="1406"/>
      <c r="AA199" s="1406"/>
      <c r="AB199" s="1406"/>
      <c r="AC199" s="1427"/>
    </row>
    <row r="200" spans="1:29" ht="18.75" customHeight="1">
      <c r="A200" s="1432"/>
      <c r="B200" s="9"/>
      <c r="C200" s="10"/>
      <c r="D200" s="447" t="s">
        <v>146</v>
      </c>
      <c r="E200" s="981" t="s">
        <v>4</v>
      </c>
      <c r="F200" s="7"/>
      <c r="G200" s="1414">
        <v>2</v>
      </c>
      <c r="H200" s="1414"/>
      <c r="I200" s="222"/>
      <c r="J200" s="10"/>
      <c r="K200" s="10"/>
      <c r="L200" s="10"/>
      <c r="M200" s="10"/>
      <c r="N200" s="11"/>
      <c r="O200" s="3"/>
      <c r="P200" s="1432"/>
      <c r="Q200" s="1439" t="s">
        <v>1391</v>
      </c>
      <c r="R200" s="1428"/>
      <c r="S200" s="1428"/>
      <c r="T200" s="1428"/>
      <c r="U200" s="1428"/>
      <c r="V200" s="1428"/>
      <c r="W200" s="1428"/>
      <c r="X200" s="1428"/>
      <c r="Y200" s="1428"/>
      <c r="Z200" s="1428"/>
      <c r="AA200" s="1428"/>
      <c r="AB200" s="991"/>
      <c r="AC200" s="11"/>
    </row>
    <row r="201" spans="1:29">
      <c r="A201" s="1432"/>
      <c r="B201" s="9"/>
      <c r="C201" s="965" t="s">
        <v>6</v>
      </c>
      <c r="D201" s="99" t="s">
        <v>861</v>
      </c>
      <c r="E201" s="10"/>
      <c r="F201" s="7"/>
      <c r="G201" s="114"/>
      <c r="H201" s="15"/>
      <c r="I201" s="10"/>
      <c r="J201" s="188" t="s">
        <v>7</v>
      </c>
      <c r="K201" s="188"/>
      <c r="L201" s="188"/>
      <c r="M201" s="188"/>
      <c r="N201" s="189"/>
      <c r="O201" s="3"/>
      <c r="P201" s="1432"/>
      <c r="Q201" s="1439"/>
      <c r="R201" s="1428"/>
      <c r="S201" s="1428"/>
      <c r="T201" s="1428"/>
      <c r="U201" s="1428"/>
      <c r="V201" s="1428"/>
      <c r="W201" s="1428"/>
      <c r="X201" s="1428"/>
      <c r="Y201" s="1428"/>
      <c r="Z201" s="1428"/>
      <c r="AA201" s="1428"/>
      <c r="AB201" s="957" t="s">
        <v>5</v>
      </c>
      <c r="AC201" s="11"/>
    </row>
    <row r="202" spans="1:29" ht="16.5" customHeight="1">
      <c r="A202" s="1432"/>
      <c r="B202" s="9"/>
      <c r="C202" s="978">
        <v>0.2</v>
      </c>
      <c r="D202" s="14" t="s">
        <v>151</v>
      </c>
      <c r="E202" s="14"/>
      <c r="F202" s="7"/>
      <c r="G202" s="1409">
        <f>(C202/C208)*G200</f>
        <v>0.72727272727272729</v>
      </c>
      <c r="H202" s="1409"/>
      <c r="I202" s="476"/>
      <c r="J202" s="1493" t="s">
        <v>752</v>
      </c>
      <c r="K202" s="1493"/>
      <c r="L202" s="1493"/>
      <c r="M202" s="1493"/>
      <c r="N202" s="1494"/>
      <c r="O202" s="3"/>
      <c r="P202" s="1432"/>
      <c r="Q202" s="1439"/>
      <c r="R202" s="1428"/>
      <c r="S202" s="1428"/>
      <c r="T202" s="1428"/>
      <c r="U202" s="1428"/>
      <c r="V202" s="1428"/>
      <c r="W202" s="1428"/>
      <c r="X202" s="1428"/>
      <c r="Y202" s="1428"/>
      <c r="Z202" s="1428"/>
      <c r="AA202" s="1428"/>
      <c r="AB202" s="991"/>
      <c r="AC202" s="11"/>
    </row>
    <row r="203" spans="1:29" ht="15.75">
      <c r="A203" s="1432"/>
      <c r="B203" s="9"/>
      <c r="C203" s="978">
        <v>0.05</v>
      </c>
      <c r="D203" s="14" t="s">
        <v>276</v>
      </c>
      <c r="E203" s="15"/>
      <c r="F203" s="7"/>
      <c r="G203" s="1409">
        <f>(C203/C208)*G200</f>
        <v>0.18181818181818182</v>
      </c>
      <c r="H203" s="1409"/>
      <c r="I203" s="476"/>
      <c r="J203" s="1495"/>
      <c r="K203" s="1495"/>
      <c r="L203" s="1495"/>
      <c r="M203" s="1495"/>
      <c r="N203" s="1496"/>
      <c r="O203" s="3"/>
      <c r="P203" s="1432"/>
      <c r="Q203" s="1440" t="s">
        <v>1374</v>
      </c>
      <c r="R203" s="1441"/>
      <c r="S203" s="1441"/>
      <c r="T203" s="1441"/>
      <c r="U203" s="1441"/>
      <c r="V203" s="1441"/>
      <c r="W203" s="1441"/>
      <c r="X203" s="1441"/>
      <c r="Y203" s="1441"/>
      <c r="Z203" s="1441"/>
      <c r="AA203" s="1441"/>
      <c r="AB203" s="965" t="s">
        <v>6</v>
      </c>
      <c r="AC203" s="11"/>
    </row>
    <row r="204" spans="1:29" ht="15.75" customHeight="1">
      <c r="A204" s="1432"/>
      <c r="B204" s="9"/>
      <c r="C204" s="978">
        <v>0.25</v>
      </c>
      <c r="D204" s="14" t="s">
        <v>753</v>
      </c>
      <c r="E204" s="15"/>
      <c r="F204" s="7"/>
      <c r="G204" s="1409">
        <f>(C204/C208)*G200</f>
        <v>0.90909090909090906</v>
      </c>
      <c r="H204" s="1409"/>
      <c r="I204" s="15"/>
      <c r="J204" s="647" t="s">
        <v>754</v>
      </c>
      <c r="K204" s="479"/>
      <c r="L204" s="479"/>
      <c r="M204" s="479"/>
      <c r="N204" s="648"/>
      <c r="O204" s="3"/>
      <c r="P204" s="1432"/>
      <c r="Q204" s="1440"/>
      <c r="R204" s="1441"/>
      <c r="S204" s="1441"/>
      <c r="T204" s="1441"/>
      <c r="U204" s="1441"/>
      <c r="V204" s="1441"/>
      <c r="W204" s="1441"/>
      <c r="X204" s="1441"/>
      <c r="Y204" s="1441"/>
      <c r="Z204" s="1441"/>
      <c r="AA204" s="1441"/>
      <c r="AB204" s="991"/>
      <c r="AC204" s="11"/>
    </row>
    <row r="205" spans="1:29" ht="16.5" customHeight="1">
      <c r="A205" s="1432"/>
      <c r="B205" s="9"/>
      <c r="C205" s="978">
        <v>0.05</v>
      </c>
      <c r="D205" s="14" t="s">
        <v>69</v>
      </c>
      <c r="E205" s="15"/>
      <c r="F205" s="7"/>
      <c r="G205" s="1409">
        <f>(C205/C208)*G200</f>
        <v>0.18181818181818182</v>
      </c>
      <c r="H205" s="1409"/>
      <c r="I205" s="15"/>
      <c r="J205" s="647" t="s">
        <v>755</v>
      </c>
      <c r="K205" s="479"/>
      <c r="L205" s="479"/>
      <c r="M205" s="479"/>
      <c r="N205" s="648"/>
      <c r="O205" s="3"/>
      <c r="P205" s="1432"/>
      <c r="Q205" s="9"/>
      <c r="R205" s="10"/>
      <c r="S205" s="10"/>
      <c r="T205" s="10"/>
      <c r="U205" s="10"/>
      <c r="V205" s="10"/>
      <c r="W205" s="10"/>
      <c r="X205" s="10"/>
      <c r="Y205" s="10"/>
      <c r="Z205" s="10"/>
      <c r="AA205" s="10"/>
      <c r="AB205" s="10"/>
      <c r="AC205" s="11"/>
    </row>
    <row r="206" spans="1:29" ht="15.75">
      <c r="A206" s="1432"/>
      <c r="B206" s="9"/>
      <c r="C206" s="978"/>
      <c r="D206" s="14"/>
      <c r="E206" s="15"/>
      <c r="F206" s="7"/>
      <c r="G206" s="400">
        <f>(C206/C208)*G200</f>
        <v>0</v>
      </c>
      <c r="H206" s="400"/>
      <c r="I206" s="10"/>
      <c r="J206" s="177"/>
      <c r="K206" s="177"/>
      <c r="L206" s="177"/>
      <c r="M206" s="177"/>
      <c r="N206" s="178"/>
      <c r="O206" s="3"/>
      <c r="P206" s="1432"/>
      <c r="Q206" s="9"/>
      <c r="R206" s="10"/>
      <c r="S206" s="10"/>
      <c r="T206" s="10"/>
      <c r="U206" s="10"/>
      <c r="V206" s="10"/>
      <c r="W206" s="10"/>
      <c r="X206" s="10"/>
      <c r="Y206" s="10"/>
      <c r="Z206" s="10"/>
      <c r="AA206" s="10"/>
      <c r="AB206" s="10"/>
      <c r="AC206" s="11"/>
    </row>
    <row r="207" spans="1:29" ht="15.75" customHeight="1">
      <c r="A207" s="1432"/>
      <c r="B207" s="9"/>
      <c r="C207" s="10"/>
      <c r="D207" s="10"/>
      <c r="E207" s="10"/>
      <c r="F207" s="7"/>
      <c r="G207" s="18"/>
      <c r="H207" s="10"/>
      <c r="I207" s="10"/>
      <c r="J207" s="10"/>
      <c r="K207" s="10"/>
      <c r="L207" s="10"/>
      <c r="M207" s="10"/>
      <c r="N207" s="11"/>
      <c r="P207" s="1432"/>
      <c r="Q207" s="9"/>
      <c r="R207" s="10"/>
      <c r="S207" s="10"/>
      <c r="T207" s="10"/>
      <c r="U207" s="10"/>
      <c r="V207" s="10"/>
      <c r="W207" s="10"/>
      <c r="X207" s="10"/>
      <c r="Y207" s="10"/>
      <c r="Z207" s="10"/>
      <c r="AA207" s="10"/>
      <c r="AB207" s="10"/>
      <c r="AC207" s="11"/>
    </row>
    <row r="208" spans="1:29" ht="16.5" customHeight="1">
      <c r="A208" s="1432"/>
      <c r="B208" s="9"/>
      <c r="C208" s="963">
        <f>SUM(C202:C206)</f>
        <v>0.55000000000000004</v>
      </c>
      <c r="D208" s="228" t="s">
        <v>8</v>
      </c>
      <c r="E208" s="228"/>
      <c r="F208" s="7"/>
      <c r="G208" s="1454">
        <f>SUM(G202:G206)</f>
        <v>2</v>
      </c>
      <c r="H208" s="1454"/>
      <c r="I208" s="10"/>
      <c r="J208" s="91" t="s">
        <v>518</v>
      </c>
      <c r="K208" s="10"/>
      <c r="L208" s="10"/>
      <c r="M208" s="10"/>
      <c r="N208" s="11"/>
      <c r="P208" s="1432"/>
      <c r="Q208" s="9"/>
      <c r="R208" s="10"/>
      <c r="S208" s="10"/>
      <c r="T208" s="10"/>
      <c r="U208" s="10"/>
      <c r="V208" s="10"/>
      <c r="W208" s="10"/>
      <c r="X208" s="10"/>
      <c r="Y208" s="10"/>
      <c r="Z208" s="10"/>
      <c r="AA208" s="10"/>
      <c r="AB208" s="10"/>
      <c r="AC208" s="11"/>
    </row>
    <row r="209" spans="1:29" ht="16.5" customHeight="1">
      <c r="A209" s="1432"/>
      <c r="B209" s="9"/>
      <c r="C209" s="963"/>
      <c r="D209" s="228"/>
      <c r="E209" s="228"/>
      <c r="F209" s="960"/>
      <c r="G209" s="960"/>
      <c r="H209" s="20"/>
      <c r="I209" s="222"/>
      <c r="J209" s="193"/>
      <c r="K209" s="20"/>
      <c r="L209" s="10"/>
      <c r="M209" s="10"/>
      <c r="N209" s="19"/>
      <c r="P209" s="1432"/>
      <c r="Q209" s="9"/>
      <c r="R209" s="10"/>
      <c r="S209" s="10"/>
      <c r="T209" s="10"/>
      <c r="U209" s="10"/>
      <c r="V209" s="10"/>
      <c r="W209" s="10"/>
      <c r="X209" s="10"/>
      <c r="Y209" s="10"/>
      <c r="Z209" s="10"/>
      <c r="AA209" s="10"/>
      <c r="AB209" s="10"/>
      <c r="AC209" s="11"/>
    </row>
    <row r="210" spans="1:29" ht="16.5" customHeight="1">
      <c r="A210" s="1432"/>
      <c r="B210" s="1485" t="s">
        <v>464</v>
      </c>
      <c r="C210" s="1485"/>
      <c r="D210" s="1485"/>
      <c r="E210" s="1485"/>
      <c r="F210" s="1485"/>
      <c r="G210" s="1485"/>
      <c r="H210" s="1485"/>
      <c r="I210" s="1485"/>
      <c r="J210" s="1485"/>
      <c r="K210" s="1485"/>
      <c r="L210" s="1485"/>
      <c r="M210" s="1485"/>
      <c r="N210" s="1485"/>
      <c r="P210" s="1432"/>
      <c r="Q210" s="9"/>
      <c r="R210" s="10"/>
      <c r="S210" s="10"/>
      <c r="T210" s="10"/>
      <c r="U210" s="10"/>
      <c r="V210" s="10"/>
      <c r="W210" s="10"/>
      <c r="X210" s="10"/>
      <c r="Y210" s="10"/>
      <c r="Z210" s="10"/>
      <c r="AA210" s="10"/>
      <c r="AB210" s="10"/>
      <c r="AC210" s="11"/>
    </row>
    <row r="211" spans="1:29" ht="16.5" customHeight="1">
      <c r="A211" s="1432"/>
      <c r="B211" s="9"/>
      <c r="C211" s="971" t="s">
        <v>601</v>
      </c>
      <c r="D211" s="228"/>
      <c r="E211" s="228"/>
      <c r="F211" s="960"/>
      <c r="G211" s="960"/>
      <c r="H211" s="20"/>
      <c r="I211" s="222"/>
      <c r="J211" s="193"/>
      <c r="K211" s="20"/>
      <c r="L211" s="10"/>
      <c r="M211" s="10"/>
      <c r="N211" s="19"/>
      <c r="P211" s="1432"/>
      <c r="Q211" s="9"/>
      <c r="R211" s="10"/>
      <c r="S211" s="10"/>
      <c r="T211" s="10"/>
      <c r="U211" s="10"/>
      <c r="V211" s="10"/>
      <c r="W211" s="10"/>
      <c r="X211" s="10"/>
      <c r="Y211" s="10"/>
      <c r="Z211" s="10"/>
      <c r="AA211" s="10"/>
      <c r="AB211" s="10"/>
      <c r="AC211" s="11"/>
    </row>
    <row r="212" spans="1:29" ht="16.5" customHeight="1">
      <c r="A212" s="1432"/>
      <c r="B212" s="9"/>
      <c r="C212" s="646" t="s">
        <v>756</v>
      </c>
      <c r="D212" s="228"/>
      <c r="E212" s="228"/>
      <c r="F212" s="960"/>
      <c r="G212" s="960"/>
      <c r="H212" s="20"/>
      <c r="I212" s="222"/>
      <c r="J212" s="193"/>
      <c r="K212" s="20"/>
      <c r="L212" s="10"/>
      <c r="M212" s="10"/>
      <c r="N212" s="19"/>
      <c r="P212" s="1432"/>
      <c r="Q212" s="9"/>
      <c r="R212" s="10"/>
      <c r="S212" s="10"/>
      <c r="T212" s="10"/>
      <c r="U212" s="10"/>
      <c r="V212" s="10"/>
      <c r="W212" s="10"/>
      <c r="X212" s="10"/>
      <c r="Y212" s="10"/>
      <c r="Z212" s="10"/>
      <c r="AA212" s="10"/>
      <c r="AB212" s="10"/>
      <c r="AC212" s="11"/>
    </row>
    <row r="213" spans="1:29" ht="16.5" customHeight="1">
      <c r="A213" s="1432"/>
      <c r="B213" s="9"/>
      <c r="C213" s="646" t="s">
        <v>757</v>
      </c>
      <c r="D213" s="228"/>
      <c r="E213" s="228"/>
      <c r="F213" s="960"/>
      <c r="G213" s="960"/>
      <c r="H213" s="20"/>
      <c r="I213" s="222"/>
      <c r="J213" s="193"/>
      <c r="K213" s="20"/>
      <c r="L213" s="10"/>
      <c r="M213" s="10"/>
      <c r="N213" s="19"/>
      <c r="P213" s="1432"/>
      <c r="Q213" s="9"/>
      <c r="R213" s="10"/>
      <c r="S213" s="10"/>
      <c r="T213" s="10"/>
      <c r="U213" s="10"/>
      <c r="V213" s="10"/>
      <c r="W213" s="10"/>
      <c r="X213" s="10"/>
      <c r="Y213" s="10"/>
      <c r="Z213" s="10"/>
      <c r="AA213" s="10"/>
      <c r="AB213" s="10"/>
      <c r="AC213" s="11"/>
    </row>
    <row r="214" spans="1:29" ht="16.5" customHeight="1">
      <c r="A214" s="1432"/>
      <c r="B214" s="9"/>
      <c r="C214" s="646" t="s">
        <v>759</v>
      </c>
      <c r="D214" s="228"/>
      <c r="E214" s="228"/>
      <c r="F214" s="960"/>
      <c r="G214" s="960"/>
      <c r="H214" s="20"/>
      <c r="I214" s="222"/>
      <c r="J214" s="193"/>
      <c r="K214" s="20"/>
      <c r="L214" s="10"/>
      <c r="M214" s="10"/>
      <c r="N214" s="19"/>
      <c r="P214" s="1432"/>
      <c r="Q214" s="9"/>
      <c r="R214" s="10"/>
      <c r="S214" s="10"/>
      <c r="T214" s="10"/>
      <c r="U214" s="10"/>
      <c r="V214" s="10"/>
      <c r="W214" s="10"/>
      <c r="X214" s="10"/>
      <c r="Y214" s="10"/>
      <c r="Z214" s="10"/>
      <c r="AA214" s="10"/>
      <c r="AB214" s="10"/>
      <c r="AC214" s="11"/>
    </row>
    <row r="215" spans="1:29" ht="16.5" customHeight="1">
      <c r="A215" s="1432"/>
      <c r="B215" s="9"/>
      <c r="C215" s="646" t="s">
        <v>760</v>
      </c>
      <c r="D215" s="228"/>
      <c r="E215" s="228"/>
      <c r="F215" s="960"/>
      <c r="G215" s="960"/>
      <c r="H215" s="20"/>
      <c r="I215" s="222"/>
      <c r="J215" s="193"/>
      <c r="K215" s="20"/>
      <c r="L215" s="10"/>
      <c r="M215" s="10"/>
      <c r="N215" s="19"/>
      <c r="P215" s="1432"/>
      <c r="Q215" s="1016" t="s">
        <v>1418</v>
      </c>
      <c r="R215" s="10"/>
      <c r="S215" s="10"/>
      <c r="T215" s="10"/>
      <c r="U215" s="10"/>
      <c r="V215" s="10"/>
      <c r="W215" s="10"/>
      <c r="X215" s="10"/>
      <c r="Y215" s="10"/>
      <c r="Z215" s="10"/>
      <c r="AA215" s="10"/>
      <c r="AB215" s="10"/>
      <c r="AC215" s="11"/>
    </row>
    <row r="216" spans="1:29" ht="16.5" customHeight="1" thickBot="1">
      <c r="A216" s="1432"/>
      <c r="B216" s="9"/>
      <c r="C216" s="646" t="s">
        <v>758</v>
      </c>
      <c r="D216" s="228"/>
      <c r="E216" s="228"/>
      <c r="F216" s="960"/>
      <c r="G216" s="960"/>
      <c r="H216" s="20"/>
      <c r="I216" s="222"/>
      <c r="J216" s="193"/>
      <c r="K216" s="20"/>
      <c r="L216" s="10"/>
      <c r="M216" s="10"/>
      <c r="N216" s="19"/>
      <c r="P216" s="1432"/>
      <c r="Q216" s="992" t="str">
        <f ca="1">CELL("nomfichier",P212)</f>
        <v>D:\1 UPRT SITE WEB\uprt.fr\ff-mickael-rabeau\[ff-mr-patisserie-N°3-complet.xlsx]Chocolat</v>
      </c>
      <c r="R216" s="10"/>
      <c r="S216" s="10"/>
      <c r="T216" s="10"/>
      <c r="U216" s="10"/>
      <c r="V216" s="10"/>
      <c r="W216" s="10"/>
      <c r="X216" s="10"/>
      <c r="Y216" s="10"/>
      <c r="Z216" s="10"/>
      <c r="AA216" s="10"/>
      <c r="AB216" s="10"/>
      <c r="AC216" s="11"/>
    </row>
    <row r="217" spans="1:29" ht="16.5" customHeight="1" thickBot="1">
      <c r="A217" s="1432"/>
      <c r="B217" s="9"/>
      <c r="C217" s="963"/>
      <c r="D217" s="228"/>
      <c r="E217" s="228"/>
      <c r="F217" s="960"/>
      <c r="G217" s="960"/>
      <c r="H217" s="20"/>
      <c r="I217" s="222"/>
      <c r="J217" s="193"/>
      <c r="K217" s="20"/>
      <c r="L217" s="10"/>
      <c r="M217" s="10"/>
      <c r="N217" s="19"/>
      <c r="P217" s="1432"/>
      <c r="Q217" s="938"/>
      <c r="R217" s="939"/>
      <c r="S217" s="939"/>
      <c r="T217" s="939"/>
      <c r="U217" s="25"/>
      <c r="V217" s="25"/>
      <c r="W217" s="25"/>
      <c r="X217" s="25"/>
      <c r="Y217" s="25"/>
      <c r="Z217" s="25"/>
      <c r="AA217" s="25"/>
      <c r="AB217" s="25"/>
      <c r="AC217" s="26"/>
    </row>
    <row r="218" spans="1:29">
      <c r="A218" s="1432"/>
      <c r="B218" s="23" t="s">
        <v>6</v>
      </c>
      <c r="C218" s="24" t="s">
        <v>10</v>
      </c>
      <c r="D218" s="25"/>
      <c r="E218" s="25"/>
      <c r="F218" s="25"/>
      <c r="G218" s="25"/>
      <c r="H218" s="25"/>
      <c r="I218" s="25"/>
      <c r="J218" s="25"/>
      <c r="K218" s="25"/>
      <c r="L218" s="25"/>
      <c r="M218" s="25"/>
      <c r="N218" s="26"/>
      <c r="P218" s="1432"/>
      <c r="Q218" s="9"/>
      <c r="R218" s="10" t="s">
        <v>9</v>
      </c>
      <c r="S218" s="932" t="s">
        <v>177</v>
      </c>
      <c r="T218" s="10"/>
      <c r="U218" s="10"/>
      <c r="V218" s="1429" t="s">
        <v>179</v>
      </c>
      <c r="W218" s="1429"/>
      <c r="X218" s="1429"/>
      <c r="Y218" s="1429"/>
      <c r="Z218" s="1429"/>
      <c r="AA218" s="1429"/>
      <c r="AB218" s="1429"/>
      <c r="AC218" s="1430"/>
    </row>
    <row r="219" spans="1:29">
      <c r="A219" s="1432"/>
      <c r="B219" s="957" t="s">
        <v>5</v>
      </c>
      <c r="C219" s="27" t="s">
        <v>11</v>
      </c>
      <c r="D219" s="28"/>
      <c r="E219" s="28"/>
      <c r="F219" s="28"/>
      <c r="G219" s="28"/>
      <c r="H219" s="28"/>
      <c r="I219" s="28"/>
      <c r="J219" s="28"/>
      <c r="K219" s="28"/>
      <c r="L219" s="28"/>
      <c r="M219" s="10"/>
      <c r="N219" s="29"/>
      <c r="P219" s="1432"/>
      <c r="Q219" s="834"/>
      <c r="R219" s="245"/>
      <c r="S219" s="245"/>
      <c r="T219" s="245"/>
      <c r="U219" s="245"/>
      <c r="V219" s="1029"/>
      <c r="W219" s="1029" t="s">
        <v>178</v>
      </c>
      <c r="X219" s="1029"/>
      <c r="Y219" s="1029"/>
      <c r="Z219" s="1029"/>
      <c r="AA219" s="1029"/>
      <c r="AB219" s="1029"/>
      <c r="AC219" s="1030"/>
    </row>
    <row r="220" spans="1:29">
      <c r="A220" s="1432"/>
      <c r="B220" s="1433" t="s">
        <v>12</v>
      </c>
      <c r="C220" s="1434"/>
      <c r="D220" s="1434"/>
      <c r="E220" s="1434"/>
      <c r="F220" s="1434"/>
      <c r="G220" s="1434"/>
      <c r="H220" s="1434"/>
      <c r="I220" s="1434"/>
      <c r="J220" s="1434"/>
      <c r="K220" s="1434"/>
      <c r="L220" s="1434"/>
      <c r="M220" s="1434"/>
      <c r="N220" s="1435"/>
      <c r="P220" s="1432"/>
      <c r="Q220" s="1433" t="s">
        <v>12</v>
      </c>
      <c r="R220" s="1434"/>
      <c r="S220" s="1434"/>
      <c r="T220" s="1434"/>
      <c r="U220" s="1434"/>
      <c r="V220" s="1434"/>
      <c r="W220" s="1434"/>
      <c r="X220" s="1434"/>
      <c r="Y220" s="1434"/>
      <c r="Z220" s="1434"/>
      <c r="AA220" s="1434"/>
      <c r="AB220" s="1434"/>
      <c r="AC220" s="1435"/>
    </row>
    <row r="221" spans="1:29" ht="15.75" thickBot="1">
      <c r="A221" s="1432"/>
      <c r="B221" s="1436"/>
      <c r="C221" s="1437"/>
      <c r="D221" s="1437"/>
      <c r="E221" s="1437"/>
      <c r="F221" s="1437"/>
      <c r="G221" s="1437"/>
      <c r="H221" s="1437"/>
      <c r="I221" s="1437"/>
      <c r="J221" s="1437"/>
      <c r="K221" s="1437"/>
      <c r="L221" s="1437"/>
      <c r="M221" s="1437"/>
      <c r="N221" s="1438"/>
      <c r="P221" s="1432"/>
      <c r="Q221" s="1436"/>
      <c r="R221" s="1437"/>
      <c r="S221" s="1437"/>
      <c r="T221" s="1437"/>
      <c r="U221" s="1437"/>
      <c r="V221" s="1437"/>
      <c r="W221" s="1437"/>
      <c r="X221" s="1437"/>
      <c r="Y221" s="1437"/>
      <c r="Z221" s="1437"/>
      <c r="AA221" s="1437"/>
      <c r="AB221" s="1437"/>
      <c r="AC221" s="1438"/>
    </row>
    <row r="223" spans="1:29" ht="15.75" thickBot="1">
      <c r="A223" s="8" t="s">
        <v>3</v>
      </c>
      <c r="B223" s="1431" t="str">
        <f>B224</f>
        <v>La ganache montée (façon Chantilly)</v>
      </c>
      <c r="C223" s="1431"/>
      <c r="D223" s="1431"/>
      <c r="E223" s="1431"/>
      <c r="F223" s="1431"/>
      <c r="G223" s="1431"/>
      <c r="H223" s="1431"/>
      <c r="I223" s="1431"/>
      <c r="J223" s="1431"/>
      <c r="K223" s="1431"/>
      <c r="L223" s="1431"/>
      <c r="M223" s="1431"/>
      <c r="N223" s="1431"/>
      <c r="O223" s="3"/>
      <c r="P223" s="8" t="s">
        <v>3</v>
      </c>
      <c r="Q223" s="1431" t="str">
        <f>Q224</f>
        <v>La ganache montée (façon Chantilly)</v>
      </c>
      <c r="R223" s="1431"/>
      <c r="S223" s="1431"/>
      <c r="T223" s="1431"/>
      <c r="U223" s="1431"/>
      <c r="V223" s="1431"/>
      <c r="W223" s="1431"/>
      <c r="X223" s="1431"/>
      <c r="Y223" s="1431"/>
      <c r="Z223" s="1431"/>
      <c r="AA223" s="1431"/>
      <c r="AB223" s="1431"/>
      <c r="AC223" s="1431"/>
    </row>
    <row r="224" spans="1:29" ht="23.25" customHeight="1">
      <c r="A224" s="1432" t="str">
        <f>B224</f>
        <v>La ganache montée (façon Chantilly)</v>
      </c>
      <c r="B224" s="1399" t="s">
        <v>335</v>
      </c>
      <c r="C224" s="1400"/>
      <c r="D224" s="1400"/>
      <c r="E224" s="1400"/>
      <c r="F224" s="1400"/>
      <c r="G224" s="1400"/>
      <c r="H224" s="1400"/>
      <c r="I224" s="1400"/>
      <c r="J224" s="1400"/>
      <c r="K224" s="1400"/>
      <c r="L224" s="1400"/>
      <c r="M224" s="1400"/>
      <c r="N224" s="1401"/>
      <c r="O224" s="3"/>
      <c r="P224" s="1432" t="str">
        <f>Q224</f>
        <v>La ganache montée (façon Chantilly)</v>
      </c>
      <c r="Q224" s="1399" t="s">
        <v>335</v>
      </c>
      <c r="R224" s="1400"/>
      <c r="S224" s="1400"/>
      <c r="T224" s="1400"/>
      <c r="U224" s="1400"/>
      <c r="V224" s="1400"/>
      <c r="W224" s="1400"/>
      <c r="X224" s="1400"/>
      <c r="Y224" s="1400"/>
      <c r="Z224" s="1400"/>
      <c r="AA224" s="1400"/>
      <c r="AB224" s="1400"/>
      <c r="AC224" s="1401"/>
    </row>
    <row r="225" spans="1:29" ht="15.75" customHeight="1">
      <c r="A225" s="1432"/>
      <c r="B225" s="1387"/>
      <c r="C225" s="1388"/>
      <c r="D225" s="1388"/>
      <c r="E225" s="1388"/>
      <c r="F225" s="1388"/>
      <c r="G225" s="1388"/>
      <c r="H225" s="1388"/>
      <c r="I225" s="1388"/>
      <c r="J225" s="1388"/>
      <c r="K225" s="1388"/>
      <c r="L225" s="1388"/>
      <c r="M225" s="1388"/>
      <c r="N225" s="1389"/>
      <c r="O225" s="3"/>
      <c r="P225" s="1432"/>
      <c r="Q225" s="1387"/>
      <c r="R225" s="1388"/>
      <c r="S225" s="1388"/>
      <c r="T225" s="1388"/>
      <c r="U225" s="1388"/>
      <c r="V225" s="1388"/>
      <c r="W225" s="1388"/>
      <c r="X225" s="1388"/>
      <c r="Y225" s="1388"/>
      <c r="Z225" s="1388"/>
      <c r="AA225" s="1388"/>
      <c r="AB225" s="1388"/>
      <c r="AC225" s="1389"/>
    </row>
    <row r="226" spans="1:29" ht="15.75" customHeight="1">
      <c r="A226" s="1432"/>
      <c r="B226" s="1416" t="s">
        <v>19</v>
      </c>
      <c r="C226" s="1417"/>
      <c r="D226" s="1417"/>
      <c r="E226" s="1417"/>
      <c r="F226" s="1417"/>
      <c r="G226" s="1417"/>
      <c r="H226" s="1417"/>
      <c r="I226" s="1417"/>
      <c r="J226" s="1417"/>
      <c r="K226" s="1417"/>
      <c r="L226" s="1417"/>
      <c r="M226" s="1417"/>
      <c r="N226" s="1418"/>
      <c r="O226" s="3"/>
      <c r="P226" s="1432"/>
      <c r="Q226" s="1416" t="s">
        <v>19</v>
      </c>
      <c r="R226" s="1417"/>
      <c r="S226" s="1417"/>
      <c r="T226" s="1417"/>
      <c r="U226" s="1417"/>
      <c r="V226" s="1417"/>
      <c r="W226" s="1417"/>
      <c r="X226" s="1417"/>
      <c r="Y226" s="1417"/>
      <c r="Z226" s="1417"/>
      <c r="AA226" s="1417"/>
      <c r="AB226" s="1417"/>
      <c r="AC226" s="1418"/>
    </row>
    <row r="227" spans="1:29" ht="15.75" customHeight="1" thickBot="1">
      <c r="A227" s="1432"/>
      <c r="B227" s="1419"/>
      <c r="C227" s="1420"/>
      <c r="D227" s="1420"/>
      <c r="E227" s="1420"/>
      <c r="F227" s="1420"/>
      <c r="G227" s="1420"/>
      <c r="H227" s="1420"/>
      <c r="I227" s="1420"/>
      <c r="J227" s="1420"/>
      <c r="K227" s="1420"/>
      <c r="L227" s="1420"/>
      <c r="M227" s="1420"/>
      <c r="N227" s="1421"/>
      <c r="O227" s="3"/>
      <c r="P227" s="1432"/>
      <c r="Q227" s="1419"/>
      <c r="R227" s="1420"/>
      <c r="S227" s="1420"/>
      <c r="T227" s="1420"/>
      <c r="U227" s="1420"/>
      <c r="V227" s="1420"/>
      <c r="W227" s="1420"/>
      <c r="X227" s="1420"/>
      <c r="Y227" s="1420"/>
      <c r="Z227" s="1420"/>
      <c r="AA227" s="1420"/>
      <c r="AB227" s="1420"/>
      <c r="AC227" s="1421"/>
    </row>
    <row r="228" spans="1:29" ht="15" customHeight="1">
      <c r="A228" s="1432"/>
      <c r="B228" s="9"/>
      <c r="C228" s="10"/>
      <c r="D228" s="10"/>
      <c r="E228" s="10"/>
      <c r="F228" s="1522" t="s">
        <v>344</v>
      </c>
      <c r="G228" s="1522"/>
      <c r="H228" s="1522"/>
      <c r="I228" s="1524" t="s">
        <v>343</v>
      </c>
      <c r="J228" s="1524"/>
      <c r="K228" s="59"/>
      <c r="L228" s="10"/>
      <c r="M228" s="10"/>
      <c r="N228" s="11"/>
      <c r="O228" s="3"/>
      <c r="P228" s="1432"/>
      <c r="Q228" s="1424" t="s">
        <v>144</v>
      </c>
      <c r="R228" s="1403"/>
      <c r="S228" s="1403"/>
      <c r="T228" s="1403"/>
      <c r="U228" s="1403"/>
      <c r="V228" s="1403"/>
      <c r="W228" s="1403"/>
      <c r="X228" s="1403"/>
      <c r="Y228" s="1403"/>
      <c r="Z228" s="1403"/>
      <c r="AA228" s="1403"/>
      <c r="AB228" s="1403"/>
      <c r="AC228" s="1425"/>
    </row>
    <row r="229" spans="1:29" ht="15" customHeight="1" thickBot="1">
      <c r="A229" s="1432"/>
      <c r="B229" s="9"/>
      <c r="C229" s="10"/>
      <c r="D229" s="10"/>
      <c r="E229" s="10"/>
      <c r="F229" s="1523"/>
      <c r="G229" s="1523"/>
      <c r="H229" s="1523"/>
      <c r="I229" s="1525"/>
      <c r="J229" s="1525"/>
      <c r="K229" s="45"/>
      <c r="L229" s="10"/>
      <c r="M229" s="10"/>
      <c r="N229" s="11"/>
      <c r="O229" s="3"/>
      <c r="P229" s="1432"/>
      <c r="Q229" s="1426"/>
      <c r="R229" s="1406"/>
      <c r="S229" s="1406"/>
      <c r="T229" s="1406"/>
      <c r="U229" s="1406"/>
      <c r="V229" s="1406"/>
      <c r="W229" s="1406"/>
      <c r="X229" s="1406"/>
      <c r="Y229" s="1406"/>
      <c r="Z229" s="1406"/>
      <c r="AA229" s="1406"/>
      <c r="AB229" s="1406"/>
      <c r="AC229" s="1427"/>
    </row>
    <row r="230" spans="1:29" ht="15" customHeight="1">
      <c r="A230" s="1432"/>
      <c r="B230" s="9"/>
      <c r="C230" s="10"/>
      <c r="D230" s="10"/>
      <c r="E230" s="10"/>
      <c r="F230" s="1523"/>
      <c r="G230" s="1523"/>
      <c r="H230" s="1523"/>
      <c r="I230" s="1525"/>
      <c r="J230" s="1525"/>
      <c r="K230" s="45"/>
      <c r="L230" s="10"/>
      <c r="M230" s="10"/>
      <c r="N230" s="11"/>
      <c r="O230" s="3"/>
      <c r="P230" s="1432"/>
      <c r="Q230" s="1439" t="s">
        <v>1430</v>
      </c>
      <c r="R230" s="1428"/>
      <c r="S230" s="1428"/>
      <c r="T230" s="1428"/>
      <c r="U230" s="1428"/>
      <c r="V230" s="1428"/>
      <c r="W230" s="1428"/>
      <c r="X230" s="1428"/>
      <c r="Y230" s="1428"/>
      <c r="Z230" s="1428"/>
      <c r="AA230" s="1428"/>
      <c r="AB230" s="957" t="s">
        <v>5</v>
      </c>
      <c r="AC230" s="11"/>
    </row>
    <row r="231" spans="1:29" ht="15" customHeight="1">
      <c r="A231" s="1432"/>
      <c r="B231" s="9"/>
      <c r="C231" s="10"/>
      <c r="D231" s="10"/>
      <c r="E231" s="10"/>
      <c r="F231" s="1408" t="s">
        <v>5</v>
      </c>
      <c r="G231" s="1408"/>
      <c r="H231" s="1408"/>
      <c r="I231" s="1513" t="s">
        <v>66</v>
      </c>
      <c r="J231" s="1513"/>
      <c r="K231" s="45"/>
      <c r="L231" s="10"/>
      <c r="M231" s="10"/>
      <c r="N231" s="11"/>
      <c r="O231" s="3"/>
      <c r="P231" s="1432"/>
      <c r="Q231" s="1439"/>
      <c r="R231" s="1428"/>
      <c r="S231" s="1428"/>
      <c r="T231" s="1428"/>
      <c r="U231" s="1428"/>
      <c r="V231" s="1428"/>
      <c r="W231" s="1428"/>
      <c r="X231" s="1428"/>
      <c r="Y231" s="1428"/>
      <c r="Z231" s="1428"/>
      <c r="AA231" s="1428"/>
      <c r="AB231" s="970" t="s">
        <v>66</v>
      </c>
      <c r="AC231" s="11"/>
    </row>
    <row r="232" spans="1:29" ht="18.75" customHeight="1">
      <c r="A232" s="1432"/>
      <c r="B232" s="9"/>
      <c r="C232" s="10"/>
      <c r="D232" s="10"/>
      <c r="E232" s="10"/>
      <c r="F232" s="1414">
        <v>1</v>
      </c>
      <c r="G232" s="1414"/>
      <c r="H232" s="1414"/>
      <c r="I232" s="1526">
        <v>10</v>
      </c>
      <c r="J232" s="1526"/>
      <c r="K232" s="10"/>
      <c r="L232" s="10"/>
      <c r="M232" s="10"/>
      <c r="N232" s="11"/>
      <c r="O232" s="3"/>
      <c r="P232" s="1432"/>
      <c r="Q232" s="1439"/>
      <c r="R232" s="1428"/>
      <c r="S232" s="1428"/>
      <c r="T232" s="1428"/>
      <c r="U232" s="1428"/>
      <c r="V232" s="1428"/>
      <c r="W232" s="1428"/>
      <c r="X232" s="1428"/>
      <c r="Y232" s="1428"/>
      <c r="Z232" s="1428"/>
      <c r="AA232" s="1428"/>
      <c r="AB232" s="10"/>
      <c r="AC232" s="11"/>
    </row>
    <row r="233" spans="1:29" ht="15" customHeight="1">
      <c r="A233" s="1432"/>
      <c r="B233" s="233" t="s">
        <v>6</v>
      </c>
      <c r="C233" s="99" t="s">
        <v>861</v>
      </c>
      <c r="D233" s="10"/>
      <c r="E233" s="10"/>
      <c r="F233" s="10"/>
      <c r="G233" s="1527"/>
      <c r="H233" s="1527"/>
      <c r="I233" s="1527"/>
      <c r="J233" s="1527"/>
      <c r="K233" s="1412" t="s">
        <v>7</v>
      </c>
      <c r="L233" s="1412"/>
      <c r="M233" s="1412"/>
      <c r="N233" s="1413"/>
      <c r="O233" s="3"/>
      <c r="P233" s="1432"/>
      <c r="Q233" s="1440" t="s">
        <v>1374</v>
      </c>
      <c r="R233" s="1441"/>
      <c r="S233" s="1441"/>
      <c r="T233" s="1441"/>
      <c r="U233" s="1441"/>
      <c r="V233" s="1441"/>
      <c r="W233" s="1441"/>
      <c r="X233" s="1441"/>
      <c r="Y233" s="1441"/>
      <c r="Z233" s="1441"/>
      <c r="AA233" s="1441"/>
      <c r="AB233" s="965" t="s">
        <v>6</v>
      </c>
      <c r="AC233" s="11"/>
    </row>
    <row r="234" spans="1:29" ht="16.5" customHeight="1">
      <c r="A234" s="1432"/>
      <c r="B234" s="978">
        <v>0.09</v>
      </c>
      <c r="C234" s="14" t="s">
        <v>151</v>
      </c>
      <c r="D234" s="14"/>
      <c r="E234" s="14"/>
      <c r="F234" s="14"/>
      <c r="G234" s="1409">
        <f>IF(ISTEXT(B234),0,(B234/B243)*F232)</f>
        <v>0.23936170212765956</v>
      </c>
      <c r="H234" s="1409"/>
      <c r="I234" s="1409">
        <f>IF(ISTEXT(B234),0,(B234/F243)*I232)</f>
        <v>7.4999999999999997E-2</v>
      </c>
      <c r="J234" s="1409"/>
      <c r="K234" s="1493" t="s">
        <v>336</v>
      </c>
      <c r="L234" s="1493"/>
      <c r="M234" s="1493"/>
      <c r="N234" s="1494"/>
      <c r="O234" s="3"/>
      <c r="P234" s="1432"/>
      <c r="Q234" s="1440"/>
      <c r="R234" s="1441"/>
      <c r="S234" s="1441"/>
      <c r="T234" s="1441"/>
      <c r="U234" s="1441"/>
      <c r="V234" s="1441"/>
      <c r="W234" s="1441"/>
      <c r="X234" s="1441"/>
      <c r="Y234" s="1441"/>
      <c r="Z234" s="1441"/>
      <c r="AA234" s="1441"/>
      <c r="AB234" s="991"/>
      <c r="AC234" s="11"/>
    </row>
    <row r="235" spans="1:29" ht="16.5" customHeight="1">
      <c r="A235" s="1432"/>
      <c r="B235" s="978">
        <v>1.0999999999999999E-2</v>
      </c>
      <c r="C235" s="14" t="s">
        <v>337</v>
      </c>
      <c r="D235" s="15"/>
      <c r="E235" s="16"/>
      <c r="F235" s="14"/>
      <c r="G235" s="1409">
        <f>IF(ISTEXT(B235),0,(B235/B243)*F232)</f>
        <v>2.9255319148936167E-2</v>
      </c>
      <c r="H235" s="1409"/>
      <c r="I235" s="1409">
        <f>IF(ISTEXT(B235),0,(B235/F243)*I232)</f>
        <v>9.1666666666666667E-3</v>
      </c>
      <c r="J235" s="1409"/>
      <c r="K235" s="1536"/>
      <c r="L235" s="1536"/>
      <c r="M235" s="1536"/>
      <c r="N235" s="1537"/>
      <c r="O235" s="3"/>
      <c r="P235" s="1432"/>
      <c r="Q235" s="9"/>
      <c r="R235" s="1015" t="s">
        <v>344</v>
      </c>
      <c r="S235" s="10"/>
      <c r="T235" s="10"/>
      <c r="U235" s="10"/>
      <c r="V235" s="10"/>
      <c r="W235" s="10"/>
      <c r="X235" s="10"/>
      <c r="Y235" s="10"/>
      <c r="Z235" s="10"/>
      <c r="AA235" s="10"/>
      <c r="AB235" s="10"/>
      <c r="AC235" s="11"/>
    </row>
    <row r="236" spans="1:29" ht="21" customHeight="1">
      <c r="A236" s="1432"/>
      <c r="B236" s="978">
        <v>1.0999999999999999E-2</v>
      </c>
      <c r="C236" s="14" t="s">
        <v>276</v>
      </c>
      <c r="D236" s="15"/>
      <c r="E236" s="16"/>
      <c r="F236" s="16"/>
      <c r="G236" s="1409">
        <f>IF(ISTEXT(B236),0,(B236/B243)*F232)</f>
        <v>2.9255319148936167E-2</v>
      </c>
      <c r="H236" s="1409"/>
      <c r="I236" s="1409">
        <f>IF(ISTEXT(B236),0,(B236/F243)*I232)</f>
        <v>9.1666666666666667E-3</v>
      </c>
      <c r="J236" s="1409"/>
      <c r="K236" s="1495"/>
      <c r="L236" s="1495"/>
      <c r="M236" s="1495"/>
      <c r="N236" s="1496"/>
      <c r="O236" s="3"/>
      <c r="P236" s="1432"/>
      <c r="Q236" s="7"/>
      <c r="R236" s="1034" t="s">
        <v>343</v>
      </c>
      <c r="S236" s="7"/>
      <c r="T236" s="7"/>
      <c r="U236" s="7"/>
      <c r="V236" s="7"/>
      <c r="W236" s="7"/>
      <c r="X236" s="7"/>
      <c r="Y236" s="7"/>
      <c r="Z236" s="7"/>
      <c r="AA236" s="7"/>
      <c r="AB236" s="7"/>
      <c r="AC236" s="110"/>
    </row>
    <row r="237" spans="1:29" ht="15" customHeight="1">
      <c r="A237" s="1432"/>
      <c r="B237" s="978">
        <v>7.5999999999999998E-2</v>
      </c>
      <c r="C237" s="1451" t="s">
        <v>338</v>
      </c>
      <c r="D237" s="1451"/>
      <c r="E237" s="1451"/>
      <c r="F237" s="16"/>
      <c r="G237" s="1409">
        <f>IF(ISTEXT(B237),0,(B237/B243)*F232)</f>
        <v>0.20212765957446807</v>
      </c>
      <c r="H237" s="1409"/>
      <c r="I237" s="1409">
        <f>IF(ISTEXT(B237),0,(B237/F243)*I232)</f>
        <v>6.3333333333333325E-2</v>
      </c>
      <c r="J237" s="1409"/>
      <c r="K237" s="1497" t="s">
        <v>339</v>
      </c>
      <c r="L237" s="1497"/>
      <c r="M237" s="1497"/>
      <c r="N237" s="1498"/>
      <c r="O237" s="3"/>
      <c r="P237" s="1432"/>
      <c r="Q237" s="9"/>
      <c r="R237" s="10"/>
      <c r="S237" s="10"/>
      <c r="T237" s="10"/>
      <c r="U237" s="10"/>
      <c r="V237" s="10"/>
      <c r="W237" s="10"/>
      <c r="X237" s="10"/>
      <c r="Y237" s="10"/>
      <c r="Z237" s="10"/>
      <c r="AA237" s="10"/>
      <c r="AB237" s="10"/>
      <c r="AC237" s="11"/>
    </row>
    <row r="238" spans="1:29" ht="15" customHeight="1">
      <c r="A238" s="1432"/>
      <c r="B238" s="978"/>
      <c r="C238" s="1451"/>
      <c r="D238" s="1451"/>
      <c r="E238" s="1451"/>
      <c r="F238" s="16"/>
      <c r="G238" s="1409"/>
      <c r="H238" s="1409"/>
      <c r="I238" s="1409"/>
      <c r="J238" s="1409"/>
      <c r="K238" s="1501"/>
      <c r="L238" s="1501"/>
      <c r="M238" s="1501"/>
      <c r="N238" s="1502"/>
      <c r="O238" s="3"/>
      <c r="P238" s="1432"/>
      <c r="Q238" s="9"/>
      <c r="R238" s="10"/>
      <c r="S238" s="10"/>
      <c r="T238" s="10"/>
      <c r="U238" s="10"/>
      <c r="V238" s="10"/>
      <c r="W238" s="10"/>
      <c r="X238" s="10"/>
      <c r="Y238" s="10"/>
      <c r="Z238" s="10"/>
      <c r="AA238" s="10"/>
      <c r="AB238" s="10"/>
      <c r="AC238" s="11"/>
    </row>
    <row r="239" spans="1:29" ht="15" customHeight="1">
      <c r="A239" s="1432"/>
      <c r="B239" s="978">
        <f>SUM(B234:B238)</f>
        <v>0.188</v>
      </c>
      <c r="C239" s="14" t="s">
        <v>340</v>
      </c>
      <c r="D239" s="15"/>
      <c r="E239" s="16"/>
      <c r="F239" s="16"/>
      <c r="G239" s="1409">
        <f>IF(ISTEXT(B239),0,(B239/B243)*F232)</f>
        <v>0.5</v>
      </c>
      <c r="H239" s="1409"/>
      <c r="I239" s="1409">
        <f>IF(ISTEXT(B239),0,(B239/F243)*I232)</f>
        <v>0.15666666666666665</v>
      </c>
      <c r="J239" s="1409"/>
      <c r="K239" s="177" t="s">
        <v>341</v>
      </c>
      <c r="L239" s="70"/>
      <c r="M239" s="70"/>
      <c r="N239" s="71"/>
      <c r="O239" s="3"/>
      <c r="P239" s="1432"/>
      <c r="Q239" s="9"/>
      <c r="R239" s="986" t="s">
        <v>321</v>
      </c>
      <c r="S239" s="1035">
        <f>F243</f>
        <v>12</v>
      </c>
      <c r="T239" s="1541" t="s">
        <v>1496</v>
      </c>
      <c r="U239" s="1541"/>
      <c r="V239" s="1541"/>
      <c r="W239" s="1541"/>
      <c r="X239" s="1541"/>
      <c r="Y239" s="1541"/>
      <c r="Z239" s="1541"/>
      <c r="AA239" s="1541"/>
      <c r="AB239" s="1541"/>
      <c r="AC239" s="1542"/>
    </row>
    <row r="240" spans="1:29" ht="18.75" customHeight="1">
      <c r="A240" s="1432"/>
      <c r="B240" s="249"/>
      <c r="C240" s="14"/>
      <c r="D240" s="10"/>
      <c r="E240" s="14"/>
      <c r="F240" s="16"/>
      <c r="G240" s="1409"/>
      <c r="H240" s="1409"/>
      <c r="I240" s="1409"/>
      <c r="J240" s="1409"/>
      <c r="K240" s="70"/>
      <c r="L240" s="70"/>
      <c r="M240" s="70"/>
      <c r="N240" s="71"/>
      <c r="P240" s="1432"/>
      <c r="Q240" s="9"/>
      <c r="R240" s="10"/>
      <c r="S240" s="10"/>
      <c r="T240" s="1541"/>
      <c r="U240" s="1541"/>
      <c r="V240" s="1541"/>
      <c r="W240" s="1541"/>
      <c r="X240" s="1541"/>
      <c r="Y240" s="1541"/>
      <c r="Z240" s="1541"/>
      <c r="AA240" s="1541"/>
      <c r="AB240" s="1541"/>
      <c r="AC240" s="1542"/>
    </row>
    <row r="241" spans="1:29" ht="18.75" customHeight="1">
      <c r="A241" s="1432"/>
      <c r="B241" s="249"/>
      <c r="C241" s="14"/>
      <c r="D241" s="10"/>
      <c r="E241" s="15"/>
      <c r="F241" s="121" t="s">
        <v>8</v>
      </c>
      <c r="G241" s="1454">
        <f>SUM(G234:H239)</f>
        <v>0.99999999999999989</v>
      </c>
      <c r="H241" s="1454"/>
      <c r="I241" s="1454">
        <f>SUM(I234:J239)</f>
        <v>0.31333333333333335</v>
      </c>
      <c r="J241" s="1454"/>
      <c r="K241" s="70"/>
      <c r="L241" s="70"/>
      <c r="M241" s="70"/>
      <c r="N241" s="71"/>
      <c r="P241" s="1432"/>
      <c r="Q241" s="9"/>
      <c r="R241" s="10"/>
      <c r="S241" s="10"/>
      <c r="T241" s="10"/>
      <c r="U241" s="10"/>
      <c r="V241" s="10"/>
      <c r="W241" s="10"/>
      <c r="X241" s="10"/>
      <c r="Y241" s="10"/>
      <c r="Z241" s="10"/>
      <c r="AA241" s="10"/>
      <c r="AB241" s="10"/>
      <c r="AC241" s="11"/>
    </row>
    <row r="242" spans="1:29" ht="15.75">
      <c r="A242" s="1432"/>
      <c r="B242" s="250"/>
      <c r="C242" s="14"/>
      <c r="D242" s="10"/>
      <c r="E242" s="15"/>
      <c r="F242" s="965" t="s">
        <v>6</v>
      </c>
      <c r="G242" s="958"/>
      <c r="H242" s="958"/>
      <c r="I242" s="958"/>
      <c r="J242" s="958"/>
      <c r="K242" s="60"/>
      <c r="L242" s="70"/>
      <c r="M242" s="70"/>
      <c r="N242" s="71"/>
      <c r="P242" s="1432"/>
      <c r="Q242" s="9"/>
      <c r="R242" s="10"/>
      <c r="S242" s="10"/>
      <c r="T242" s="10"/>
      <c r="U242" s="10"/>
      <c r="V242" s="10"/>
      <c r="W242" s="10"/>
      <c r="X242" s="10"/>
      <c r="Y242" s="10"/>
      <c r="Z242" s="10"/>
      <c r="AA242" s="10"/>
      <c r="AB242" s="10"/>
      <c r="AC242" s="11"/>
    </row>
    <row r="243" spans="1:29" ht="15.75">
      <c r="A243" s="1432"/>
      <c r="B243" s="251">
        <f>SUM(B234:B240)</f>
        <v>0.376</v>
      </c>
      <c r="C243" s="455"/>
      <c r="D243" s="980" t="s">
        <v>8</v>
      </c>
      <c r="E243" s="986" t="s">
        <v>321</v>
      </c>
      <c r="F243" s="246">
        <v>12</v>
      </c>
      <c r="G243" s="973" t="s">
        <v>342</v>
      </c>
      <c r="H243" s="70"/>
      <c r="I243" s="70"/>
      <c r="J243" s="70"/>
      <c r="K243" s="60"/>
      <c r="L243" s="70"/>
      <c r="M243" s="70"/>
      <c r="N243" s="71"/>
      <c r="P243" s="1432"/>
      <c r="Q243" s="1016" t="s">
        <v>1418</v>
      </c>
      <c r="R243" s="10"/>
      <c r="S243" s="10"/>
      <c r="T243" s="10"/>
      <c r="U243" s="10"/>
      <c r="V243" s="10"/>
      <c r="W243" s="10"/>
      <c r="X243" s="10"/>
      <c r="Y243" s="10"/>
      <c r="Z243" s="10"/>
      <c r="AA243" s="10"/>
      <c r="AB243" s="10"/>
      <c r="AC243" s="11"/>
    </row>
    <row r="244" spans="1:29" ht="15.75" thickBot="1">
      <c r="A244" s="1432"/>
      <c r="B244" s="9"/>
      <c r="C244" s="10"/>
      <c r="D244" s="10"/>
      <c r="E244" s="10"/>
      <c r="F244" s="10"/>
      <c r="G244" s="10"/>
      <c r="H244" s="10"/>
      <c r="I244" s="10"/>
      <c r="J244" s="10"/>
      <c r="K244" s="10"/>
      <c r="L244" s="10"/>
      <c r="M244" s="10"/>
      <c r="N244" s="11"/>
      <c r="P244" s="1432"/>
      <c r="Q244" s="992" t="str">
        <f ca="1">CELL("nomfichier",P240)</f>
        <v>D:\1 UPRT SITE WEB\uprt.fr\ff-mickael-rabeau\[ff-mr-patisserie-N°3-complet.xlsx]Chocolat</v>
      </c>
      <c r="R244" s="10"/>
      <c r="S244" s="10"/>
      <c r="T244" s="10"/>
      <c r="U244" s="10"/>
      <c r="V244" s="10"/>
      <c r="W244" s="10"/>
      <c r="X244" s="10"/>
      <c r="Y244" s="10"/>
      <c r="Z244" s="10"/>
      <c r="AA244" s="10"/>
      <c r="AB244" s="10"/>
      <c r="AC244" s="11"/>
    </row>
    <row r="245" spans="1:29">
      <c r="A245" s="1432"/>
      <c r="B245" s="23" t="s">
        <v>6</v>
      </c>
      <c r="C245" s="24" t="s">
        <v>10</v>
      </c>
      <c r="D245" s="25"/>
      <c r="E245" s="25"/>
      <c r="F245" s="25"/>
      <c r="G245" s="25"/>
      <c r="H245" s="25"/>
      <c r="I245" s="25"/>
      <c r="J245" s="25"/>
      <c r="K245" s="25"/>
      <c r="L245" s="25"/>
      <c r="M245" s="25"/>
      <c r="N245" s="26"/>
      <c r="P245" s="1432"/>
      <c r="Q245" s="938"/>
      <c r="R245" s="939"/>
      <c r="S245" s="939"/>
      <c r="T245" s="939"/>
      <c r="U245" s="25"/>
      <c r="V245" s="25"/>
      <c r="W245" s="25"/>
      <c r="X245" s="25"/>
      <c r="Y245" s="25"/>
      <c r="Z245" s="25"/>
      <c r="AA245" s="25"/>
      <c r="AB245" s="25"/>
      <c r="AC245" s="26"/>
    </row>
    <row r="246" spans="1:29">
      <c r="A246" s="1432"/>
      <c r="B246" s="86" t="s">
        <v>5</v>
      </c>
      <c r="C246" s="27" t="s">
        <v>11</v>
      </c>
      <c r="D246" s="28"/>
      <c r="E246" s="28"/>
      <c r="F246" s="28"/>
      <c r="G246" s="28"/>
      <c r="H246" s="28"/>
      <c r="I246" s="28"/>
      <c r="J246" s="28"/>
      <c r="K246" s="28"/>
      <c r="L246" s="28"/>
      <c r="M246" s="10"/>
      <c r="N246" s="29"/>
      <c r="P246" s="1432"/>
      <c r="Q246" s="9"/>
      <c r="R246" s="10" t="s">
        <v>9</v>
      </c>
      <c r="S246" s="932" t="s">
        <v>177</v>
      </c>
      <c r="T246" s="10"/>
      <c r="U246" s="10"/>
      <c r="V246" s="1429" t="s">
        <v>179</v>
      </c>
      <c r="W246" s="1429"/>
      <c r="X246" s="1429"/>
      <c r="Y246" s="1429"/>
      <c r="Z246" s="1429"/>
      <c r="AA246" s="1429"/>
      <c r="AB246" s="1429"/>
      <c r="AC246" s="1430"/>
    </row>
    <row r="247" spans="1:29">
      <c r="A247" s="1432"/>
      <c r="B247" s="252" t="s">
        <v>66</v>
      </c>
      <c r="C247" s="68" t="s">
        <v>324</v>
      </c>
      <c r="D247" s="28"/>
      <c r="E247" s="28"/>
      <c r="F247" s="28"/>
      <c r="G247" s="28"/>
      <c r="H247" s="28"/>
      <c r="I247" s="28"/>
      <c r="J247" s="28"/>
      <c r="K247" s="28"/>
      <c r="L247" s="28"/>
      <c r="M247" s="10"/>
      <c r="N247" s="29"/>
      <c r="P247" s="1432"/>
      <c r="Q247" s="834"/>
      <c r="R247" s="245"/>
      <c r="S247" s="245"/>
      <c r="T247" s="245"/>
      <c r="U247" s="245"/>
      <c r="V247" s="1029"/>
      <c r="W247" s="1029" t="s">
        <v>178</v>
      </c>
      <c r="X247" s="1029"/>
      <c r="Y247" s="1029"/>
      <c r="Z247" s="1029"/>
      <c r="AA247" s="1029"/>
      <c r="AB247" s="1029"/>
      <c r="AC247" s="1030"/>
    </row>
    <row r="248" spans="1:29" ht="18" customHeight="1">
      <c r="A248" s="1432"/>
      <c r="B248" s="1433" t="s">
        <v>12</v>
      </c>
      <c r="C248" s="1434"/>
      <c r="D248" s="1434"/>
      <c r="E248" s="1434"/>
      <c r="F248" s="1434"/>
      <c r="G248" s="1434"/>
      <c r="H248" s="1434"/>
      <c r="I248" s="1434"/>
      <c r="J248" s="1434"/>
      <c r="K248" s="1434"/>
      <c r="L248" s="1434"/>
      <c r="M248" s="1434"/>
      <c r="N248" s="1435"/>
      <c r="P248" s="1432"/>
      <c r="Q248" s="1433" t="s">
        <v>12</v>
      </c>
      <c r="R248" s="1434"/>
      <c r="S248" s="1434"/>
      <c r="T248" s="1434"/>
      <c r="U248" s="1434"/>
      <c r="V248" s="1434"/>
      <c r="W248" s="1434"/>
      <c r="X248" s="1434"/>
      <c r="Y248" s="1434"/>
      <c r="Z248" s="1434"/>
      <c r="AA248" s="1434"/>
      <c r="AB248" s="1434"/>
      <c r="AC248" s="1435"/>
    </row>
    <row r="249" spans="1:29" ht="15.75" thickBot="1">
      <c r="A249" s="1432"/>
      <c r="B249" s="1436"/>
      <c r="C249" s="1437"/>
      <c r="D249" s="1437"/>
      <c r="E249" s="1437"/>
      <c r="F249" s="1437"/>
      <c r="G249" s="1437"/>
      <c r="H249" s="1437"/>
      <c r="I249" s="1437"/>
      <c r="J249" s="1437"/>
      <c r="K249" s="1437"/>
      <c r="L249" s="1437"/>
      <c r="M249" s="1437"/>
      <c r="N249" s="1438"/>
      <c r="P249" s="1432"/>
      <c r="Q249" s="1436"/>
      <c r="R249" s="1437"/>
      <c r="S249" s="1437"/>
      <c r="T249" s="1437"/>
      <c r="U249" s="1437"/>
      <c r="V249" s="1437"/>
      <c r="W249" s="1437"/>
      <c r="X249" s="1437"/>
      <c r="Y249" s="1437"/>
      <c r="Z249" s="1437"/>
      <c r="AA249" s="1437"/>
      <c r="AB249" s="1437"/>
      <c r="AC249" s="1438"/>
    </row>
    <row r="251" spans="1:29" ht="15.75" thickBot="1">
      <c r="A251" s="8" t="s">
        <v>3</v>
      </c>
      <c r="B251" s="1431" t="str">
        <f>B252</f>
        <v>Sirop cacao</v>
      </c>
      <c r="C251" s="1431"/>
      <c r="D251" s="1431"/>
      <c r="E251" s="1431"/>
      <c r="F251" s="1431"/>
      <c r="G251" s="1431"/>
      <c r="H251" s="1431"/>
      <c r="I251" s="1431"/>
      <c r="J251" s="1431"/>
      <c r="K251" s="1431"/>
      <c r="L251" s="1431"/>
      <c r="M251" s="1431"/>
      <c r="N251" s="1431"/>
      <c r="O251" s="3"/>
      <c r="P251" s="8" t="s">
        <v>3</v>
      </c>
      <c r="Q251" s="1431" t="str">
        <f>Q252</f>
        <v>Sirop cacao</v>
      </c>
      <c r="R251" s="1431"/>
      <c r="S251" s="1431"/>
      <c r="T251" s="1431"/>
      <c r="U251" s="1431"/>
      <c r="V251" s="1431"/>
      <c r="W251" s="1431"/>
      <c r="X251" s="1431"/>
      <c r="Y251" s="1431"/>
      <c r="Z251" s="1431"/>
      <c r="AA251" s="1431"/>
      <c r="AB251" s="1431"/>
      <c r="AC251" s="1431"/>
    </row>
    <row r="252" spans="1:29" ht="23.25" customHeight="1">
      <c r="A252" s="1432" t="str">
        <f>B252</f>
        <v>Sirop cacao</v>
      </c>
      <c r="B252" s="1399" t="s">
        <v>590</v>
      </c>
      <c r="C252" s="1400"/>
      <c r="D252" s="1400"/>
      <c r="E252" s="1400"/>
      <c r="F252" s="1400"/>
      <c r="G252" s="1400"/>
      <c r="H252" s="1400"/>
      <c r="I252" s="1400"/>
      <c r="J252" s="1400"/>
      <c r="K252" s="1400"/>
      <c r="L252" s="1400"/>
      <c r="M252" s="1400"/>
      <c r="N252" s="1401"/>
      <c r="O252" s="3"/>
      <c r="P252" s="1432" t="str">
        <f>Q252</f>
        <v>Sirop cacao</v>
      </c>
      <c r="Q252" s="1399" t="s">
        <v>590</v>
      </c>
      <c r="R252" s="1400"/>
      <c r="S252" s="1400"/>
      <c r="T252" s="1400"/>
      <c r="U252" s="1400"/>
      <c r="V252" s="1400"/>
      <c r="W252" s="1400"/>
      <c r="X252" s="1400"/>
      <c r="Y252" s="1400"/>
      <c r="Z252" s="1400"/>
      <c r="AA252" s="1400"/>
      <c r="AB252" s="1400"/>
      <c r="AC252" s="1401"/>
    </row>
    <row r="253" spans="1:29" ht="15.75" customHeight="1">
      <c r="A253" s="1432"/>
      <c r="B253" s="1387"/>
      <c r="C253" s="1388"/>
      <c r="D253" s="1388"/>
      <c r="E253" s="1388"/>
      <c r="F253" s="1388"/>
      <c r="G253" s="1388"/>
      <c r="H253" s="1388"/>
      <c r="I253" s="1388"/>
      <c r="J253" s="1388"/>
      <c r="K253" s="1388"/>
      <c r="L253" s="1388"/>
      <c r="M253" s="1388"/>
      <c r="N253" s="1389"/>
      <c r="O253" s="3"/>
      <c r="P253" s="1432"/>
      <c r="Q253" s="1387"/>
      <c r="R253" s="1388"/>
      <c r="S253" s="1388"/>
      <c r="T253" s="1388"/>
      <c r="U253" s="1388"/>
      <c r="V253" s="1388"/>
      <c r="W253" s="1388"/>
      <c r="X253" s="1388"/>
      <c r="Y253" s="1388"/>
      <c r="Z253" s="1388"/>
      <c r="AA253" s="1388"/>
      <c r="AB253" s="1388"/>
      <c r="AC253" s="1389"/>
    </row>
    <row r="254" spans="1:29" s="109" customFormat="1" ht="15.75" customHeight="1">
      <c r="A254" s="1432"/>
      <c r="B254" s="1416" t="s">
        <v>19</v>
      </c>
      <c r="C254" s="1417"/>
      <c r="D254" s="1417"/>
      <c r="E254" s="1417"/>
      <c r="F254" s="1417"/>
      <c r="G254" s="1417"/>
      <c r="H254" s="1417"/>
      <c r="I254" s="1417"/>
      <c r="J254" s="1417"/>
      <c r="K254" s="1417"/>
      <c r="L254" s="1417"/>
      <c r="M254" s="1417"/>
      <c r="N254" s="1418"/>
      <c r="O254" s="135"/>
      <c r="P254" s="1432"/>
      <c r="Q254" s="1416" t="s">
        <v>19</v>
      </c>
      <c r="R254" s="1417"/>
      <c r="S254" s="1417"/>
      <c r="T254" s="1417"/>
      <c r="U254" s="1417"/>
      <c r="V254" s="1417"/>
      <c r="W254" s="1417"/>
      <c r="X254" s="1417"/>
      <c r="Y254" s="1417"/>
      <c r="Z254" s="1417"/>
      <c r="AA254" s="1417"/>
      <c r="AB254" s="1417"/>
      <c r="AC254" s="1418"/>
    </row>
    <row r="255" spans="1:29" s="109" customFormat="1" ht="15.75" customHeight="1" thickBot="1">
      <c r="A255" s="1432"/>
      <c r="B255" s="1419"/>
      <c r="C255" s="1420"/>
      <c r="D255" s="1420"/>
      <c r="E255" s="1420"/>
      <c r="F255" s="1420"/>
      <c r="G255" s="1420"/>
      <c r="H255" s="1420"/>
      <c r="I255" s="1420"/>
      <c r="J255" s="1420"/>
      <c r="K255" s="1420"/>
      <c r="L255" s="1420"/>
      <c r="M255" s="1420"/>
      <c r="N255" s="1421"/>
      <c r="O255" s="135"/>
      <c r="P255" s="1432"/>
      <c r="Q255" s="1419"/>
      <c r="R255" s="1420"/>
      <c r="S255" s="1420"/>
      <c r="T255" s="1420"/>
      <c r="U255" s="1420"/>
      <c r="V255" s="1420"/>
      <c r="W255" s="1420"/>
      <c r="X255" s="1420"/>
      <c r="Y255" s="1420"/>
      <c r="Z255" s="1420"/>
      <c r="AA255" s="1420"/>
      <c r="AB255" s="1420"/>
      <c r="AC255" s="1421"/>
    </row>
    <row r="256" spans="1:29" ht="15" customHeight="1">
      <c r="A256" s="1432"/>
      <c r="B256" s="9"/>
      <c r="C256" s="10"/>
      <c r="D256" s="10"/>
      <c r="E256" s="10"/>
      <c r="F256" s="10"/>
      <c r="G256" s="10"/>
      <c r="H256" s="10"/>
      <c r="I256" s="10"/>
      <c r="J256" s="10"/>
      <c r="K256" s="10"/>
      <c r="L256" s="10"/>
      <c r="M256" s="10"/>
      <c r="N256" s="11"/>
      <c r="O256" s="3"/>
      <c r="P256" s="1432"/>
      <c r="Q256" s="1424" t="s">
        <v>144</v>
      </c>
      <c r="R256" s="1403"/>
      <c r="S256" s="1403"/>
      <c r="T256" s="1403"/>
      <c r="U256" s="1403"/>
      <c r="V256" s="1403"/>
      <c r="W256" s="1403"/>
      <c r="X256" s="1403"/>
      <c r="Y256" s="1403"/>
      <c r="Z256" s="1403"/>
      <c r="AA256" s="1403"/>
      <c r="AB256" s="1403"/>
      <c r="AC256" s="1425"/>
    </row>
    <row r="257" spans="1:29" ht="15" customHeight="1" thickBot="1">
      <c r="A257" s="1432"/>
      <c r="B257" s="9"/>
      <c r="C257" s="10"/>
      <c r="D257" s="10"/>
      <c r="E257" s="10"/>
      <c r="F257" s="10"/>
      <c r="G257" s="1408" t="s">
        <v>5</v>
      </c>
      <c r="H257" s="1408"/>
      <c r="I257" s="10"/>
      <c r="J257" s="10"/>
      <c r="K257" s="10"/>
      <c r="L257" s="10"/>
      <c r="M257" s="10"/>
      <c r="N257" s="11"/>
      <c r="O257" s="3"/>
      <c r="P257" s="1432"/>
      <c r="Q257" s="1426"/>
      <c r="R257" s="1406"/>
      <c r="S257" s="1406"/>
      <c r="T257" s="1406"/>
      <c r="U257" s="1406"/>
      <c r="V257" s="1406"/>
      <c r="W257" s="1406"/>
      <c r="X257" s="1406"/>
      <c r="Y257" s="1406"/>
      <c r="Z257" s="1406"/>
      <c r="AA257" s="1406"/>
      <c r="AB257" s="1406"/>
      <c r="AC257" s="1427"/>
    </row>
    <row r="258" spans="1:29" ht="18.75" customHeight="1">
      <c r="A258" s="1432"/>
      <c r="B258" s="9"/>
      <c r="C258" s="10"/>
      <c r="D258" s="10"/>
      <c r="E258" s="447" t="s">
        <v>146</v>
      </c>
      <c r="F258" s="981" t="s">
        <v>4</v>
      </c>
      <c r="G258" s="1414">
        <v>1</v>
      </c>
      <c r="H258" s="1414"/>
      <c r="I258" s="10"/>
      <c r="J258" s="10"/>
      <c r="K258" s="10"/>
      <c r="L258" s="10"/>
      <c r="M258" s="10"/>
      <c r="N258" s="11"/>
      <c r="O258" s="3"/>
      <c r="P258" s="1432"/>
      <c r="Q258" s="9"/>
      <c r="R258" s="1428" t="s">
        <v>1391</v>
      </c>
      <c r="S258" s="1428"/>
      <c r="T258" s="1428"/>
      <c r="U258" s="1428"/>
      <c r="V258" s="1428"/>
      <c r="W258" s="1428"/>
      <c r="X258" s="1428"/>
      <c r="Y258" s="1428"/>
      <c r="Z258" s="1428"/>
      <c r="AA258" s="1428"/>
      <c r="AB258" s="1428"/>
      <c r="AC258" s="11"/>
    </row>
    <row r="259" spans="1:29">
      <c r="A259" s="1432"/>
      <c r="B259" s="9"/>
      <c r="C259" s="965" t="s">
        <v>6</v>
      </c>
      <c r="D259" s="99" t="s">
        <v>861</v>
      </c>
      <c r="E259" s="10"/>
      <c r="F259" s="10"/>
      <c r="G259" s="114"/>
      <c r="H259" s="109"/>
      <c r="I259" s="10"/>
      <c r="J259" s="10"/>
      <c r="K259" s="1412" t="s">
        <v>7</v>
      </c>
      <c r="L259" s="1412"/>
      <c r="M259" s="1412"/>
      <c r="N259" s="1413"/>
      <c r="O259" s="3"/>
      <c r="P259" s="1432"/>
      <c r="Q259" s="9"/>
      <c r="R259" s="1428"/>
      <c r="S259" s="1428"/>
      <c r="T259" s="1428"/>
      <c r="U259" s="1428"/>
      <c r="V259" s="1428"/>
      <c r="W259" s="1428"/>
      <c r="X259" s="1428"/>
      <c r="Y259" s="1428"/>
      <c r="Z259" s="1428"/>
      <c r="AA259" s="1428"/>
      <c r="AB259" s="1428"/>
      <c r="AC259" s="11"/>
    </row>
    <row r="260" spans="1:29" ht="16.5" customHeight="1">
      <c r="A260" s="1432"/>
      <c r="B260" s="9"/>
      <c r="C260" s="978">
        <v>0.5</v>
      </c>
      <c r="D260" s="14" t="s">
        <v>73</v>
      </c>
      <c r="E260" s="14"/>
      <c r="F260" s="14"/>
      <c r="G260" s="1409">
        <f>(C260/C267)*G258</f>
        <v>0.27027027027027023</v>
      </c>
      <c r="H260" s="1409"/>
      <c r="I260" s="10"/>
      <c r="J260" s="10"/>
      <c r="K260" s="1493" t="s">
        <v>591</v>
      </c>
      <c r="L260" s="1493"/>
      <c r="M260" s="1493"/>
      <c r="N260" s="1494"/>
      <c r="O260" s="3"/>
      <c r="P260" s="1432"/>
      <c r="Q260" s="9"/>
      <c r="R260" s="1428"/>
      <c r="S260" s="1428"/>
      <c r="T260" s="1428"/>
      <c r="U260" s="1428"/>
      <c r="V260" s="1428"/>
      <c r="W260" s="1428"/>
      <c r="X260" s="1428"/>
      <c r="Y260" s="1428"/>
      <c r="Z260" s="1428"/>
      <c r="AA260" s="1428"/>
      <c r="AB260" s="1428"/>
      <c r="AC260" s="11"/>
    </row>
    <row r="261" spans="1:29" ht="15.75">
      <c r="A261" s="1432"/>
      <c r="B261" s="9"/>
      <c r="C261" s="978">
        <v>0.1</v>
      </c>
      <c r="D261" s="14" t="s">
        <v>350</v>
      </c>
      <c r="E261" s="15"/>
      <c r="F261" s="16"/>
      <c r="G261" s="1409">
        <f>(C261/C267)*G258</f>
        <v>5.4054054054054057E-2</v>
      </c>
      <c r="H261" s="1409"/>
      <c r="I261" s="10"/>
      <c r="J261" s="10"/>
      <c r="K261" s="1495"/>
      <c r="L261" s="1495"/>
      <c r="M261" s="1495"/>
      <c r="N261" s="1496"/>
      <c r="O261" s="3"/>
      <c r="P261" s="1432"/>
      <c r="Q261" s="9"/>
      <c r="R261" s="10"/>
      <c r="S261" s="10"/>
      <c r="T261" s="10"/>
      <c r="U261" s="10"/>
      <c r="V261" s="10"/>
      <c r="W261" s="10"/>
      <c r="X261" s="10"/>
      <c r="Y261" s="10"/>
      <c r="Z261" s="10"/>
      <c r="AA261" s="10"/>
      <c r="AB261" s="10"/>
      <c r="AC261" s="11"/>
    </row>
    <row r="262" spans="1:29" ht="15.75" customHeight="1">
      <c r="A262" s="1432"/>
      <c r="B262" s="9"/>
      <c r="C262" s="180">
        <v>1</v>
      </c>
      <c r="D262" s="14" t="s">
        <v>594</v>
      </c>
      <c r="E262" s="15"/>
      <c r="F262" s="16"/>
      <c r="G262" s="1540">
        <f>(C262/C267)*G258</f>
        <v>0.54054054054054046</v>
      </c>
      <c r="H262" s="1540"/>
      <c r="I262" s="212" t="s">
        <v>596</v>
      </c>
      <c r="J262" s="10"/>
      <c r="K262" s="175" t="s">
        <v>505</v>
      </c>
      <c r="L262" s="175"/>
      <c r="M262" s="175"/>
      <c r="N262" s="176"/>
      <c r="P262" s="1432"/>
      <c r="Q262" s="9"/>
      <c r="R262" s="10"/>
      <c r="S262" s="10"/>
      <c r="T262" s="10"/>
      <c r="U262" s="10"/>
      <c r="V262" s="10"/>
      <c r="W262" s="10"/>
      <c r="X262" s="10"/>
      <c r="Y262" s="10"/>
      <c r="Z262" s="10"/>
      <c r="AA262" s="10"/>
      <c r="AB262" s="10"/>
      <c r="AC262" s="11"/>
    </row>
    <row r="263" spans="1:29" ht="15.75" customHeight="1">
      <c r="A263" s="1432"/>
      <c r="B263" s="10"/>
      <c r="C263" s="14"/>
      <c r="D263" s="14"/>
      <c r="E263" s="15"/>
      <c r="F263" s="16"/>
      <c r="G263" s="1409">
        <f>C265*G262</f>
        <v>0.67567567567567555</v>
      </c>
      <c r="H263" s="1409"/>
      <c r="I263" s="212"/>
      <c r="J263" s="10"/>
      <c r="K263" s="177"/>
      <c r="L263" s="177"/>
      <c r="M263" s="177"/>
      <c r="N263" s="178"/>
      <c r="P263" s="1432"/>
      <c r="Q263" s="9"/>
      <c r="R263" s="10"/>
      <c r="S263" s="10"/>
      <c r="T263" s="10"/>
      <c r="U263" s="10"/>
      <c r="V263" s="10"/>
      <c r="W263" s="10"/>
      <c r="X263" s="10"/>
      <c r="Y263" s="10"/>
      <c r="Z263" s="10"/>
      <c r="AA263" s="10"/>
      <c r="AB263" s="10"/>
      <c r="AC263" s="11"/>
    </row>
    <row r="264" spans="1:29" ht="15.75" customHeight="1">
      <c r="A264" s="1432"/>
      <c r="B264" s="10"/>
      <c r="C264" s="965" t="s">
        <v>6</v>
      </c>
      <c r="D264" s="14"/>
      <c r="E264" s="15"/>
      <c r="F264" s="16"/>
      <c r="G264" s="544"/>
      <c r="H264" s="544"/>
      <c r="I264" s="10"/>
      <c r="J264" s="10"/>
      <c r="K264" s="177"/>
      <c r="L264" s="177"/>
      <c r="M264" s="177"/>
      <c r="N264" s="178"/>
      <c r="P264" s="1432"/>
      <c r="Q264" s="9"/>
      <c r="R264" s="10"/>
      <c r="S264" s="10"/>
      <c r="T264" s="10"/>
      <c r="U264" s="10"/>
      <c r="V264" s="10"/>
      <c r="W264" s="10"/>
      <c r="X264" s="10"/>
      <c r="Y264" s="10"/>
      <c r="Z264" s="10"/>
      <c r="AA264" s="10"/>
      <c r="AB264" s="10"/>
      <c r="AC264" s="11"/>
    </row>
    <row r="265" spans="1:29" ht="15.75" customHeight="1">
      <c r="A265" s="1432"/>
      <c r="B265" s="9"/>
      <c r="C265" s="978">
        <v>1.25</v>
      </c>
      <c r="D265" s="10" t="s">
        <v>595</v>
      </c>
      <c r="E265" s="10"/>
      <c r="F265" s="10"/>
      <c r="I265" s="10"/>
      <c r="J265" s="10"/>
      <c r="K265" s="109"/>
      <c r="L265" s="10"/>
      <c r="M265" s="10"/>
      <c r="N265" s="19"/>
      <c r="P265" s="1432"/>
      <c r="Q265" s="9"/>
      <c r="R265" s="10"/>
      <c r="S265" s="10"/>
      <c r="T265" s="10"/>
      <c r="U265" s="10"/>
      <c r="V265" s="10"/>
      <c r="W265" s="10"/>
      <c r="X265" s="10"/>
      <c r="Y265" s="10"/>
      <c r="Z265" s="10"/>
      <c r="AA265" s="10"/>
      <c r="AB265" s="10"/>
      <c r="AC265" s="11"/>
    </row>
    <row r="266" spans="1:29" ht="16.5" customHeight="1">
      <c r="A266" s="1432"/>
      <c r="B266" s="9"/>
      <c r="C266" s="10"/>
      <c r="D266" s="10"/>
      <c r="E266" s="10"/>
      <c r="F266" s="10"/>
      <c r="G266" s="10"/>
      <c r="H266" s="10"/>
      <c r="I266" s="10"/>
      <c r="J266" s="10"/>
      <c r="K266" s="20"/>
      <c r="L266" s="10"/>
      <c r="M266" s="10"/>
      <c r="N266" s="19"/>
      <c r="P266" s="1432"/>
      <c r="Q266" s="9"/>
      <c r="R266" s="944" t="s">
        <v>6</v>
      </c>
      <c r="S266" s="14"/>
      <c r="T266" s="10"/>
      <c r="U266" s="10"/>
      <c r="V266" s="10"/>
      <c r="W266" s="10"/>
      <c r="X266" s="10"/>
      <c r="Y266" s="10"/>
      <c r="Z266" s="10"/>
      <c r="AA266" s="10"/>
      <c r="AB266" s="10"/>
      <c r="AC266" s="11"/>
    </row>
    <row r="267" spans="1:29" ht="16.5" customHeight="1">
      <c r="A267" s="1432"/>
      <c r="B267" s="9"/>
      <c r="C267" s="963">
        <f>SUM(C260:C261,C265)</f>
        <v>1.85</v>
      </c>
      <c r="D267" s="1453" t="s">
        <v>8</v>
      </c>
      <c r="E267" s="1453"/>
      <c r="F267" s="1453"/>
      <c r="G267" s="1454">
        <f>SUM(G260:G261,G263)</f>
        <v>0.99999999999999978</v>
      </c>
      <c r="H267" s="1454">
        <f>SUM(H260:H261,H263)</f>
        <v>0</v>
      </c>
      <c r="I267" s="10"/>
      <c r="J267" s="10"/>
      <c r="K267" s="20"/>
      <c r="L267" s="10"/>
      <c r="M267" s="10"/>
      <c r="N267" s="19"/>
      <c r="P267" s="1432"/>
      <c r="Q267" s="9"/>
      <c r="R267" s="945">
        <v>1.25</v>
      </c>
      <c r="S267" s="720" t="s">
        <v>595</v>
      </c>
      <c r="T267" s="10"/>
      <c r="U267" s="10"/>
      <c r="V267" s="10"/>
      <c r="W267" s="10"/>
      <c r="X267" s="10"/>
      <c r="Y267" s="10"/>
      <c r="Z267" s="10"/>
      <c r="AA267" s="10"/>
      <c r="AB267" s="10"/>
      <c r="AC267" s="11"/>
    </row>
    <row r="268" spans="1:29" ht="16.5" customHeight="1">
      <c r="A268" s="1432"/>
      <c r="B268" s="9"/>
      <c r="C268" s="963"/>
      <c r="D268" s="959"/>
      <c r="E268" s="959"/>
      <c r="F268" s="959"/>
      <c r="G268" s="960"/>
      <c r="H268" s="960"/>
      <c r="I268" s="10"/>
      <c r="J268" s="10"/>
      <c r="K268" s="20"/>
      <c r="L268" s="10"/>
      <c r="M268" s="10"/>
      <c r="N268" s="19"/>
      <c r="P268" s="1432"/>
      <c r="Q268" s="9"/>
      <c r="R268" s="942" t="s">
        <v>1390</v>
      </c>
      <c r="S268" s="10"/>
      <c r="T268" s="10"/>
      <c r="U268" s="942"/>
      <c r="V268" s="10"/>
      <c r="W268" s="10"/>
      <c r="X268" s="10"/>
      <c r="Y268" s="10"/>
      <c r="Z268" s="10"/>
      <c r="AA268" s="10"/>
      <c r="AB268" s="10"/>
      <c r="AC268" s="11"/>
    </row>
    <row r="269" spans="1:29" ht="16.5" customHeight="1">
      <c r="A269" s="1432"/>
      <c r="B269" s="1484" t="s">
        <v>464</v>
      </c>
      <c r="C269" s="1485"/>
      <c r="D269" s="1485"/>
      <c r="E269" s="1485"/>
      <c r="F269" s="1485"/>
      <c r="G269" s="1485"/>
      <c r="H269" s="1485"/>
      <c r="I269" s="1485"/>
      <c r="J269" s="1485"/>
      <c r="K269" s="1485"/>
      <c r="L269" s="1485"/>
      <c r="M269" s="1485"/>
      <c r="N269" s="1486"/>
      <c r="P269" s="1432"/>
      <c r="Q269" s="9"/>
      <c r="R269" s="941" t="s">
        <v>1385</v>
      </c>
      <c r="S269" s="10"/>
      <c r="T269" s="10"/>
      <c r="U269" s="10"/>
      <c r="V269" s="10"/>
      <c r="W269" s="10"/>
      <c r="X269" s="10"/>
      <c r="Y269" s="10"/>
      <c r="Z269" s="10"/>
      <c r="AA269" s="10"/>
      <c r="AB269" s="10"/>
      <c r="AC269" s="11"/>
    </row>
    <row r="270" spans="1:29" ht="16.5" customHeight="1">
      <c r="A270" s="1432"/>
      <c r="B270" s="9"/>
      <c r="C270" s="183" t="s">
        <v>597</v>
      </c>
      <c r="D270" s="959"/>
      <c r="E270" s="959"/>
      <c r="F270" s="959"/>
      <c r="G270" s="960"/>
      <c r="H270" s="960"/>
      <c r="I270" s="10"/>
      <c r="J270" s="10"/>
      <c r="K270" s="20"/>
      <c r="L270" s="10"/>
      <c r="M270" s="10"/>
      <c r="N270" s="19"/>
      <c r="P270" s="1432"/>
      <c r="Q270" s="9"/>
      <c r="R270" s="10"/>
      <c r="S270" s="10"/>
      <c r="T270" s="10"/>
      <c r="U270" s="10"/>
      <c r="V270" s="10"/>
      <c r="W270" s="10"/>
      <c r="X270" s="10"/>
      <c r="Y270" s="10"/>
      <c r="Z270" s="10"/>
      <c r="AA270" s="10"/>
      <c r="AB270" s="10"/>
      <c r="AC270" s="11"/>
    </row>
    <row r="271" spans="1:29" ht="15.75">
      <c r="A271" s="1432"/>
      <c r="B271" s="542"/>
      <c r="C271" s="545" t="s">
        <v>593</v>
      </c>
      <c r="D271" s="543" t="s">
        <v>592</v>
      </c>
      <c r="E271" s="21"/>
      <c r="F271" s="21"/>
      <c r="G271" s="22"/>
      <c r="H271" s="15"/>
      <c r="I271" s="10"/>
      <c r="J271" s="10"/>
      <c r="K271" s="10"/>
      <c r="L271" s="10"/>
      <c r="M271" s="15"/>
      <c r="N271" s="19"/>
      <c r="P271" s="1432"/>
      <c r="Q271" s="1016" t="s">
        <v>1418</v>
      </c>
      <c r="R271" s="10"/>
      <c r="S271" s="10"/>
      <c r="T271" s="10"/>
      <c r="U271" s="10"/>
      <c r="V271" s="10"/>
      <c r="W271" s="10"/>
      <c r="X271" s="10"/>
      <c r="Y271" s="10"/>
      <c r="Z271" s="10"/>
      <c r="AA271" s="10"/>
      <c r="AB271" s="10"/>
      <c r="AC271" s="11"/>
    </row>
    <row r="272" spans="1:29" ht="16.5" thickBot="1">
      <c r="A272" s="1432"/>
      <c r="B272" s="542"/>
      <c r="C272" s="183"/>
      <c r="D272" s="543" t="s">
        <v>598</v>
      </c>
      <c r="E272" s="21"/>
      <c r="F272" s="21"/>
      <c r="G272" s="22"/>
      <c r="H272" s="15"/>
      <c r="I272" s="10"/>
      <c r="J272" s="10"/>
      <c r="K272" s="10"/>
      <c r="L272" s="10"/>
      <c r="M272" s="15"/>
      <c r="N272" s="19"/>
      <c r="P272" s="1432"/>
      <c r="Q272" s="992" t="str">
        <f ca="1">CELL("nomfichier",P268)</f>
        <v>D:\1 UPRT SITE WEB\uprt.fr\ff-mickael-rabeau\[ff-mr-patisserie-N°3-complet.xlsx]Chocolat</v>
      </c>
      <c r="R272" s="10"/>
      <c r="S272" s="10"/>
      <c r="T272" s="10"/>
      <c r="U272" s="10"/>
      <c r="V272" s="10"/>
      <c r="W272" s="10"/>
      <c r="X272" s="10"/>
      <c r="Y272" s="10"/>
      <c r="Z272" s="10"/>
      <c r="AA272" s="10"/>
      <c r="AB272" s="10"/>
      <c r="AC272" s="11"/>
    </row>
    <row r="273" spans="1:29" ht="16.5" thickBot="1">
      <c r="A273" s="1432"/>
      <c r="B273" s="542"/>
      <c r="C273" s="545"/>
      <c r="D273" s="543"/>
      <c r="E273" s="21"/>
      <c r="F273" s="21"/>
      <c r="G273" s="22"/>
      <c r="H273" s="15"/>
      <c r="I273" s="10"/>
      <c r="J273" s="10"/>
      <c r="K273" s="10"/>
      <c r="L273" s="10"/>
      <c r="M273" s="15"/>
      <c r="N273" s="19"/>
      <c r="P273" s="1432"/>
      <c r="Q273" s="938"/>
      <c r="R273" s="939"/>
      <c r="S273" s="939"/>
      <c r="T273" s="939"/>
      <c r="U273" s="25"/>
      <c r="V273" s="25"/>
      <c r="W273" s="25"/>
      <c r="X273" s="25"/>
      <c r="Y273" s="25"/>
      <c r="Z273" s="25"/>
      <c r="AA273" s="25"/>
      <c r="AB273" s="25"/>
      <c r="AC273" s="26"/>
    </row>
    <row r="274" spans="1:29">
      <c r="A274" s="1432"/>
      <c r="B274" s="23" t="s">
        <v>6</v>
      </c>
      <c r="C274" s="24" t="s">
        <v>10</v>
      </c>
      <c r="D274" s="25"/>
      <c r="E274" s="25"/>
      <c r="F274" s="25"/>
      <c r="G274" s="25"/>
      <c r="H274" s="25"/>
      <c r="I274" s="25"/>
      <c r="J274" s="25"/>
      <c r="K274" s="25"/>
      <c r="L274" s="25"/>
      <c r="M274" s="25"/>
      <c r="N274" s="26"/>
      <c r="P274" s="1432"/>
      <c r="Q274" s="9"/>
      <c r="R274" s="10" t="s">
        <v>9</v>
      </c>
      <c r="S274" s="932" t="s">
        <v>177</v>
      </c>
      <c r="T274" s="10"/>
      <c r="U274" s="10"/>
      <c r="V274" s="1429" t="s">
        <v>179</v>
      </c>
      <c r="W274" s="1429"/>
      <c r="X274" s="1429"/>
      <c r="Y274" s="1429"/>
      <c r="Z274" s="1429"/>
      <c r="AA274" s="1429"/>
      <c r="AB274" s="1429"/>
      <c r="AC274" s="1430"/>
    </row>
    <row r="275" spans="1:29">
      <c r="A275" s="1432"/>
      <c r="B275" s="957" t="s">
        <v>5</v>
      </c>
      <c r="C275" s="27" t="s">
        <v>11</v>
      </c>
      <c r="D275" s="28"/>
      <c r="E275" s="28"/>
      <c r="F275" s="28"/>
      <c r="G275" s="28"/>
      <c r="H275" s="28"/>
      <c r="I275" s="28"/>
      <c r="J275" s="28"/>
      <c r="K275" s="28"/>
      <c r="L275" s="28"/>
      <c r="M275" s="10"/>
      <c r="N275" s="29"/>
      <c r="P275" s="1432"/>
      <c r="Q275" s="10"/>
      <c r="R275" s="10"/>
      <c r="S275" s="10"/>
      <c r="T275" s="10"/>
      <c r="U275" s="10"/>
      <c r="V275" s="931"/>
      <c r="W275" s="931" t="s">
        <v>178</v>
      </c>
      <c r="X275" s="931"/>
      <c r="Y275" s="931"/>
      <c r="Z275" s="931"/>
      <c r="AA275" s="931"/>
      <c r="AB275" s="931"/>
      <c r="AC275" s="933"/>
    </row>
    <row r="276" spans="1:29" ht="15" customHeight="1">
      <c r="A276" s="1432"/>
      <c r="B276" s="1433" t="s">
        <v>1412</v>
      </c>
      <c r="C276" s="1434"/>
      <c r="D276" s="1434"/>
      <c r="E276" s="1434"/>
      <c r="F276" s="1434"/>
      <c r="G276" s="1434"/>
      <c r="H276" s="1434"/>
      <c r="I276" s="1434"/>
      <c r="J276" s="1434"/>
      <c r="K276" s="1434"/>
      <c r="L276" s="1434"/>
      <c r="M276" s="1434"/>
      <c r="N276" s="1435"/>
      <c r="P276" s="1432"/>
      <c r="Q276" s="1433" t="s">
        <v>1412</v>
      </c>
      <c r="R276" s="1434"/>
      <c r="S276" s="1434"/>
      <c r="T276" s="1434"/>
      <c r="U276" s="1434"/>
      <c r="V276" s="1434"/>
      <c r="W276" s="1434"/>
      <c r="X276" s="1434"/>
      <c r="Y276" s="1434"/>
      <c r="Z276" s="1434"/>
      <c r="AA276" s="1434"/>
      <c r="AB276" s="1434"/>
      <c r="AC276" s="1435"/>
    </row>
    <row r="277" spans="1:29" ht="15.75" thickBot="1">
      <c r="A277" s="1432"/>
      <c r="B277" s="1436"/>
      <c r="C277" s="1437"/>
      <c r="D277" s="1437"/>
      <c r="E277" s="1437"/>
      <c r="F277" s="1437"/>
      <c r="G277" s="1437"/>
      <c r="H277" s="1437"/>
      <c r="I277" s="1437"/>
      <c r="J277" s="1437"/>
      <c r="K277" s="1437"/>
      <c r="L277" s="1437"/>
      <c r="M277" s="1437"/>
      <c r="N277" s="1438"/>
      <c r="P277" s="1432"/>
      <c r="Q277" s="1436"/>
      <c r="R277" s="1437"/>
      <c r="S277" s="1437"/>
      <c r="T277" s="1437"/>
      <c r="U277" s="1437"/>
      <c r="V277" s="1437"/>
      <c r="W277" s="1437"/>
      <c r="X277" s="1437"/>
      <c r="Y277" s="1437"/>
      <c r="Z277" s="1437"/>
      <c r="AA277" s="1437"/>
      <c r="AB277" s="1437"/>
      <c r="AC277" s="1438"/>
    </row>
    <row r="279" spans="1:29" ht="15.75" thickBot="1">
      <c r="A279" s="8" t="s">
        <v>3</v>
      </c>
      <c r="B279" s="1431" t="str">
        <f>B280</f>
        <v>Le cacao décors</v>
      </c>
      <c r="C279" s="1431"/>
      <c r="D279" s="1431"/>
      <c r="E279" s="1431"/>
      <c r="F279" s="1431"/>
      <c r="G279" s="1431"/>
      <c r="H279" s="1431"/>
      <c r="I279" s="1431"/>
      <c r="J279" s="1431"/>
      <c r="K279" s="1431"/>
      <c r="L279" s="1431"/>
      <c r="M279" s="1431"/>
      <c r="N279" s="1431"/>
      <c r="O279" s="3"/>
      <c r="P279" s="8" t="s">
        <v>3</v>
      </c>
      <c r="Q279" s="1431" t="str">
        <f>Q280</f>
        <v>Le cacao décors</v>
      </c>
      <c r="R279" s="1431"/>
      <c r="S279" s="1431"/>
      <c r="T279" s="1431"/>
      <c r="U279" s="1431"/>
      <c r="V279" s="1431"/>
      <c r="W279" s="1431"/>
      <c r="X279" s="1431"/>
      <c r="Y279" s="1431"/>
      <c r="Z279" s="1431"/>
      <c r="AA279" s="1431"/>
      <c r="AB279" s="1431"/>
      <c r="AC279" s="1431"/>
    </row>
    <row r="280" spans="1:29" ht="23.25" customHeight="1">
      <c r="A280" s="1432" t="str">
        <f>B280</f>
        <v>Le cacao décors</v>
      </c>
      <c r="B280" s="1399" t="s">
        <v>878</v>
      </c>
      <c r="C280" s="1400"/>
      <c r="D280" s="1400"/>
      <c r="E280" s="1400"/>
      <c r="F280" s="1400"/>
      <c r="G280" s="1400"/>
      <c r="H280" s="1400"/>
      <c r="I280" s="1400"/>
      <c r="J280" s="1400"/>
      <c r="K280" s="1400"/>
      <c r="L280" s="1400"/>
      <c r="M280" s="1400"/>
      <c r="N280" s="1401"/>
      <c r="O280" s="3"/>
      <c r="P280" s="1432" t="str">
        <f>Q280</f>
        <v>Le cacao décors</v>
      </c>
      <c r="Q280" s="1399" t="s">
        <v>878</v>
      </c>
      <c r="R280" s="1400"/>
      <c r="S280" s="1400"/>
      <c r="T280" s="1400"/>
      <c r="U280" s="1400"/>
      <c r="V280" s="1400"/>
      <c r="W280" s="1400"/>
      <c r="X280" s="1400"/>
      <c r="Y280" s="1400"/>
      <c r="Z280" s="1400"/>
      <c r="AA280" s="1400"/>
      <c r="AB280" s="1400"/>
      <c r="AC280" s="1401"/>
    </row>
    <row r="281" spans="1:29" ht="15.75" customHeight="1">
      <c r="A281" s="1432"/>
      <c r="B281" s="1387"/>
      <c r="C281" s="1388"/>
      <c r="D281" s="1388"/>
      <c r="E281" s="1388"/>
      <c r="F281" s="1388"/>
      <c r="G281" s="1388"/>
      <c r="H281" s="1388"/>
      <c r="I281" s="1388"/>
      <c r="J281" s="1388"/>
      <c r="K281" s="1388"/>
      <c r="L281" s="1388"/>
      <c r="M281" s="1388"/>
      <c r="N281" s="1389"/>
      <c r="O281" s="3"/>
      <c r="P281" s="1432"/>
      <c r="Q281" s="1387"/>
      <c r="R281" s="1388"/>
      <c r="S281" s="1388"/>
      <c r="T281" s="1388"/>
      <c r="U281" s="1388"/>
      <c r="V281" s="1388"/>
      <c r="W281" s="1388"/>
      <c r="X281" s="1388"/>
      <c r="Y281" s="1388"/>
      <c r="Z281" s="1388"/>
      <c r="AA281" s="1388"/>
      <c r="AB281" s="1388"/>
      <c r="AC281" s="1389"/>
    </row>
    <row r="282" spans="1:29" s="109" customFormat="1" ht="15.75" customHeight="1">
      <c r="A282" s="1432"/>
      <c r="B282" s="1416" t="s">
        <v>19</v>
      </c>
      <c r="C282" s="1417"/>
      <c r="D282" s="1417"/>
      <c r="E282" s="1417"/>
      <c r="F282" s="1417"/>
      <c r="G282" s="1417"/>
      <c r="H282" s="1417"/>
      <c r="I282" s="1417"/>
      <c r="J282" s="1417"/>
      <c r="K282" s="1417"/>
      <c r="L282" s="1417"/>
      <c r="M282" s="1417"/>
      <c r="N282" s="1418"/>
      <c r="O282" s="135"/>
      <c r="P282" s="1432"/>
      <c r="Q282" s="1416" t="s">
        <v>19</v>
      </c>
      <c r="R282" s="1417"/>
      <c r="S282" s="1417"/>
      <c r="T282" s="1417"/>
      <c r="U282" s="1417"/>
      <c r="V282" s="1417"/>
      <c r="W282" s="1417"/>
      <c r="X282" s="1417"/>
      <c r="Y282" s="1417"/>
      <c r="Z282" s="1417"/>
      <c r="AA282" s="1417"/>
      <c r="AB282" s="1417"/>
      <c r="AC282" s="1418"/>
    </row>
    <row r="283" spans="1:29" s="109" customFormat="1" ht="15.75" customHeight="1" thickBot="1">
      <c r="A283" s="1432"/>
      <c r="B283" s="1419"/>
      <c r="C283" s="1420"/>
      <c r="D283" s="1420"/>
      <c r="E283" s="1420"/>
      <c r="F283" s="1420"/>
      <c r="G283" s="1420"/>
      <c r="H283" s="1420"/>
      <c r="I283" s="1420"/>
      <c r="J283" s="1420"/>
      <c r="K283" s="1420"/>
      <c r="L283" s="1420"/>
      <c r="M283" s="1420"/>
      <c r="N283" s="1421"/>
      <c r="O283" s="135"/>
      <c r="P283" s="1432"/>
      <c r="Q283" s="1419"/>
      <c r="R283" s="1420"/>
      <c r="S283" s="1420"/>
      <c r="T283" s="1420"/>
      <c r="U283" s="1420"/>
      <c r="V283" s="1420"/>
      <c r="W283" s="1420"/>
      <c r="X283" s="1420"/>
      <c r="Y283" s="1420"/>
      <c r="Z283" s="1420"/>
      <c r="AA283" s="1420"/>
      <c r="AB283" s="1420"/>
      <c r="AC283" s="1421"/>
    </row>
    <row r="284" spans="1:29" ht="15" customHeight="1">
      <c r="A284" s="1432"/>
      <c r="B284" s="9"/>
      <c r="C284" s="10"/>
      <c r="D284" s="10"/>
      <c r="E284" s="10"/>
      <c r="F284" s="10"/>
      <c r="G284" s="10"/>
      <c r="H284" s="10"/>
      <c r="I284" s="10"/>
      <c r="J284" s="10"/>
      <c r="K284" s="10"/>
      <c r="L284" s="10"/>
      <c r="M284" s="10"/>
      <c r="N284" s="11"/>
      <c r="O284" s="3"/>
      <c r="P284" s="1432"/>
      <c r="Q284" s="1424" t="s">
        <v>144</v>
      </c>
      <c r="R284" s="1403"/>
      <c r="S284" s="1403"/>
      <c r="T284" s="1403"/>
      <c r="U284" s="1403"/>
      <c r="V284" s="1403"/>
      <c r="W284" s="1403"/>
      <c r="X284" s="1403"/>
      <c r="Y284" s="1403"/>
      <c r="Z284" s="1403"/>
      <c r="AA284" s="1403"/>
      <c r="AB284" s="1403"/>
      <c r="AC284" s="1425"/>
    </row>
    <row r="285" spans="1:29" ht="15" customHeight="1" thickBot="1">
      <c r="A285" s="1432"/>
      <c r="B285" s="9"/>
      <c r="C285" s="10"/>
      <c r="D285" s="10"/>
      <c r="E285" s="10"/>
      <c r="F285" s="10"/>
      <c r="G285" s="1408" t="s">
        <v>5</v>
      </c>
      <c r="H285" s="1408"/>
      <c r="I285" s="10"/>
      <c r="J285" s="10"/>
      <c r="K285" s="10"/>
      <c r="L285" s="10"/>
      <c r="M285" s="10"/>
      <c r="N285" s="11"/>
      <c r="O285" s="3"/>
      <c r="P285" s="1432"/>
      <c r="Q285" s="1426"/>
      <c r="R285" s="1406"/>
      <c r="S285" s="1406"/>
      <c r="T285" s="1406"/>
      <c r="U285" s="1406"/>
      <c r="V285" s="1406"/>
      <c r="W285" s="1406"/>
      <c r="X285" s="1406"/>
      <c r="Y285" s="1406"/>
      <c r="Z285" s="1406"/>
      <c r="AA285" s="1406"/>
      <c r="AB285" s="1406"/>
      <c r="AC285" s="1427"/>
    </row>
    <row r="286" spans="1:29" ht="18.75" customHeight="1">
      <c r="A286" s="1432"/>
      <c r="B286" s="9"/>
      <c r="C286" s="10"/>
      <c r="D286" s="10"/>
      <c r="E286" s="447" t="s">
        <v>146</v>
      </c>
      <c r="F286" s="981" t="s">
        <v>4</v>
      </c>
      <c r="G286" s="1414">
        <v>0.5</v>
      </c>
      <c r="H286" s="1414"/>
      <c r="I286" s="10"/>
      <c r="J286" s="10"/>
      <c r="K286" s="10"/>
      <c r="L286" s="10"/>
      <c r="M286" s="10"/>
      <c r="N286" s="11"/>
      <c r="O286" s="3"/>
      <c r="P286" s="1432"/>
      <c r="Q286" s="9"/>
      <c r="R286" s="1428" t="s">
        <v>1386</v>
      </c>
      <c r="S286" s="1428"/>
      <c r="T286" s="1428"/>
      <c r="U286" s="1428"/>
      <c r="V286" s="1428"/>
      <c r="W286" s="1428"/>
      <c r="X286" s="1428"/>
      <c r="Y286" s="1428"/>
      <c r="Z286" s="1428"/>
      <c r="AA286" s="1428"/>
      <c r="AB286" s="1428"/>
      <c r="AC286" s="11"/>
    </row>
    <row r="287" spans="1:29">
      <c r="A287" s="1432"/>
      <c r="B287" s="9"/>
      <c r="C287" s="965" t="s">
        <v>6</v>
      </c>
      <c r="D287" s="99" t="s">
        <v>861</v>
      </c>
      <c r="E287" s="10"/>
      <c r="F287" s="10"/>
      <c r="G287" s="114"/>
      <c r="H287" s="109"/>
      <c r="I287" s="1412" t="s">
        <v>7</v>
      </c>
      <c r="J287" s="1412"/>
      <c r="K287" s="1412"/>
      <c r="L287" s="1412"/>
      <c r="M287" s="1412"/>
      <c r="N287" s="1413"/>
      <c r="O287" s="3"/>
      <c r="P287" s="1432"/>
      <c r="Q287" s="9"/>
      <c r="R287" s="1428"/>
      <c r="S287" s="1428"/>
      <c r="T287" s="1428"/>
      <c r="U287" s="1428"/>
      <c r="V287" s="1428"/>
      <c r="W287" s="1428"/>
      <c r="X287" s="1428"/>
      <c r="Y287" s="1428"/>
      <c r="Z287" s="1428"/>
      <c r="AA287" s="1428"/>
      <c r="AB287" s="1428"/>
      <c r="AC287" s="11"/>
    </row>
    <row r="288" spans="1:29" ht="16.5" customHeight="1">
      <c r="A288" s="1432"/>
      <c r="B288" s="9"/>
      <c r="C288" s="978">
        <v>1</v>
      </c>
      <c r="D288" s="14" t="s">
        <v>73</v>
      </c>
      <c r="E288" s="14"/>
      <c r="F288" s="14"/>
      <c r="G288" s="1409">
        <f>(C288/C294)*G286</f>
        <v>0.12987012987012986</v>
      </c>
      <c r="H288" s="1409"/>
      <c r="I288" s="1530" t="s">
        <v>883</v>
      </c>
      <c r="J288" s="1530"/>
      <c r="K288" s="1530"/>
      <c r="L288" s="1530"/>
      <c r="M288" s="1530"/>
      <c r="N288" s="1531"/>
      <c r="O288" s="3"/>
      <c r="P288" s="1432"/>
      <c r="Q288" s="9"/>
      <c r="R288" s="1428"/>
      <c r="S288" s="1428"/>
      <c r="T288" s="1428"/>
      <c r="U288" s="1428"/>
      <c r="V288" s="1428"/>
      <c r="W288" s="1428"/>
      <c r="X288" s="1428"/>
      <c r="Y288" s="1428"/>
      <c r="Z288" s="1428"/>
      <c r="AA288" s="1428"/>
      <c r="AB288" s="1428"/>
      <c r="AC288" s="11"/>
    </row>
    <row r="289" spans="1:29" ht="15.75">
      <c r="A289" s="1432"/>
      <c r="B289" s="9"/>
      <c r="C289" s="978">
        <v>1</v>
      </c>
      <c r="D289" s="14" t="s">
        <v>44</v>
      </c>
      <c r="E289" s="15"/>
      <c r="F289" s="16"/>
      <c r="G289" s="1409">
        <f>(C289/C294)*G286</f>
        <v>0.12987012987012986</v>
      </c>
      <c r="H289" s="1409"/>
      <c r="I289" s="1532"/>
      <c r="J289" s="1532"/>
      <c r="K289" s="1532"/>
      <c r="L289" s="1532"/>
      <c r="M289" s="1532"/>
      <c r="N289" s="1533"/>
      <c r="O289" s="3"/>
      <c r="P289" s="1432"/>
      <c r="Q289" s="9"/>
      <c r="R289" s="10"/>
      <c r="S289" s="10"/>
      <c r="T289" s="10"/>
      <c r="U289" s="10"/>
      <c r="V289" s="10"/>
      <c r="W289" s="10"/>
      <c r="X289" s="10"/>
      <c r="Y289" s="10"/>
      <c r="Z289" s="10"/>
      <c r="AA289" s="10"/>
      <c r="AB289" s="10"/>
      <c r="AC289" s="11"/>
    </row>
    <row r="290" spans="1:29" ht="15.75">
      <c r="A290" s="1432"/>
      <c r="B290" s="9"/>
      <c r="C290" s="978">
        <v>0.6</v>
      </c>
      <c r="D290" s="14" t="s">
        <v>276</v>
      </c>
      <c r="E290" s="15"/>
      <c r="F290" s="16"/>
      <c r="G290" s="1409">
        <f>(C290/C294)*G286</f>
        <v>7.792207792207792E-2</v>
      </c>
      <c r="H290" s="1409"/>
      <c r="I290" s="1534"/>
      <c r="J290" s="1534"/>
      <c r="K290" s="1534"/>
      <c r="L290" s="1534"/>
      <c r="M290" s="1534"/>
      <c r="N290" s="1535"/>
      <c r="O290" s="3"/>
      <c r="P290" s="1432"/>
      <c r="Q290" s="9"/>
      <c r="R290" s="10"/>
      <c r="S290" s="10"/>
      <c r="T290" s="10"/>
      <c r="U290" s="10"/>
      <c r="V290" s="10"/>
      <c r="W290" s="10"/>
      <c r="X290" s="10"/>
      <c r="Y290" s="10"/>
      <c r="Z290" s="10"/>
      <c r="AA290" s="10"/>
      <c r="AB290" s="10"/>
      <c r="AC290" s="11"/>
    </row>
    <row r="291" spans="1:29" ht="15.75" customHeight="1">
      <c r="A291" s="1432"/>
      <c r="B291" s="9"/>
      <c r="C291" s="978">
        <v>0.5</v>
      </c>
      <c r="D291" s="14" t="s">
        <v>879</v>
      </c>
      <c r="E291" s="15"/>
      <c r="F291" s="16"/>
      <c r="G291" s="1409">
        <f>(C291/C294)*G286</f>
        <v>6.4935064935064929E-2</v>
      </c>
      <c r="H291" s="1409"/>
      <c r="I291" s="1463" t="s">
        <v>884</v>
      </c>
      <c r="J291" s="1463"/>
      <c r="K291" s="1463"/>
      <c r="L291" s="1463"/>
      <c r="M291" s="1463"/>
      <c r="N291" s="1464"/>
      <c r="O291" s="3"/>
      <c r="P291" s="1432"/>
      <c r="Q291" s="9"/>
      <c r="R291" s="10"/>
      <c r="S291" s="10"/>
      <c r="T291" s="10"/>
      <c r="U291" s="10"/>
      <c r="V291" s="10"/>
      <c r="W291" s="10"/>
      <c r="X291" s="10"/>
      <c r="Y291" s="10"/>
      <c r="Z291" s="10"/>
      <c r="AA291" s="10"/>
      <c r="AB291" s="10"/>
      <c r="AC291" s="11"/>
    </row>
    <row r="292" spans="1:29" ht="15.75" customHeight="1">
      <c r="A292" s="1432"/>
      <c r="B292" s="9"/>
      <c r="C292" s="978">
        <v>0.75</v>
      </c>
      <c r="D292" s="14" t="s">
        <v>880</v>
      </c>
      <c r="E292" s="15"/>
      <c r="F292" s="16"/>
      <c r="G292" s="1409">
        <f>(C292/C294)*G286</f>
        <v>9.7402597402597407E-2</v>
      </c>
      <c r="H292" s="1409"/>
      <c r="I292" s="1482"/>
      <c r="J292" s="1482"/>
      <c r="K292" s="1482"/>
      <c r="L292" s="1482"/>
      <c r="M292" s="1482"/>
      <c r="N292" s="1483"/>
      <c r="P292" s="1432"/>
      <c r="Q292" s="9"/>
      <c r="R292" s="10"/>
      <c r="S292" s="10"/>
      <c r="T292" s="10"/>
      <c r="U292" s="10"/>
      <c r="V292" s="10"/>
      <c r="W292" s="10"/>
      <c r="X292" s="10"/>
      <c r="Y292" s="10"/>
      <c r="Z292" s="10"/>
      <c r="AA292" s="10"/>
      <c r="AB292" s="10"/>
      <c r="AC292" s="11"/>
    </row>
    <row r="293" spans="1:29" ht="15.75" customHeight="1">
      <c r="A293" s="1432"/>
      <c r="B293" s="10"/>
      <c r="C293" s="14"/>
      <c r="D293" s="14"/>
      <c r="E293" s="15"/>
      <c r="F293" s="16"/>
      <c r="G293" s="1409"/>
      <c r="H293" s="1409"/>
      <c r="I293" s="1463" t="s">
        <v>885</v>
      </c>
      <c r="J293" s="1463"/>
      <c r="K293" s="1463"/>
      <c r="L293" s="1463"/>
      <c r="M293" s="1463"/>
      <c r="N293" s="1464"/>
      <c r="P293" s="1432"/>
      <c r="Q293" s="9"/>
      <c r="R293" s="10"/>
      <c r="S293" s="10"/>
      <c r="T293" s="10"/>
      <c r="U293" s="10"/>
      <c r="V293" s="10"/>
      <c r="W293" s="10"/>
      <c r="X293" s="10"/>
      <c r="Y293" s="10"/>
      <c r="Z293" s="10"/>
      <c r="AA293" s="10"/>
      <c r="AB293" s="10"/>
      <c r="AC293" s="11"/>
    </row>
    <row r="294" spans="1:29" ht="16.5" customHeight="1">
      <c r="A294" s="1432"/>
      <c r="B294" s="9"/>
      <c r="C294" s="963">
        <f>SUM(C288:C292)</f>
        <v>3.85</v>
      </c>
      <c r="D294" s="1453" t="s">
        <v>8</v>
      </c>
      <c r="E294" s="1453"/>
      <c r="F294" s="1453"/>
      <c r="G294" s="1454">
        <f t="shared" ref="G294:H294" si="7">SUM(G288:G292)</f>
        <v>0.5</v>
      </c>
      <c r="H294" s="1454">
        <f t="shared" si="7"/>
        <v>0</v>
      </c>
      <c r="I294" s="1482"/>
      <c r="J294" s="1482"/>
      <c r="K294" s="1482"/>
      <c r="L294" s="1482"/>
      <c r="M294" s="1482"/>
      <c r="N294" s="1483"/>
      <c r="P294" s="1432"/>
      <c r="Q294" s="9"/>
      <c r="R294" s="10"/>
      <c r="S294" s="10"/>
      <c r="T294" s="10"/>
      <c r="U294" s="10"/>
      <c r="V294" s="10"/>
      <c r="W294" s="10"/>
      <c r="X294" s="10"/>
      <c r="Y294" s="10"/>
      <c r="Z294" s="10"/>
      <c r="AA294" s="10"/>
      <c r="AB294" s="10"/>
      <c r="AC294" s="11"/>
    </row>
    <row r="295" spans="1:29" ht="16.5" customHeight="1">
      <c r="A295" s="1432"/>
      <c r="B295" s="9"/>
      <c r="C295" s="963"/>
      <c r="D295" s="959"/>
      <c r="E295" s="959"/>
      <c r="F295" s="959"/>
      <c r="G295" s="960"/>
      <c r="H295" s="960"/>
      <c r="I295" s="961"/>
      <c r="J295" s="961"/>
      <c r="K295" s="961"/>
      <c r="L295" s="961"/>
      <c r="M295" s="961"/>
      <c r="N295" s="962"/>
      <c r="P295" s="1432"/>
      <c r="Q295" s="9"/>
      <c r="R295" s="10"/>
      <c r="S295" s="10"/>
      <c r="T295" s="10"/>
      <c r="U295" s="10"/>
      <c r="V295" s="10"/>
      <c r="W295" s="10"/>
      <c r="X295" s="10"/>
      <c r="Y295" s="10"/>
      <c r="Z295" s="10"/>
      <c r="AA295" s="10"/>
      <c r="AB295" s="10"/>
      <c r="AC295" s="11"/>
    </row>
    <row r="296" spans="1:29" ht="16.5" customHeight="1">
      <c r="A296" s="1432"/>
      <c r="B296" s="1484" t="s">
        <v>464</v>
      </c>
      <c r="C296" s="1485"/>
      <c r="D296" s="1485"/>
      <c r="E296" s="1485"/>
      <c r="F296" s="1485"/>
      <c r="G296" s="1485"/>
      <c r="H296" s="1485"/>
      <c r="I296" s="1485"/>
      <c r="J296" s="1485"/>
      <c r="K296" s="1485"/>
      <c r="L296" s="1485"/>
      <c r="M296" s="1485"/>
      <c r="N296" s="1486"/>
      <c r="P296" s="1432"/>
      <c r="Q296" s="9"/>
      <c r="R296" s="10"/>
      <c r="S296" s="10"/>
      <c r="T296" s="10"/>
      <c r="U296" s="10"/>
      <c r="V296" s="10"/>
      <c r="W296" s="10"/>
      <c r="X296" s="10"/>
      <c r="Y296" s="10"/>
      <c r="Z296" s="10"/>
      <c r="AA296" s="10"/>
      <c r="AB296" s="10"/>
      <c r="AC296" s="11"/>
    </row>
    <row r="297" spans="1:29" ht="16.5" customHeight="1">
      <c r="A297" s="1432"/>
      <c r="B297" s="9"/>
      <c r="C297" s="963"/>
      <c r="D297" s="959"/>
      <c r="E297" s="959"/>
      <c r="F297" s="959"/>
      <c r="G297" s="960"/>
      <c r="H297" s="960"/>
      <c r="I297" s="961"/>
      <c r="J297" s="961"/>
      <c r="K297" s="961"/>
      <c r="L297" s="961"/>
      <c r="M297" s="961"/>
      <c r="N297" s="962"/>
      <c r="P297" s="1432"/>
      <c r="Q297" s="9"/>
      <c r="R297" s="10"/>
      <c r="S297" s="10"/>
      <c r="T297" s="10"/>
      <c r="U297" s="10"/>
      <c r="V297" s="10"/>
      <c r="W297" s="10"/>
      <c r="X297" s="10"/>
      <c r="Y297" s="10"/>
      <c r="Z297" s="10"/>
      <c r="AA297" s="10"/>
      <c r="AB297" s="10"/>
      <c r="AC297" s="11"/>
    </row>
    <row r="298" spans="1:29" ht="16.5" customHeight="1">
      <c r="A298" s="1432"/>
      <c r="B298" s="9"/>
      <c r="C298" s="7" t="s">
        <v>886</v>
      </c>
      <c r="D298" s="959"/>
      <c r="E298" s="959"/>
      <c r="F298" s="959"/>
      <c r="G298" s="960"/>
      <c r="H298" s="960"/>
      <c r="I298" s="961"/>
      <c r="J298" s="961"/>
      <c r="K298" s="961"/>
      <c r="L298" s="961"/>
      <c r="M298" s="961"/>
      <c r="N298" s="962"/>
      <c r="P298" s="1432"/>
      <c r="Q298" s="1016" t="s">
        <v>1418</v>
      </c>
      <c r="R298" s="10"/>
      <c r="S298" s="10"/>
      <c r="T298" s="10"/>
      <c r="U298" s="10"/>
      <c r="V298" s="10"/>
      <c r="W298" s="10"/>
      <c r="X298" s="10"/>
      <c r="Y298" s="10"/>
      <c r="Z298" s="10"/>
      <c r="AA298" s="10"/>
      <c r="AB298" s="10"/>
      <c r="AC298" s="11"/>
    </row>
    <row r="299" spans="1:29" ht="16.5" customHeight="1" thickBot="1">
      <c r="A299" s="1432"/>
      <c r="B299" s="9"/>
      <c r="C299" s="15" t="s">
        <v>882</v>
      </c>
      <c r="D299" s="959"/>
      <c r="E299" s="959"/>
      <c r="F299" s="959"/>
      <c r="G299" s="960"/>
      <c r="H299" s="960"/>
      <c r="I299" s="961"/>
      <c r="J299" s="961"/>
      <c r="K299" s="961"/>
      <c r="L299" s="961"/>
      <c r="M299" s="961"/>
      <c r="N299" s="962"/>
      <c r="P299" s="1432"/>
      <c r="Q299" s="992" t="str">
        <f ca="1">CELL("nomfichier",P295)</f>
        <v>D:\1 UPRT SITE WEB\uprt.fr\ff-mickael-rabeau\[ff-mr-patisserie-N°3-complet.xlsx]Chocolat</v>
      </c>
      <c r="R299" s="10"/>
      <c r="S299" s="10"/>
      <c r="T299" s="10"/>
      <c r="U299" s="10"/>
      <c r="V299" s="10"/>
      <c r="W299" s="10"/>
      <c r="X299" s="10"/>
      <c r="Y299" s="10"/>
      <c r="Z299" s="10"/>
      <c r="AA299" s="10"/>
      <c r="AB299" s="10"/>
      <c r="AC299" s="11"/>
    </row>
    <row r="300" spans="1:29" ht="16.5" thickBot="1">
      <c r="A300" s="1432"/>
      <c r="B300" s="542"/>
      <c r="C300" s="545"/>
      <c r="D300" s="543"/>
      <c r="E300" s="21"/>
      <c r="F300" s="21"/>
      <c r="G300" s="22"/>
      <c r="H300" s="15"/>
      <c r="I300" s="10"/>
      <c r="J300" s="10"/>
      <c r="K300" s="10"/>
      <c r="L300" s="10"/>
      <c r="M300" s="15"/>
      <c r="N300" s="19"/>
      <c r="P300" s="1432"/>
      <c r="Q300" s="938"/>
      <c r="R300" s="939"/>
      <c r="S300" s="939"/>
      <c r="T300" s="939"/>
      <c r="U300" s="25"/>
      <c r="V300" s="25"/>
      <c r="W300" s="25"/>
      <c r="X300" s="25"/>
      <c r="Y300" s="25"/>
      <c r="Z300" s="25"/>
      <c r="AA300" s="25"/>
      <c r="AB300" s="25"/>
      <c r="AC300" s="26"/>
    </row>
    <row r="301" spans="1:29">
      <c r="A301" s="1432"/>
      <c r="B301" s="23" t="s">
        <v>6</v>
      </c>
      <c r="C301" s="24" t="s">
        <v>10</v>
      </c>
      <c r="D301" s="25"/>
      <c r="E301" s="25"/>
      <c r="F301" s="25"/>
      <c r="G301" s="25"/>
      <c r="H301" s="25"/>
      <c r="I301" s="25"/>
      <c r="J301" s="25"/>
      <c r="K301" s="25"/>
      <c r="L301" s="25"/>
      <c r="M301" s="25"/>
      <c r="N301" s="26"/>
      <c r="P301" s="1432"/>
      <c r="Q301" s="9"/>
      <c r="R301" s="10" t="s">
        <v>9</v>
      </c>
      <c r="S301" s="932" t="s">
        <v>177</v>
      </c>
      <c r="T301" s="10"/>
      <c r="U301" s="10"/>
      <c r="V301" s="1429" t="s">
        <v>179</v>
      </c>
      <c r="W301" s="1429"/>
      <c r="X301" s="1429"/>
      <c r="Y301" s="1429"/>
      <c r="Z301" s="1429"/>
      <c r="AA301" s="1429"/>
      <c r="AB301" s="1429"/>
      <c r="AC301" s="1430"/>
    </row>
    <row r="302" spans="1:29">
      <c r="A302" s="1432"/>
      <c r="B302" s="957" t="s">
        <v>5</v>
      </c>
      <c r="C302" s="27" t="s">
        <v>11</v>
      </c>
      <c r="D302" s="28"/>
      <c r="E302" s="28"/>
      <c r="F302" s="28"/>
      <c r="G302" s="28"/>
      <c r="H302" s="28"/>
      <c r="I302" s="28"/>
      <c r="J302" s="28"/>
      <c r="K302" s="28"/>
      <c r="L302" s="28"/>
      <c r="M302" s="10"/>
      <c r="N302" s="29"/>
      <c r="P302" s="1432"/>
      <c r="Q302" s="10"/>
      <c r="R302" s="10"/>
      <c r="S302" s="10"/>
      <c r="T302" s="10"/>
      <c r="U302" s="10"/>
      <c r="V302" s="931"/>
      <c r="W302" s="931" t="s">
        <v>178</v>
      </c>
      <c r="X302" s="931"/>
      <c r="Y302" s="931"/>
      <c r="Z302" s="931"/>
      <c r="AA302" s="931"/>
      <c r="AB302" s="931"/>
      <c r="AC302" s="933"/>
    </row>
    <row r="303" spans="1:29" ht="15" customHeight="1">
      <c r="A303" s="1432"/>
      <c r="B303" s="1433" t="s">
        <v>1412</v>
      </c>
      <c r="C303" s="1434"/>
      <c r="D303" s="1434"/>
      <c r="E303" s="1434"/>
      <c r="F303" s="1434"/>
      <c r="G303" s="1434"/>
      <c r="H303" s="1434"/>
      <c r="I303" s="1434"/>
      <c r="J303" s="1434"/>
      <c r="K303" s="1434"/>
      <c r="L303" s="1434"/>
      <c r="M303" s="1434"/>
      <c r="N303" s="1435"/>
      <c r="P303" s="1432"/>
      <c r="Q303" s="1433" t="s">
        <v>1412</v>
      </c>
      <c r="R303" s="1434"/>
      <c r="S303" s="1434"/>
      <c r="T303" s="1434"/>
      <c r="U303" s="1434"/>
      <c r="V303" s="1434"/>
      <c r="W303" s="1434"/>
      <c r="X303" s="1434"/>
      <c r="Y303" s="1434"/>
      <c r="Z303" s="1434"/>
      <c r="AA303" s="1434"/>
      <c r="AB303" s="1434"/>
      <c r="AC303" s="1435"/>
    </row>
    <row r="304" spans="1:29" ht="15.75" thickBot="1">
      <c r="A304" s="1432"/>
      <c r="B304" s="1436"/>
      <c r="C304" s="1437"/>
      <c r="D304" s="1437"/>
      <c r="E304" s="1437"/>
      <c r="F304" s="1437"/>
      <c r="G304" s="1437"/>
      <c r="H304" s="1437"/>
      <c r="I304" s="1437"/>
      <c r="J304" s="1437"/>
      <c r="K304" s="1437"/>
      <c r="L304" s="1437"/>
      <c r="M304" s="1437"/>
      <c r="N304" s="1438"/>
      <c r="P304" s="1432"/>
      <c r="Q304" s="1436"/>
      <c r="R304" s="1437"/>
      <c r="S304" s="1437"/>
      <c r="T304" s="1437"/>
      <c r="U304" s="1437"/>
      <c r="V304" s="1437"/>
      <c r="W304" s="1437"/>
      <c r="X304" s="1437"/>
      <c r="Y304" s="1437"/>
      <c r="Z304" s="1437"/>
      <c r="AA304" s="1437"/>
      <c r="AB304" s="1437"/>
      <c r="AC304" s="1438"/>
    </row>
    <row r="306" spans="1:29" ht="15.75" thickBot="1">
      <c r="A306" s="8" t="s">
        <v>3</v>
      </c>
      <c r="B306" s="1431" t="str">
        <f>B307</f>
        <v>Couverture de pulvérisation foncée</v>
      </c>
      <c r="C306" s="1431"/>
      <c r="D306" s="1431"/>
      <c r="E306" s="1431"/>
      <c r="F306" s="1431"/>
      <c r="G306" s="1431"/>
      <c r="H306" s="1431"/>
      <c r="I306" s="1431"/>
      <c r="J306" s="1431"/>
      <c r="K306" s="1431"/>
      <c r="L306" s="1431"/>
      <c r="M306" s="1431"/>
      <c r="N306" s="1431"/>
      <c r="O306" s="3"/>
      <c r="P306" s="8" t="s">
        <v>3</v>
      </c>
      <c r="Q306" s="1431" t="str">
        <f>Q307</f>
        <v>Couverture de pulvérisation foncée</v>
      </c>
      <c r="R306" s="1431"/>
      <c r="S306" s="1431"/>
      <c r="T306" s="1431"/>
      <c r="U306" s="1431"/>
      <c r="V306" s="1431"/>
      <c r="W306" s="1431"/>
      <c r="X306" s="1431"/>
      <c r="Y306" s="1431"/>
      <c r="Z306" s="1431"/>
      <c r="AA306" s="1431"/>
      <c r="AB306" s="1431"/>
      <c r="AC306" s="1431"/>
    </row>
    <row r="307" spans="1:29" ht="23.25" customHeight="1">
      <c r="A307" s="1432" t="str">
        <f>B307</f>
        <v>Couverture de pulvérisation foncée</v>
      </c>
      <c r="B307" s="1399" t="s">
        <v>1310</v>
      </c>
      <c r="C307" s="1400"/>
      <c r="D307" s="1400"/>
      <c r="E307" s="1400"/>
      <c r="F307" s="1400"/>
      <c r="G307" s="1400"/>
      <c r="H307" s="1400"/>
      <c r="I307" s="1400"/>
      <c r="J307" s="1400"/>
      <c r="K307" s="1400"/>
      <c r="L307" s="1400"/>
      <c r="M307" s="1400"/>
      <c r="N307" s="1401"/>
      <c r="O307" s="3"/>
      <c r="P307" s="1432" t="str">
        <f>Q307</f>
        <v>Couverture de pulvérisation foncée</v>
      </c>
      <c r="Q307" s="1399" t="s">
        <v>1310</v>
      </c>
      <c r="R307" s="1400"/>
      <c r="S307" s="1400"/>
      <c r="T307" s="1400"/>
      <c r="U307" s="1400"/>
      <c r="V307" s="1400"/>
      <c r="W307" s="1400"/>
      <c r="X307" s="1400"/>
      <c r="Y307" s="1400"/>
      <c r="Z307" s="1400"/>
      <c r="AA307" s="1400"/>
      <c r="AB307" s="1400"/>
      <c r="AC307" s="1401"/>
    </row>
    <row r="308" spans="1:29" ht="15.75" customHeight="1">
      <c r="A308" s="1432"/>
      <c r="B308" s="1387"/>
      <c r="C308" s="1388"/>
      <c r="D308" s="1388"/>
      <c r="E308" s="1388"/>
      <c r="F308" s="1388"/>
      <c r="G308" s="1388"/>
      <c r="H308" s="1388"/>
      <c r="I308" s="1388"/>
      <c r="J308" s="1388"/>
      <c r="K308" s="1388"/>
      <c r="L308" s="1388"/>
      <c r="M308" s="1388"/>
      <c r="N308" s="1389"/>
      <c r="O308" s="3"/>
      <c r="P308" s="1432"/>
      <c r="Q308" s="1387"/>
      <c r="R308" s="1388"/>
      <c r="S308" s="1388"/>
      <c r="T308" s="1388"/>
      <c r="U308" s="1388"/>
      <c r="V308" s="1388"/>
      <c r="W308" s="1388"/>
      <c r="X308" s="1388"/>
      <c r="Y308" s="1388"/>
      <c r="Z308" s="1388"/>
      <c r="AA308" s="1388"/>
      <c r="AB308" s="1388"/>
      <c r="AC308" s="1389"/>
    </row>
    <row r="309" spans="1:29" ht="15.75" customHeight="1">
      <c r="A309" s="1432"/>
      <c r="B309" s="1416" t="s">
        <v>19</v>
      </c>
      <c r="C309" s="1417"/>
      <c r="D309" s="1417"/>
      <c r="E309" s="1417"/>
      <c r="F309" s="1417"/>
      <c r="G309" s="1417"/>
      <c r="H309" s="1417"/>
      <c r="I309" s="1417"/>
      <c r="J309" s="1417"/>
      <c r="K309" s="1417"/>
      <c r="L309" s="1417"/>
      <c r="M309" s="1417"/>
      <c r="N309" s="1418"/>
      <c r="O309" s="3"/>
      <c r="P309" s="1432"/>
      <c r="Q309" s="1416" t="s">
        <v>19</v>
      </c>
      <c r="R309" s="1417"/>
      <c r="S309" s="1417"/>
      <c r="T309" s="1417"/>
      <c r="U309" s="1417"/>
      <c r="V309" s="1417"/>
      <c r="W309" s="1417"/>
      <c r="X309" s="1417"/>
      <c r="Y309" s="1417"/>
      <c r="Z309" s="1417"/>
      <c r="AA309" s="1417"/>
      <c r="AB309" s="1417"/>
      <c r="AC309" s="1418"/>
    </row>
    <row r="310" spans="1:29" ht="15.75" customHeight="1" thickBot="1">
      <c r="A310" s="1432"/>
      <c r="B310" s="1419"/>
      <c r="C310" s="1420"/>
      <c r="D310" s="1420"/>
      <c r="E310" s="1420"/>
      <c r="F310" s="1420"/>
      <c r="G310" s="1420"/>
      <c r="H310" s="1420"/>
      <c r="I310" s="1420"/>
      <c r="J310" s="1420"/>
      <c r="K310" s="1420"/>
      <c r="L310" s="1420"/>
      <c r="M310" s="1420"/>
      <c r="N310" s="1421"/>
      <c r="O310" s="3"/>
      <c r="P310" s="1432"/>
      <c r="Q310" s="1419"/>
      <c r="R310" s="1420"/>
      <c r="S310" s="1420"/>
      <c r="T310" s="1420"/>
      <c r="U310" s="1420"/>
      <c r="V310" s="1420"/>
      <c r="W310" s="1420"/>
      <c r="X310" s="1420"/>
      <c r="Y310" s="1420"/>
      <c r="Z310" s="1420"/>
      <c r="AA310" s="1420"/>
      <c r="AB310" s="1420"/>
      <c r="AC310" s="1421"/>
    </row>
    <row r="311" spans="1:29" ht="15" customHeight="1">
      <c r="A311" s="1432"/>
      <c r="B311" s="9"/>
      <c r="C311" s="10"/>
      <c r="D311" s="10"/>
      <c r="E311" s="10"/>
      <c r="F311" s="10"/>
      <c r="G311" s="10"/>
      <c r="H311" s="10"/>
      <c r="I311" s="10"/>
      <c r="J311" s="10"/>
      <c r="K311" s="10"/>
      <c r="L311" s="10"/>
      <c r="M311" s="10"/>
      <c r="N311" s="11"/>
      <c r="O311" s="3"/>
      <c r="P311" s="1432"/>
      <c r="Q311" s="1424" t="s">
        <v>144</v>
      </c>
      <c r="R311" s="1403"/>
      <c r="S311" s="1403"/>
      <c r="T311" s="1403"/>
      <c r="U311" s="1403"/>
      <c r="V311" s="1403"/>
      <c r="W311" s="1403"/>
      <c r="X311" s="1403"/>
      <c r="Y311" s="1403"/>
      <c r="Z311" s="1403"/>
      <c r="AA311" s="1403"/>
      <c r="AB311" s="1403"/>
      <c r="AC311" s="1425"/>
    </row>
    <row r="312" spans="1:29" ht="15" customHeight="1" thickBot="1">
      <c r="A312" s="1432"/>
      <c r="B312" s="9"/>
      <c r="C312" s="10"/>
      <c r="D312" s="10"/>
      <c r="E312" s="10"/>
      <c r="F312" s="10"/>
      <c r="G312" s="1408" t="s">
        <v>5</v>
      </c>
      <c r="H312" s="1408"/>
      <c r="I312" s="10"/>
      <c r="J312" s="10"/>
      <c r="K312" s="10"/>
      <c r="L312" s="10"/>
      <c r="M312" s="10"/>
      <c r="N312" s="11"/>
      <c r="O312" s="3"/>
      <c r="P312" s="1432"/>
      <c r="Q312" s="1426"/>
      <c r="R312" s="1406"/>
      <c r="S312" s="1406"/>
      <c r="T312" s="1406"/>
      <c r="U312" s="1406"/>
      <c r="V312" s="1406"/>
      <c r="W312" s="1406"/>
      <c r="X312" s="1406"/>
      <c r="Y312" s="1406"/>
      <c r="Z312" s="1406"/>
      <c r="AA312" s="1406"/>
      <c r="AB312" s="1406"/>
      <c r="AC312" s="1427"/>
    </row>
    <row r="313" spans="1:29" ht="18.75" customHeight="1">
      <c r="A313" s="1432"/>
      <c r="B313" s="9"/>
      <c r="C313" s="10"/>
      <c r="D313" s="10"/>
      <c r="E313" s="447" t="s">
        <v>146</v>
      </c>
      <c r="F313" s="981" t="s">
        <v>4</v>
      </c>
      <c r="G313" s="1442">
        <v>1</v>
      </c>
      <c r="H313" s="1442"/>
      <c r="I313" s="222"/>
      <c r="J313" s="10"/>
      <c r="K313" s="10"/>
      <c r="L313" s="10"/>
      <c r="M313" s="10"/>
      <c r="N313" s="11"/>
      <c r="O313" s="3"/>
      <c r="P313" s="1432"/>
      <c r="Q313" s="9"/>
      <c r="R313" s="1428" t="s">
        <v>1386</v>
      </c>
      <c r="S313" s="1428"/>
      <c r="T313" s="1428"/>
      <c r="U313" s="1428"/>
      <c r="V313" s="1428"/>
      <c r="W313" s="1428"/>
      <c r="X313" s="1428"/>
      <c r="Y313" s="1428"/>
      <c r="Z313" s="1428"/>
      <c r="AA313" s="1428"/>
      <c r="AB313" s="1428"/>
      <c r="AC313" s="11"/>
    </row>
    <row r="314" spans="1:29">
      <c r="A314" s="1432"/>
      <c r="B314" s="842"/>
      <c r="C314" s="965" t="s">
        <v>6</v>
      </c>
      <c r="D314" s="99" t="s">
        <v>861</v>
      </c>
      <c r="E314" s="10"/>
      <c r="F314" s="10"/>
      <c r="G314" s="114"/>
      <c r="H314" s="109"/>
      <c r="I314" s="631" t="s">
        <v>7</v>
      </c>
      <c r="K314" s="631"/>
      <c r="L314" s="631"/>
      <c r="M314" s="631"/>
      <c r="N314" s="404"/>
      <c r="O314" s="3"/>
      <c r="P314" s="1432"/>
      <c r="Q314" s="9"/>
      <c r="R314" s="1428"/>
      <c r="S314" s="1428"/>
      <c r="T314" s="1428"/>
      <c r="U314" s="1428"/>
      <c r="V314" s="1428"/>
      <c r="W314" s="1428"/>
      <c r="X314" s="1428"/>
      <c r="Y314" s="1428"/>
      <c r="Z314" s="1428"/>
      <c r="AA314" s="1428"/>
      <c r="AB314" s="1428"/>
      <c r="AC314" s="11"/>
    </row>
    <row r="315" spans="1:29" ht="16.5" customHeight="1">
      <c r="A315" s="1432"/>
      <c r="B315" s="9"/>
      <c r="C315" s="978">
        <v>0.5</v>
      </c>
      <c r="D315" s="14" t="s">
        <v>1311</v>
      </c>
      <c r="E315" s="15"/>
      <c r="F315" s="14"/>
      <c r="G315" s="1409">
        <f>(C315/C320)*G313</f>
        <v>0.64102564102564108</v>
      </c>
      <c r="H315" s="1409"/>
      <c r="I315" s="1469" t="s">
        <v>1312</v>
      </c>
      <c r="J315" s="1469"/>
      <c r="K315" s="1469"/>
      <c r="L315" s="1469"/>
      <c r="M315" s="1469"/>
      <c r="N315" s="1470"/>
      <c r="O315" s="3"/>
      <c r="P315" s="1432"/>
      <c r="Q315" s="9"/>
      <c r="R315" s="1428"/>
      <c r="S315" s="1428"/>
      <c r="T315" s="1428"/>
      <c r="U315" s="1428"/>
      <c r="V315" s="1428"/>
      <c r="W315" s="1428"/>
      <c r="X315" s="1428"/>
      <c r="Y315" s="1428"/>
      <c r="Z315" s="1428"/>
      <c r="AA315" s="1428"/>
      <c r="AB315" s="1428"/>
      <c r="AC315" s="11"/>
    </row>
    <row r="316" spans="1:29" ht="15.75">
      <c r="A316" s="1432"/>
      <c r="B316" s="9"/>
      <c r="C316" s="978">
        <v>0.2</v>
      </c>
      <c r="D316" s="14" t="s">
        <v>557</v>
      </c>
      <c r="E316" s="15"/>
      <c r="F316" s="16"/>
      <c r="G316" s="1409">
        <f>(C316/C320)*G313</f>
        <v>0.25641025641025644</v>
      </c>
      <c r="H316" s="1409"/>
      <c r="I316" s="1471"/>
      <c r="J316" s="1471"/>
      <c r="K316" s="1471"/>
      <c r="L316" s="1471"/>
      <c r="M316" s="1471"/>
      <c r="N316" s="1472"/>
      <c r="O316" s="3"/>
      <c r="P316" s="1432"/>
      <c r="Q316" s="9"/>
      <c r="R316" s="10"/>
      <c r="S316" s="10"/>
      <c r="T316" s="10"/>
      <c r="U316" s="10"/>
      <c r="V316" s="10"/>
      <c r="W316" s="10"/>
      <c r="X316" s="10"/>
      <c r="Y316" s="10"/>
      <c r="Z316" s="10"/>
      <c r="AA316" s="10"/>
      <c r="AB316" s="10"/>
      <c r="AC316" s="11"/>
    </row>
    <row r="317" spans="1:29" ht="15.75" customHeight="1">
      <c r="A317" s="1432"/>
      <c r="B317" s="9"/>
      <c r="C317" s="978">
        <v>0.08</v>
      </c>
      <c r="D317" s="14" t="s">
        <v>1316</v>
      </c>
      <c r="E317" s="15"/>
      <c r="F317" s="16"/>
      <c r="G317" s="1409">
        <f>(C317/C320)*G313</f>
        <v>0.10256410256410257</v>
      </c>
      <c r="H317" s="1409"/>
      <c r="I317" s="1471"/>
      <c r="J317" s="1471"/>
      <c r="K317" s="1471"/>
      <c r="L317" s="1471"/>
      <c r="M317" s="1471"/>
      <c r="N317" s="1472"/>
      <c r="O317" s="3"/>
      <c r="P317" s="1432"/>
      <c r="Q317" s="9"/>
      <c r="R317" s="10"/>
      <c r="S317" s="10"/>
      <c r="T317" s="10"/>
      <c r="U317" s="10"/>
      <c r="V317" s="10"/>
      <c r="W317" s="10"/>
      <c r="X317" s="10"/>
      <c r="Y317" s="10"/>
      <c r="Z317" s="10"/>
      <c r="AA317" s="10"/>
      <c r="AB317" s="10"/>
      <c r="AC317" s="11"/>
    </row>
    <row r="318" spans="1:29" ht="15.75" customHeight="1">
      <c r="A318" s="1432"/>
      <c r="B318" s="9"/>
      <c r="C318" s="978" t="s">
        <v>17</v>
      </c>
      <c r="D318" s="14" t="s">
        <v>1313</v>
      </c>
      <c r="E318" s="15"/>
      <c r="F318" s="16"/>
      <c r="G318" s="1475" t="str">
        <f>IF(ISTEXT(C318),"",(C318/C320)*G313)</f>
        <v/>
      </c>
      <c r="H318" s="1475"/>
      <c r="I318" s="1473"/>
      <c r="J318" s="1473"/>
      <c r="K318" s="1473"/>
      <c r="L318" s="1473"/>
      <c r="M318" s="1473"/>
      <c r="N318" s="1474"/>
      <c r="O318" s="3"/>
      <c r="P318" s="1432"/>
      <c r="Q318" s="9"/>
      <c r="R318" s="10"/>
      <c r="S318" s="10"/>
      <c r="T318" s="10"/>
      <c r="U318" s="10"/>
      <c r="V318" s="10"/>
      <c r="W318" s="10"/>
      <c r="X318" s="10"/>
      <c r="Y318" s="10"/>
      <c r="Z318" s="10"/>
      <c r="AA318" s="10"/>
      <c r="AB318" s="10"/>
      <c r="AC318" s="11"/>
    </row>
    <row r="319" spans="1:29" ht="15.75" customHeight="1">
      <c r="A319" s="1432"/>
      <c r="B319" s="9"/>
      <c r="C319" s="14"/>
      <c r="D319" s="14"/>
      <c r="E319" s="275"/>
      <c r="F319" s="275"/>
      <c r="G319" s="1409"/>
      <c r="H319" s="1409"/>
      <c r="I319" s="10"/>
      <c r="J319" s="177"/>
      <c r="K319" s="177"/>
      <c r="L319" s="177"/>
      <c r="M319" s="177"/>
      <c r="N319" s="178"/>
      <c r="O319" s="3"/>
      <c r="P319" s="1432"/>
      <c r="Q319" s="9"/>
      <c r="R319" s="10"/>
      <c r="S319" s="10"/>
      <c r="T319" s="10"/>
      <c r="U319" s="10"/>
      <c r="V319" s="10"/>
      <c r="W319" s="10"/>
      <c r="X319" s="10"/>
      <c r="Y319" s="10"/>
      <c r="Z319" s="10"/>
      <c r="AA319" s="10"/>
      <c r="AB319" s="10"/>
      <c r="AC319" s="11"/>
    </row>
    <row r="320" spans="1:29" ht="15.75">
      <c r="A320" s="1432"/>
      <c r="B320" s="9"/>
      <c r="C320" s="963">
        <f>SUM(C315:C318)</f>
        <v>0.77999999999999992</v>
      </c>
      <c r="D320" s="1453" t="s">
        <v>8</v>
      </c>
      <c r="E320" s="1453"/>
      <c r="F320" s="1453"/>
      <c r="G320" s="1454">
        <f>SUM(G315:G318)</f>
        <v>1.0000000000000002</v>
      </c>
      <c r="H320" s="1454">
        <f>SUM(H315:H318)</f>
        <v>0</v>
      </c>
      <c r="I320" s="10"/>
      <c r="J320" s="177"/>
      <c r="K320" s="177"/>
      <c r="L320" s="177"/>
      <c r="M320" s="177"/>
      <c r="N320" s="178"/>
      <c r="O320" s="3"/>
      <c r="P320" s="1432"/>
      <c r="Q320" s="9"/>
      <c r="R320" s="10"/>
      <c r="S320" s="10"/>
      <c r="T320" s="10"/>
      <c r="U320" s="10"/>
      <c r="V320" s="10"/>
      <c r="W320" s="10"/>
      <c r="X320" s="10"/>
      <c r="Y320" s="10"/>
      <c r="Z320" s="10"/>
      <c r="AA320" s="10"/>
      <c r="AB320" s="10"/>
      <c r="AC320" s="11"/>
    </row>
    <row r="321" spans="1:29" ht="15.75">
      <c r="A321" s="1432"/>
      <c r="B321" s="9"/>
      <c r="C321" s="963"/>
      <c r="D321" s="959"/>
      <c r="E321" s="959"/>
      <c r="F321" s="959"/>
      <c r="G321" s="960"/>
      <c r="H321" s="960"/>
      <c r="I321" s="10"/>
      <c r="J321" s="177"/>
      <c r="K321" s="177"/>
      <c r="L321" s="177"/>
      <c r="M321" s="177"/>
      <c r="N321" s="178"/>
      <c r="O321" s="3"/>
      <c r="P321" s="1432"/>
      <c r="Q321" s="9"/>
      <c r="R321" s="10"/>
      <c r="S321" s="10"/>
      <c r="T321" s="10"/>
      <c r="U321" s="10"/>
      <c r="V321" s="10"/>
      <c r="W321" s="10"/>
      <c r="X321" s="10"/>
      <c r="Y321" s="10"/>
      <c r="Z321" s="10"/>
      <c r="AA321" s="10"/>
      <c r="AB321" s="10"/>
      <c r="AC321" s="11"/>
    </row>
    <row r="322" spans="1:29">
      <c r="A322" s="1432"/>
      <c r="B322" s="1484" t="s">
        <v>464</v>
      </c>
      <c r="C322" s="1485"/>
      <c r="D322" s="1485"/>
      <c r="E322" s="1485"/>
      <c r="F322" s="1485"/>
      <c r="G322" s="1485"/>
      <c r="H322" s="1485"/>
      <c r="I322" s="1485"/>
      <c r="J322" s="1485"/>
      <c r="K322" s="1485"/>
      <c r="L322" s="1485"/>
      <c r="M322" s="1485"/>
      <c r="N322" s="1486"/>
      <c r="O322" s="3"/>
      <c r="P322" s="1432"/>
      <c r="Q322" s="9"/>
      <c r="R322" s="10"/>
      <c r="S322" s="10"/>
      <c r="T322" s="10"/>
      <c r="U322" s="10"/>
      <c r="V322" s="10"/>
      <c r="W322" s="10"/>
      <c r="X322" s="10"/>
      <c r="Y322" s="10"/>
      <c r="Z322" s="10"/>
      <c r="AA322" s="10"/>
      <c r="AB322" s="10"/>
      <c r="AC322" s="11"/>
    </row>
    <row r="323" spans="1:29" ht="15.75">
      <c r="A323" s="1432"/>
      <c r="B323" s="9"/>
      <c r="C323" s="963"/>
      <c r="D323" s="959"/>
      <c r="E323" s="959"/>
      <c r="F323" s="959"/>
      <c r="G323" s="960"/>
      <c r="H323" s="960"/>
      <c r="I323" s="10"/>
      <c r="J323" s="177"/>
      <c r="K323" s="177"/>
      <c r="L323" s="177"/>
      <c r="M323" s="177"/>
      <c r="N323" s="178"/>
      <c r="O323" s="3"/>
      <c r="P323" s="1432"/>
      <c r="Q323" s="9"/>
      <c r="R323" s="10"/>
      <c r="S323" s="10"/>
      <c r="T323" s="10"/>
      <c r="U323" s="10"/>
      <c r="V323" s="10"/>
      <c r="W323" s="10"/>
      <c r="X323" s="10"/>
      <c r="Y323" s="10"/>
      <c r="Z323" s="10"/>
      <c r="AA323" s="10"/>
      <c r="AB323" s="10"/>
      <c r="AC323" s="11"/>
    </row>
    <row r="324" spans="1:29" ht="15.75">
      <c r="A324" s="1432"/>
      <c r="B324" s="9"/>
      <c r="C324" s="14" t="s">
        <v>1319</v>
      </c>
      <c r="D324" s="14"/>
      <c r="E324" s="959"/>
      <c r="F324" s="959"/>
      <c r="G324" s="960"/>
      <c r="H324" s="960"/>
      <c r="I324" s="10"/>
      <c r="J324" s="177"/>
      <c r="K324" s="177"/>
      <c r="L324" s="177"/>
      <c r="M324" s="177"/>
      <c r="N324" s="178"/>
      <c r="O324" s="3"/>
      <c r="P324" s="1432"/>
      <c r="Q324" s="9"/>
      <c r="R324" s="10"/>
      <c r="S324" s="10"/>
      <c r="T324" s="10"/>
      <c r="U324" s="10"/>
      <c r="V324" s="10"/>
      <c r="W324" s="10"/>
      <c r="X324" s="10"/>
      <c r="Y324" s="10"/>
      <c r="Z324" s="10"/>
      <c r="AA324" s="10"/>
      <c r="AB324" s="10"/>
      <c r="AC324" s="11"/>
    </row>
    <row r="325" spans="1:29" ht="15.75">
      <c r="A325" s="1432"/>
      <c r="B325" s="9"/>
      <c r="C325" s="14" t="s">
        <v>1314</v>
      </c>
      <c r="D325" s="14"/>
      <c r="E325" s="959"/>
      <c r="F325" s="959"/>
      <c r="G325" s="960"/>
      <c r="H325" s="960"/>
      <c r="I325" s="10"/>
      <c r="J325" s="177"/>
      <c r="K325" s="177"/>
      <c r="L325" s="177"/>
      <c r="M325" s="177"/>
      <c r="N325" s="178"/>
      <c r="O325" s="3"/>
      <c r="P325" s="1432"/>
      <c r="Q325" s="9"/>
      <c r="R325" s="10"/>
      <c r="S325" s="10"/>
      <c r="T325" s="10"/>
      <c r="U325" s="10"/>
      <c r="V325" s="10"/>
      <c r="W325" s="10"/>
      <c r="X325" s="10"/>
      <c r="Y325" s="10"/>
      <c r="Z325" s="10"/>
      <c r="AA325" s="10"/>
      <c r="AB325" s="10"/>
      <c r="AC325" s="11"/>
    </row>
    <row r="326" spans="1:29" ht="15.75">
      <c r="A326" s="1432"/>
      <c r="B326" s="9"/>
      <c r="C326" s="14" t="s">
        <v>1315</v>
      </c>
      <c r="D326" s="14"/>
      <c r="E326" s="959"/>
      <c r="F326" s="959"/>
      <c r="G326" s="960"/>
      <c r="H326" s="960"/>
      <c r="I326" s="10"/>
      <c r="J326" s="177"/>
      <c r="K326" s="177"/>
      <c r="L326" s="177"/>
      <c r="M326" s="177"/>
      <c r="N326" s="178"/>
      <c r="O326" s="3"/>
      <c r="P326" s="1432"/>
      <c r="Q326" s="9"/>
      <c r="R326" s="10"/>
      <c r="S326" s="10"/>
      <c r="T326" s="10"/>
      <c r="U326" s="10"/>
      <c r="V326" s="10"/>
      <c r="W326" s="10"/>
      <c r="X326" s="10"/>
      <c r="Y326" s="10"/>
      <c r="Z326" s="10"/>
      <c r="AA326" s="10"/>
      <c r="AB326" s="10"/>
      <c r="AC326" s="11"/>
    </row>
    <row r="327" spans="1:29" ht="15.75">
      <c r="A327" s="1432"/>
      <c r="B327" s="9"/>
      <c r="C327" s="14" t="s">
        <v>1317</v>
      </c>
      <c r="D327" s="14"/>
      <c r="E327" s="959"/>
      <c r="F327" s="959"/>
      <c r="G327" s="960"/>
      <c r="H327" s="960"/>
      <c r="I327" s="10"/>
      <c r="J327" s="177"/>
      <c r="K327" s="177"/>
      <c r="L327" s="177"/>
      <c r="M327" s="177"/>
      <c r="N327" s="178"/>
      <c r="O327" s="3"/>
      <c r="P327" s="1432"/>
      <c r="Q327" s="1016" t="s">
        <v>1418</v>
      </c>
      <c r="R327" s="10"/>
      <c r="S327" s="10"/>
      <c r="T327" s="10"/>
      <c r="U327" s="10"/>
      <c r="V327" s="10"/>
      <c r="W327" s="10"/>
      <c r="X327" s="10"/>
      <c r="Y327" s="10"/>
      <c r="Z327" s="10"/>
      <c r="AA327" s="10"/>
      <c r="AB327" s="10"/>
      <c r="AC327" s="11"/>
    </row>
    <row r="328" spans="1:29" ht="16.5" thickBot="1">
      <c r="A328" s="1432"/>
      <c r="B328" s="9"/>
      <c r="C328" s="14" t="s">
        <v>1318</v>
      </c>
      <c r="D328" s="959"/>
      <c r="E328" s="959"/>
      <c r="F328" s="959"/>
      <c r="G328" s="960"/>
      <c r="H328" s="960"/>
      <c r="I328" s="10"/>
      <c r="J328" s="177"/>
      <c r="K328" s="177"/>
      <c r="L328" s="177"/>
      <c r="M328" s="177"/>
      <c r="N328" s="178"/>
      <c r="O328" s="3"/>
      <c r="P328" s="1432"/>
      <c r="Q328" s="992" t="str">
        <f ca="1">CELL("nomfichier",P324)</f>
        <v>D:\1 UPRT SITE WEB\uprt.fr\ff-mickael-rabeau\[ff-mr-patisserie-N°3-complet.xlsx]Chocolat</v>
      </c>
      <c r="R328" s="10"/>
      <c r="S328" s="10"/>
      <c r="T328" s="10"/>
      <c r="U328" s="10"/>
      <c r="V328" s="10"/>
      <c r="W328" s="10"/>
      <c r="X328" s="10"/>
      <c r="Y328" s="10"/>
      <c r="Z328" s="10"/>
      <c r="AA328" s="10"/>
      <c r="AB328" s="10"/>
      <c r="AC328" s="11"/>
    </row>
    <row r="329" spans="1:29" ht="16.5" thickBot="1">
      <c r="A329" s="1432"/>
      <c r="B329" s="9"/>
      <c r="C329" s="129"/>
      <c r="D329" s="959"/>
      <c r="E329" s="959"/>
      <c r="F329" s="959"/>
      <c r="G329" s="959"/>
      <c r="H329" s="959"/>
      <c r="I329" s="10"/>
      <c r="J329" s="177"/>
      <c r="K329" s="177"/>
      <c r="L329" s="177"/>
      <c r="M329" s="177"/>
      <c r="N329" s="178"/>
      <c r="O329" s="3"/>
      <c r="P329" s="1432"/>
      <c r="Q329" s="938"/>
      <c r="R329" s="939"/>
      <c r="S329" s="939"/>
      <c r="T329" s="939"/>
      <c r="U329" s="25"/>
      <c r="V329" s="25"/>
      <c r="W329" s="25"/>
      <c r="X329" s="25"/>
      <c r="Y329" s="25"/>
      <c r="Z329" s="25"/>
      <c r="AA329" s="25"/>
      <c r="AB329" s="25"/>
      <c r="AC329" s="26"/>
    </row>
    <row r="330" spans="1:29">
      <c r="A330" s="1432"/>
      <c r="B330" s="23" t="s">
        <v>6</v>
      </c>
      <c r="C330" s="452" t="s">
        <v>10</v>
      </c>
      <c r="D330" s="25"/>
      <c r="E330" s="25"/>
      <c r="F330" s="25"/>
      <c r="G330" s="25"/>
      <c r="H330" s="25"/>
      <c r="I330" s="25"/>
      <c r="J330" s="25"/>
      <c r="K330" s="25"/>
      <c r="L330" s="25"/>
      <c r="M330" s="25"/>
      <c r="N330" s="26"/>
      <c r="P330" s="1432"/>
      <c r="Q330" s="9"/>
      <c r="R330" s="10" t="s">
        <v>9</v>
      </c>
      <c r="S330" s="932" t="s">
        <v>177</v>
      </c>
      <c r="T330" s="10"/>
      <c r="U330" s="10"/>
      <c r="V330" s="1429" t="s">
        <v>179</v>
      </c>
      <c r="W330" s="1429"/>
      <c r="X330" s="1429"/>
      <c r="Y330" s="1429"/>
      <c r="Z330" s="1429"/>
      <c r="AA330" s="1429"/>
      <c r="AB330" s="1429"/>
      <c r="AC330" s="1430"/>
    </row>
    <row r="331" spans="1:29">
      <c r="A331" s="1432"/>
      <c r="B331" s="86" t="s">
        <v>5</v>
      </c>
      <c r="C331" s="451" t="s">
        <v>11</v>
      </c>
      <c r="D331" s="28"/>
      <c r="E331" s="28"/>
      <c r="F331" s="28"/>
      <c r="G331" s="28"/>
      <c r="H331" s="28"/>
      <c r="I331" s="28"/>
      <c r="J331" s="28"/>
      <c r="K331" s="28"/>
      <c r="L331" s="28"/>
      <c r="M331" s="10"/>
      <c r="N331" s="29"/>
      <c r="P331" s="1432"/>
      <c r="Q331" s="10"/>
      <c r="R331" s="10"/>
      <c r="S331" s="10"/>
      <c r="T331" s="10"/>
      <c r="U331" s="10"/>
      <c r="V331" s="931"/>
      <c r="W331" s="931" t="s">
        <v>178</v>
      </c>
      <c r="X331" s="931"/>
      <c r="Y331" s="931"/>
      <c r="Z331" s="931"/>
      <c r="AA331" s="931"/>
      <c r="AB331" s="931"/>
      <c r="AC331" s="933"/>
    </row>
    <row r="332" spans="1:29" ht="15" customHeight="1">
      <c r="A332" s="1432"/>
      <c r="B332" s="1433" t="s">
        <v>1412</v>
      </c>
      <c r="C332" s="1434"/>
      <c r="D332" s="1434"/>
      <c r="E332" s="1434"/>
      <c r="F332" s="1434"/>
      <c r="G332" s="1434"/>
      <c r="H332" s="1434"/>
      <c r="I332" s="1434"/>
      <c r="J332" s="1434"/>
      <c r="K332" s="1434"/>
      <c r="L332" s="1434"/>
      <c r="M332" s="1434"/>
      <c r="N332" s="1435"/>
      <c r="P332" s="1432"/>
      <c r="Q332" s="1433" t="s">
        <v>1412</v>
      </c>
      <c r="R332" s="1434"/>
      <c r="S332" s="1434"/>
      <c r="T332" s="1434"/>
      <c r="U332" s="1434"/>
      <c r="V332" s="1434"/>
      <c r="W332" s="1434"/>
      <c r="X332" s="1434"/>
      <c r="Y332" s="1434"/>
      <c r="Z332" s="1434"/>
      <c r="AA332" s="1434"/>
      <c r="AB332" s="1434"/>
      <c r="AC332" s="1435"/>
    </row>
    <row r="333" spans="1:29" ht="15.75" thickBot="1">
      <c r="A333" s="1432"/>
      <c r="B333" s="1436"/>
      <c r="C333" s="1437"/>
      <c r="D333" s="1437"/>
      <c r="E333" s="1437"/>
      <c r="F333" s="1437"/>
      <c r="G333" s="1437"/>
      <c r="H333" s="1437"/>
      <c r="I333" s="1437"/>
      <c r="J333" s="1437"/>
      <c r="K333" s="1437"/>
      <c r="L333" s="1437"/>
      <c r="M333" s="1437"/>
      <c r="N333" s="1438"/>
      <c r="P333" s="1432"/>
      <c r="Q333" s="1436"/>
      <c r="R333" s="1437"/>
      <c r="S333" s="1437"/>
      <c r="T333" s="1437"/>
      <c r="U333" s="1437"/>
      <c r="V333" s="1437"/>
      <c r="W333" s="1437"/>
      <c r="X333" s="1437"/>
      <c r="Y333" s="1437"/>
      <c r="Z333" s="1437"/>
      <c r="AA333" s="1437"/>
      <c r="AB333" s="1437"/>
      <c r="AC333" s="1438"/>
    </row>
    <row r="335" spans="1:29" ht="15.75" thickBot="1">
      <c r="A335" s="8" t="s">
        <v>3</v>
      </c>
      <c r="B335" s="1431" t="str">
        <f>B336</f>
        <v>Couverture de pulvérisation lactée</v>
      </c>
      <c r="C335" s="1431"/>
      <c r="D335" s="1431"/>
      <c r="E335" s="1431"/>
      <c r="F335" s="1431"/>
      <c r="G335" s="1431"/>
      <c r="H335" s="1431"/>
      <c r="I335" s="1431"/>
      <c r="J335" s="1431"/>
      <c r="K335" s="1431"/>
      <c r="L335" s="1431"/>
      <c r="M335" s="1431"/>
      <c r="N335" s="1431"/>
      <c r="O335" s="3"/>
      <c r="P335" s="8" t="s">
        <v>3</v>
      </c>
      <c r="Q335" s="1431" t="str">
        <f>Q336</f>
        <v>Couverture de pulvérisation lactée</v>
      </c>
      <c r="R335" s="1431"/>
      <c r="S335" s="1431"/>
      <c r="T335" s="1431"/>
      <c r="U335" s="1431"/>
      <c r="V335" s="1431"/>
      <c r="W335" s="1431"/>
      <c r="X335" s="1431"/>
      <c r="Y335" s="1431"/>
      <c r="Z335" s="1431"/>
      <c r="AA335" s="1431"/>
      <c r="AB335" s="1431"/>
      <c r="AC335" s="1431"/>
    </row>
    <row r="336" spans="1:29" ht="23.25" customHeight="1">
      <c r="A336" s="1432" t="str">
        <f>B336</f>
        <v>Couverture de pulvérisation lactée</v>
      </c>
      <c r="B336" s="1399" t="s">
        <v>1322</v>
      </c>
      <c r="C336" s="1400"/>
      <c r="D336" s="1400"/>
      <c r="E336" s="1400"/>
      <c r="F336" s="1400"/>
      <c r="G336" s="1400"/>
      <c r="H336" s="1400"/>
      <c r="I336" s="1400"/>
      <c r="J336" s="1400"/>
      <c r="K336" s="1400"/>
      <c r="L336" s="1400"/>
      <c r="M336" s="1400"/>
      <c r="N336" s="1401"/>
      <c r="O336" s="3"/>
      <c r="P336" s="1432" t="str">
        <f>Q336</f>
        <v>Couverture de pulvérisation lactée</v>
      </c>
      <c r="Q336" s="1399" t="s">
        <v>1322</v>
      </c>
      <c r="R336" s="1400"/>
      <c r="S336" s="1400"/>
      <c r="T336" s="1400"/>
      <c r="U336" s="1400"/>
      <c r="V336" s="1400"/>
      <c r="W336" s="1400"/>
      <c r="X336" s="1400"/>
      <c r="Y336" s="1400"/>
      <c r="Z336" s="1400"/>
      <c r="AA336" s="1400"/>
      <c r="AB336" s="1400"/>
      <c r="AC336" s="1401"/>
    </row>
    <row r="337" spans="1:29" ht="15.75" customHeight="1">
      <c r="A337" s="1432"/>
      <c r="B337" s="1387"/>
      <c r="C337" s="1388"/>
      <c r="D337" s="1388"/>
      <c r="E337" s="1388"/>
      <c r="F337" s="1388"/>
      <c r="G337" s="1388"/>
      <c r="H337" s="1388"/>
      <c r="I337" s="1388"/>
      <c r="J337" s="1388"/>
      <c r="K337" s="1388"/>
      <c r="L337" s="1388"/>
      <c r="M337" s="1388"/>
      <c r="N337" s="1389"/>
      <c r="O337" s="3"/>
      <c r="P337" s="1432"/>
      <c r="Q337" s="1387"/>
      <c r="R337" s="1388"/>
      <c r="S337" s="1388"/>
      <c r="T337" s="1388"/>
      <c r="U337" s="1388"/>
      <c r="V337" s="1388"/>
      <c r="W337" s="1388"/>
      <c r="X337" s="1388"/>
      <c r="Y337" s="1388"/>
      <c r="Z337" s="1388"/>
      <c r="AA337" s="1388"/>
      <c r="AB337" s="1388"/>
      <c r="AC337" s="1389"/>
    </row>
    <row r="338" spans="1:29" ht="15.75" customHeight="1">
      <c r="A338" s="1432"/>
      <c r="B338" s="1416" t="s">
        <v>19</v>
      </c>
      <c r="C338" s="1417"/>
      <c r="D338" s="1417"/>
      <c r="E338" s="1417"/>
      <c r="F338" s="1417"/>
      <c r="G338" s="1417"/>
      <c r="H338" s="1417"/>
      <c r="I338" s="1417"/>
      <c r="J338" s="1417"/>
      <c r="K338" s="1417"/>
      <c r="L338" s="1417"/>
      <c r="M338" s="1417"/>
      <c r="N338" s="1418"/>
      <c r="O338" s="3"/>
      <c r="P338" s="1432"/>
      <c r="Q338" s="1416" t="s">
        <v>19</v>
      </c>
      <c r="R338" s="1417"/>
      <c r="S338" s="1417"/>
      <c r="T338" s="1417"/>
      <c r="U338" s="1417"/>
      <c r="V338" s="1417"/>
      <c r="W338" s="1417"/>
      <c r="X338" s="1417"/>
      <c r="Y338" s="1417"/>
      <c r="Z338" s="1417"/>
      <c r="AA338" s="1417"/>
      <c r="AB338" s="1417"/>
      <c r="AC338" s="1418"/>
    </row>
    <row r="339" spans="1:29" ht="15.75" customHeight="1" thickBot="1">
      <c r="A339" s="1432"/>
      <c r="B339" s="1419"/>
      <c r="C339" s="1420"/>
      <c r="D339" s="1420"/>
      <c r="E339" s="1420"/>
      <c r="F339" s="1420"/>
      <c r="G339" s="1420"/>
      <c r="H339" s="1420"/>
      <c r="I339" s="1420"/>
      <c r="J339" s="1420"/>
      <c r="K339" s="1420"/>
      <c r="L339" s="1420"/>
      <c r="M339" s="1420"/>
      <c r="N339" s="1421"/>
      <c r="O339" s="3"/>
      <c r="P339" s="1432"/>
      <c r="Q339" s="1419"/>
      <c r="R339" s="1420"/>
      <c r="S339" s="1420"/>
      <c r="T339" s="1420"/>
      <c r="U339" s="1420"/>
      <c r="V339" s="1420"/>
      <c r="W339" s="1420"/>
      <c r="X339" s="1420"/>
      <c r="Y339" s="1420"/>
      <c r="Z339" s="1420"/>
      <c r="AA339" s="1420"/>
      <c r="AB339" s="1420"/>
      <c r="AC339" s="1421"/>
    </row>
    <row r="340" spans="1:29" ht="15" customHeight="1">
      <c r="A340" s="1432"/>
      <c r="B340" s="9"/>
      <c r="C340" s="10"/>
      <c r="D340" s="10"/>
      <c r="E340" s="10"/>
      <c r="F340" s="10"/>
      <c r="G340" s="10"/>
      <c r="H340" s="10"/>
      <c r="I340" s="10"/>
      <c r="J340" s="10"/>
      <c r="K340" s="10"/>
      <c r="L340" s="10"/>
      <c r="M340" s="10"/>
      <c r="N340" s="11"/>
      <c r="O340" s="3"/>
      <c r="P340" s="1432"/>
      <c r="Q340" s="1424" t="s">
        <v>144</v>
      </c>
      <c r="R340" s="1403"/>
      <c r="S340" s="1403"/>
      <c r="T340" s="1403"/>
      <c r="U340" s="1403"/>
      <c r="V340" s="1403"/>
      <c r="W340" s="1403"/>
      <c r="X340" s="1403"/>
      <c r="Y340" s="1403"/>
      <c r="Z340" s="1403"/>
      <c r="AA340" s="1403"/>
      <c r="AB340" s="1403"/>
      <c r="AC340" s="1425"/>
    </row>
    <row r="341" spans="1:29" ht="15" customHeight="1" thickBot="1">
      <c r="A341" s="1432"/>
      <c r="B341" s="9"/>
      <c r="C341" s="10"/>
      <c r="D341" s="10"/>
      <c r="E341" s="10"/>
      <c r="F341" s="10"/>
      <c r="G341" s="1408" t="s">
        <v>5</v>
      </c>
      <c r="H341" s="1408"/>
      <c r="I341" s="10"/>
      <c r="J341" s="10"/>
      <c r="K341" s="10"/>
      <c r="L341" s="10"/>
      <c r="M341" s="10"/>
      <c r="N341" s="11"/>
      <c r="O341" s="3"/>
      <c r="P341" s="1432"/>
      <c r="Q341" s="1426"/>
      <c r="R341" s="1406"/>
      <c r="S341" s="1406"/>
      <c r="T341" s="1406"/>
      <c r="U341" s="1406"/>
      <c r="V341" s="1406"/>
      <c r="W341" s="1406"/>
      <c r="X341" s="1406"/>
      <c r="Y341" s="1406"/>
      <c r="Z341" s="1406"/>
      <c r="AA341" s="1406"/>
      <c r="AB341" s="1406"/>
      <c r="AC341" s="1427"/>
    </row>
    <row r="342" spans="1:29" ht="18.75" customHeight="1">
      <c r="A342" s="1432"/>
      <c r="B342" s="9"/>
      <c r="C342" s="10"/>
      <c r="D342" s="10"/>
      <c r="E342" s="447" t="s">
        <v>146</v>
      </c>
      <c r="F342" s="981" t="s">
        <v>4</v>
      </c>
      <c r="G342" s="1442">
        <v>1</v>
      </c>
      <c r="H342" s="1442"/>
      <c r="I342" s="222"/>
      <c r="J342" s="10"/>
      <c r="K342" s="10"/>
      <c r="L342" s="10"/>
      <c r="M342" s="10"/>
      <c r="N342" s="11"/>
      <c r="O342" s="3"/>
      <c r="P342" s="1432"/>
      <c r="Q342" s="9"/>
      <c r="R342" s="1428" t="s">
        <v>1386</v>
      </c>
      <c r="S342" s="1428"/>
      <c r="T342" s="1428"/>
      <c r="U342" s="1428"/>
      <c r="V342" s="1428"/>
      <c r="W342" s="1428"/>
      <c r="X342" s="1428"/>
      <c r="Y342" s="1428"/>
      <c r="Z342" s="1428"/>
      <c r="AA342" s="1428"/>
      <c r="AB342" s="1428"/>
      <c r="AC342" s="11"/>
    </row>
    <row r="343" spans="1:29">
      <c r="A343" s="1432"/>
      <c r="B343" s="842"/>
      <c r="C343" s="965" t="s">
        <v>6</v>
      </c>
      <c r="D343" s="99" t="s">
        <v>861</v>
      </c>
      <c r="E343" s="10"/>
      <c r="F343" s="10"/>
      <c r="G343" s="114"/>
      <c r="H343" s="109"/>
      <c r="I343" s="631" t="s">
        <v>7</v>
      </c>
      <c r="K343" s="631"/>
      <c r="L343" s="631"/>
      <c r="M343" s="631"/>
      <c r="N343" s="404"/>
      <c r="O343" s="3"/>
      <c r="P343" s="1432"/>
      <c r="Q343" s="9"/>
      <c r="R343" s="1428"/>
      <c r="S343" s="1428"/>
      <c r="T343" s="1428"/>
      <c r="U343" s="1428"/>
      <c r="V343" s="1428"/>
      <c r="W343" s="1428"/>
      <c r="X343" s="1428"/>
      <c r="Y343" s="1428"/>
      <c r="Z343" s="1428"/>
      <c r="AA343" s="1428"/>
      <c r="AB343" s="1428"/>
      <c r="AC343" s="11"/>
    </row>
    <row r="344" spans="1:29" ht="16.5" customHeight="1">
      <c r="A344" s="1432"/>
      <c r="B344" s="9"/>
      <c r="C344" s="978">
        <v>0.5</v>
      </c>
      <c r="D344" s="14" t="s">
        <v>1320</v>
      </c>
      <c r="E344" s="15"/>
      <c r="F344" s="14"/>
      <c r="G344" s="1409">
        <f>(C344/C349)*G342</f>
        <v>0.66666666666666663</v>
      </c>
      <c r="H344" s="1409"/>
      <c r="I344" s="1455" t="s">
        <v>1321</v>
      </c>
      <c r="J344" s="1455"/>
      <c r="K344" s="1455"/>
      <c r="L344" s="1455"/>
      <c r="M344" s="1455"/>
      <c r="N344" s="1456"/>
      <c r="O344" s="3"/>
      <c r="P344" s="1432"/>
      <c r="Q344" s="9"/>
      <c r="R344" s="1428"/>
      <c r="S344" s="1428"/>
      <c r="T344" s="1428"/>
      <c r="U344" s="1428"/>
      <c r="V344" s="1428"/>
      <c r="W344" s="1428"/>
      <c r="X344" s="1428"/>
      <c r="Y344" s="1428"/>
      <c r="Z344" s="1428"/>
      <c r="AA344" s="1428"/>
      <c r="AB344" s="1428"/>
      <c r="AC344" s="11"/>
    </row>
    <row r="345" spans="1:29" ht="15.75">
      <c r="A345" s="1432"/>
      <c r="B345" s="9"/>
      <c r="C345" s="978">
        <v>0.2</v>
      </c>
      <c r="D345" s="14" t="s">
        <v>557</v>
      </c>
      <c r="E345" s="15"/>
      <c r="F345" s="16"/>
      <c r="G345" s="1409">
        <f>(C345/C349)*G342</f>
        <v>0.26666666666666666</v>
      </c>
      <c r="H345" s="1409"/>
      <c r="I345" s="1457"/>
      <c r="J345" s="1457"/>
      <c r="K345" s="1457"/>
      <c r="L345" s="1457"/>
      <c r="M345" s="1457"/>
      <c r="N345" s="1458"/>
      <c r="O345" s="3"/>
      <c r="P345" s="1432"/>
      <c r="Q345" s="9"/>
      <c r="R345" s="10"/>
      <c r="S345" s="10"/>
      <c r="T345" s="10"/>
      <c r="U345" s="10"/>
      <c r="V345" s="10"/>
      <c r="W345" s="10"/>
      <c r="X345" s="10"/>
      <c r="Y345" s="10"/>
      <c r="Z345" s="10"/>
      <c r="AA345" s="10"/>
      <c r="AB345" s="10"/>
      <c r="AC345" s="11"/>
    </row>
    <row r="346" spans="1:29" ht="15.75" customHeight="1">
      <c r="A346" s="1432"/>
      <c r="B346" s="9"/>
      <c r="C346" s="978">
        <v>0.05</v>
      </c>
      <c r="D346" s="14" t="s">
        <v>1316</v>
      </c>
      <c r="E346" s="15"/>
      <c r="F346" s="16"/>
      <c r="G346" s="1409">
        <f>(C346/C349)*G342</f>
        <v>6.6666666666666666E-2</v>
      </c>
      <c r="H346" s="1409"/>
      <c r="I346" s="1457"/>
      <c r="J346" s="1457"/>
      <c r="K346" s="1457"/>
      <c r="L346" s="1457"/>
      <c r="M346" s="1457"/>
      <c r="N346" s="1458"/>
      <c r="O346" s="3"/>
      <c r="P346" s="1432"/>
      <c r="Q346" s="9"/>
      <c r="R346" s="10"/>
      <c r="S346" s="10"/>
      <c r="T346" s="10"/>
      <c r="U346" s="10"/>
      <c r="V346" s="10"/>
      <c r="W346" s="10"/>
      <c r="X346" s="10"/>
      <c r="Y346" s="10"/>
      <c r="Z346" s="10"/>
      <c r="AA346" s="10"/>
      <c r="AB346" s="10"/>
      <c r="AC346" s="11"/>
    </row>
    <row r="347" spans="1:29" ht="15.75" customHeight="1">
      <c r="A347" s="1432"/>
      <c r="B347" s="9"/>
      <c r="C347" s="978"/>
      <c r="D347" s="14"/>
      <c r="E347" s="15"/>
      <c r="F347" s="16"/>
      <c r="G347" s="1475">
        <f>IF(ISTEXT(C347),"",(C347/C349)*G342)</f>
        <v>0</v>
      </c>
      <c r="H347" s="1475"/>
      <c r="I347" s="1459"/>
      <c r="J347" s="1459"/>
      <c r="K347" s="1459"/>
      <c r="L347" s="1459"/>
      <c r="M347" s="1459"/>
      <c r="N347" s="1460"/>
      <c r="O347" s="3"/>
      <c r="P347" s="1432"/>
      <c r="Q347" s="9"/>
      <c r="R347" s="10"/>
      <c r="S347" s="10"/>
      <c r="T347" s="10"/>
      <c r="U347" s="10"/>
      <c r="V347" s="10"/>
      <c r="W347" s="10"/>
      <c r="X347" s="10"/>
      <c r="Y347" s="10"/>
      <c r="Z347" s="10"/>
      <c r="AA347" s="10"/>
      <c r="AB347" s="10"/>
      <c r="AC347" s="11"/>
    </row>
    <row r="348" spans="1:29" ht="15.75" customHeight="1">
      <c r="A348" s="1432"/>
      <c r="B348" s="9"/>
      <c r="C348" s="14"/>
      <c r="D348" s="14"/>
      <c r="E348" s="275"/>
      <c r="F348" s="275"/>
      <c r="G348" s="1409"/>
      <c r="H348" s="1409"/>
      <c r="I348" s="10"/>
      <c r="J348" s="177"/>
      <c r="K348" s="177"/>
      <c r="L348" s="177"/>
      <c r="M348" s="177"/>
      <c r="N348" s="178"/>
      <c r="O348" s="3"/>
      <c r="P348" s="1432"/>
      <c r="Q348" s="1016" t="s">
        <v>1418</v>
      </c>
      <c r="R348" s="10"/>
      <c r="S348" s="10"/>
      <c r="T348" s="10"/>
      <c r="U348" s="10"/>
      <c r="V348" s="10"/>
      <c r="W348" s="10"/>
      <c r="X348" s="10"/>
      <c r="Y348" s="10"/>
      <c r="Z348" s="10"/>
      <c r="AA348" s="10"/>
      <c r="AB348" s="10"/>
      <c r="AC348" s="11"/>
    </row>
    <row r="349" spans="1:29" ht="16.5" thickBot="1">
      <c r="A349" s="1432"/>
      <c r="B349" s="9"/>
      <c r="C349" s="963">
        <f>SUM(C344:C347)</f>
        <v>0.75</v>
      </c>
      <c r="D349" s="1453" t="s">
        <v>8</v>
      </c>
      <c r="E349" s="1453"/>
      <c r="F349" s="1453"/>
      <c r="G349" s="1454">
        <f>SUM(G344:G347)</f>
        <v>1</v>
      </c>
      <c r="H349" s="1454">
        <f>SUM(H344:H347)</f>
        <v>0</v>
      </c>
      <c r="I349" s="10"/>
      <c r="J349" s="177"/>
      <c r="K349" s="177"/>
      <c r="L349" s="177"/>
      <c r="M349" s="177"/>
      <c r="N349" s="178"/>
      <c r="O349" s="3"/>
      <c r="P349" s="1432"/>
      <c r="Q349" s="992" t="str">
        <f ca="1">CELL("nomfichier",P345)</f>
        <v>D:\1 UPRT SITE WEB\uprt.fr\ff-mickael-rabeau\[ff-mr-patisserie-N°3-complet.xlsx]Chocolat</v>
      </c>
      <c r="R349" s="10"/>
      <c r="S349" s="10"/>
      <c r="T349" s="10"/>
      <c r="U349" s="10"/>
      <c r="V349" s="10"/>
      <c r="W349" s="10"/>
      <c r="X349" s="10"/>
      <c r="Y349" s="10"/>
      <c r="Z349" s="10"/>
      <c r="AA349" s="10"/>
      <c r="AB349" s="10"/>
      <c r="AC349" s="11"/>
    </row>
    <row r="350" spans="1:29" ht="16.5" thickBot="1">
      <c r="A350" s="1432"/>
      <c r="B350" s="9"/>
      <c r="C350" s="129"/>
      <c r="D350" s="959"/>
      <c r="E350" s="959"/>
      <c r="F350" s="959"/>
      <c r="G350" s="959"/>
      <c r="H350" s="959"/>
      <c r="I350" s="10"/>
      <c r="J350" s="177"/>
      <c r="K350" s="177"/>
      <c r="L350" s="177"/>
      <c r="M350" s="177"/>
      <c r="N350" s="178"/>
      <c r="O350" s="3"/>
      <c r="P350" s="1432"/>
      <c r="Q350" s="938"/>
      <c r="R350" s="939"/>
      <c r="S350" s="939"/>
      <c r="T350" s="939"/>
      <c r="U350" s="25"/>
      <c r="V350" s="25"/>
      <c r="W350" s="25"/>
      <c r="X350" s="25"/>
      <c r="Y350" s="25"/>
      <c r="Z350" s="25"/>
      <c r="AA350" s="25"/>
      <c r="AB350" s="25"/>
      <c r="AC350" s="26"/>
    </row>
    <row r="351" spans="1:29">
      <c r="A351" s="1432"/>
      <c r="B351" s="23" t="s">
        <v>6</v>
      </c>
      <c r="C351" s="452" t="s">
        <v>10</v>
      </c>
      <c r="D351" s="25"/>
      <c r="E351" s="25"/>
      <c r="F351" s="25"/>
      <c r="G351" s="25"/>
      <c r="H351" s="25"/>
      <c r="I351" s="25"/>
      <c r="J351" s="25"/>
      <c r="K351" s="25"/>
      <c r="L351" s="25"/>
      <c r="M351" s="25"/>
      <c r="N351" s="26"/>
      <c r="P351" s="1432"/>
      <c r="Q351" s="9"/>
      <c r="R351" s="10" t="s">
        <v>9</v>
      </c>
      <c r="S351" s="932" t="s">
        <v>177</v>
      </c>
      <c r="T351" s="10"/>
      <c r="U351" s="10"/>
      <c r="V351" s="1429" t="s">
        <v>179</v>
      </c>
      <c r="W351" s="1429"/>
      <c r="X351" s="1429"/>
      <c r="Y351" s="1429"/>
      <c r="Z351" s="1429"/>
      <c r="AA351" s="1429"/>
      <c r="AB351" s="1429"/>
      <c r="AC351" s="1430"/>
    </row>
    <row r="352" spans="1:29">
      <c r="A352" s="1432"/>
      <c r="B352" s="86" t="s">
        <v>5</v>
      </c>
      <c r="C352" s="451" t="s">
        <v>11</v>
      </c>
      <c r="D352" s="28"/>
      <c r="E352" s="28"/>
      <c r="F352" s="28"/>
      <c r="G352" s="28"/>
      <c r="H352" s="28"/>
      <c r="I352" s="28"/>
      <c r="J352" s="28"/>
      <c r="K352" s="28"/>
      <c r="L352" s="28"/>
      <c r="M352" s="10"/>
      <c r="N352" s="29"/>
      <c r="P352" s="1432"/>
      <c r="Q352" s="10"/>
      <c r="R352" s="10"/>
      <c r="S352" s="10"/>
      <c r="T352" s="10"/>
      <c r="U352" s="10"/>
      <c r="V352" s="931"/>
      <c r="W352" s="931" t="s">
        <v>178</v>
      </c>
      <c r="X352" s="931"/>
      <c r="Y352" s="931"/>
      <c r="Z352" s="931"/>
      <c r="AA352" s="931"/>
      <c r="AB352" s="931"/>
      <c r="AC352" s="933"/>
    </row>
    <row r="353" spans="1:29" ht="15" customHeight="1">
      <c r="A353" s="1432"/>
      <c r="B353" s="1433" t="s">
        <v>1412</v>
      </c>
      <c r="C353" s="1434"/>
      <c r="D353" s="1434"/>
      <c r="E353" s="1434"/>
      <c r="F353" s="1434"/>
      <c r="G353" s="1434"/>
      <c r="H353" s="1434"/>
      <c r="I353" s="1434"/>
      <c r="J353" s="1434"/>
      <c r="K353" s="1434"/>
      <c r="L353" s="1434"/>
      <c r="M353" s="1434"/>
      <c r="N353" s="1435"/>
      <c r="P353" s="1432"/>
      <c r="Q353" s="1433" t="s">
        <v>1412</v>
      </c>
      <c r="R353" s="1434"/>
      <c r="S353" s="1434"/>
      <c r="T353" s="1434"/>
      <c r="U353" s="1434"/>
      <c r="V353" s="1434"/>
      <c r="W353" s="1434"/>
      <c r="X353" s="1434"/>
      <c r="Y353" s="1434"/>
      <c r="Z353" s="1434"/>
      <c r="AA353" s="1434"/>
      <c r="AB353" s="1434"/>
      <c r="AC353" s="1435"/>
    </row>
    <row r="354" spans="1:29" ht="15.75" thickBot="1">
      <c r="A354" s="1432"/>
      <c r="B354" s="1436"/>
      <c r="C354" s="1437"/>
      <c r="D354" s="1437"/>
      <c r="E354" s="1437"/>
      <c r="F354" s="1437"/>
      <c r="G354" s="1437"/>
      <c r="H354" s="1437"/>
      <c r="I354" s="1437"/>
      <c r="J354" s="1437"/>
      <c r="K354" s="1437"/>
      <c r="L354" s="1437"/>
      <c r="M354" s="1437"/>
      <c r="N354" s="1438"/>
      <c r="P354" s="1432"/>
      <c r="Q354" s="1436"/>
      <c r="R354" s="1437"/>
      <c r="S354" s="1437"/>
      <c r="T354" s="1437"/>
      <c r="U354" s="1437"/>
      <c r="V354" s="1437"/>
      <c r="W354" s="1437"/>
      <c r="X354" s="1437"/>
      <c r="Y354" s="1437"/>
      <c r="Z354" s="1437"/>
      <c r="AA354" s="1437"/>
      <c r="AB354" s="1437"/>
      <c r="AC354" s="1438"/>
    </row>
    <row r="356" spans="1:29" ht="15.75" thickBot="1">
      <c r="A356" s="8" t="s">
        <v>3</v>
      </c>
      <c r="B356" s="1431" t="str">
        <f>B357</f>
        <v>Chocolat de pulvérisation ivoire</v>
      </c>
      <c r="C356" s="1431"/>
      <c r="D356" s="1431"/>
      <c r="E356" s="1431"/>
      <c r="F356" s="1431"/>
      <c r="G356" s="1431"/>
      <c r="H356" s="1431"/>
      <c r="I356" s="1431"/>
      <c r="J356" s="1431"/>
      <c r="K356" s="1431"/>
      <c r="L356" s="1431"/>
      <c r="M356" s="1431"/>
      <c r="N356" s="1431"/>
      <c r="O356" s="3"/>
      <c r="P356" s="8" t="s">
        <v>3</v>
      </c>
      <c r="Q356" s="1431" t="str">
        <f>Q357</f>
        <v>Chocolat de pulvérisation ivoire</v>
      </c>
      <c r="R356" s="1431"/>
      <c r="S356" s="1431"/>
      <c r="T356" s="1431"/>
      <c r="U356" s="1431"/>
      <c r="V356" s="1431"/>
      <c r="W356" s="1431"/>
      <c r="X356" s="1431"/>
      <c r="Y356" s="1431"/>
      <c r="Z356" s="1431"/>
      <c r="AA356" s="1431"/>
      <c r="AB356" s="1431"/>
      <c r="AC356" s="1431"/>
    </row>
    <row r="357" spans="1:29" ht="23.25" customHeight="1">
      <c r="A357" s="1432" t="str">
        <f>B357</f>
        <v>Chocolat de pulvérisation ivoire</v>
      </c>
      <c r="B357" s="1399" t="s">
        <v>1325</v>
      </c>
      <c r="C357" s="1400"/>
      <c r="D357" s="1400"/>
      <c r="E357" s="1400"/>
      <c r="F357" s="1400"/>
      <c r="G357" s="1400"/>
      <c r="H357" s="1400"/>
      <c r="I357" s="1400"/>
      <c r="J357" s="1400"/>
      <c r="K357" s="1400"/>
      <c r="L357" s="1400"/>
      <c r="M357" s="1400"/>
      <c r="N357" s="1401"/>
      <c r="O357" s="3"/>
      <c r="P357" s="1432" t="str">
        <f>Q357</f>
        <v>Chocolat de pulvérisation ivoire</v>
      </c>
      <c r="Q357" s="1399" t="s">
        <v>1325</v>
      </c>
      <c r="R357" s="1400"/>
      <c r="S357" s="1400"/>
      <c r="T357" s="1400"/>
      <c r="U357" s="1400"/>
      <c r="V357" s="1400"/>
      <c r="W357" s="1400"/>
      <c r="X357" s="1400"/>
      <c r="Y357" s="1400"/>
      <c r="Z357" s="1400"/>
      <c r="AA357" s="1400"/>
      <c r="AB357" s="1400"/>
      <c r="AC357" s="1401"/>
    </row>
    <row r="358" spans="1:29" ht="15.75" customHeight="1">
      <c r="A358" s="1432"/>
      <c r="B358" s="1387"/>
      <c r="C358" s="1388"/>
      <c r="D358" s="1388"/>
      <c r="E358" s="1388"/>
      <c r="F358" s="1388"/>
      <c r="G358" s="1388"/>
      <c r="H358" s="1388"/>
      <c r="I358" s="1388"/>
      <c r="J358" s="1388"/>
      <c r="K358" s="1388"/>
      <c r="L358" s="1388"/>
      <c r="M358" s="1388"/>
      <c r="N358" s="1389"/>
      <c r="O358" s="3"/>
      <c r="P358" s="1432"/>
      <c r="Q358" s="1387"/>
      <c r="R358" s="1388"/>
      <c r="S358" s="1388"/>
      <c r="T358" s="1388"/>
      <c r="U358" s="1388"/>
      <c r="V358" s="1388"/>
      <c r="W358" s="1388"/>
      <c r="X358" s="1388"/>
      <c r="Y358" s="1388"/>
      <c r="Z358" s="1388"/>
      <c r="AA358" s="1388"/>
      <c r="AB358" s="1388"/>
      <c r="AC358" s="1389"/>
    </row>
    <row r="359" spans="1:29" ht="15.75" customHeight="1">
      <c r="A359" s="1432"/>
      <c r="B359" s="1416" t="s">
        <v>19</v>
      </c>
      <c r="C359" s="1417"/>
      <c r="D359" s="1417"/>
      <c r="E359" s="1417"/>
      <c r="F359" s="1417"/>
      <c r="G359" s="1417"/>
      <c r="H359" s="1417"/>
      <c r="I359" s="1417"/>
      <c r="J359" s="1417"/>
      <c r="K359" s="1417"/>
      <c r="L359" s="1417"/>
      <c r="M359" s="1417"/>
      <c r="N359" s="1418"/>
      <c r="O359" s="3"/>
      <c r="P359" s="1432"/>
      <c r="Q359" s="1416" t="s">
        <v>19</v>
      </c>
      <c r="R359" s="1417"/>
      <c r="S359" s="1417"/>
      <c r="T359" s="1417"/>
      <c r="U359" s="1417"/>
      <c r="V359" s="1417"/>
      <c r="W359" s="1417"/>
      <c r="X359" s="1417"/>
      <c r="Y359" s="1417"/>
      <c r="Z359" s="1417"/>
      <c r="AA359" s="1417"/>
      <c r="AB359" s="1417"/>
      <c r="AC359" s="1418"/>
    </row>
    <row r="360" spans="1:29" ht="15.75" customHeight="1" thickBot="1">
      <c r="A360" s="1432"/>
      <c r="B360" s="1419"/>
      <c r="C360" s="1420"/>
      <c r="D360" s="1420"/>
      <c r="E360" s="1420"/>
      <c r="F360" s="1420"/>
      <c r="G360" s="1420"/>
      <c r="H360" s="1420"/>
      <c r="I360" s="1420"/>
      <c r="J360" s="1420"/>
      <c r="K360" s="1420"/>
      <c r="L360" s="1420"/>
      <c r="M360" s="1420"/>
      <c r="N360" s="1421"/>
      <c r="O360" s="3"/>
      <c r="P360" s="1432"/>
      <c r="Q360" s="1419"/>
      <c r="R360" s="1420"/>
      <c r="S360" s="1420"/>
      <c r="T360" s="1420"/>
      <c r="U360" s="1420"/>
      <c r="V360" s="1420"/>
      <c r="W360" s="1420"/>
      <c r="X360" s="1420"/>
      <c r="Y360" s="1420"/>
      <c r="Z360" s="1420"/>
      <c r="AA360" s="1420"/>
      <c r="AB360" s="1420"/>
      <c r="AC360" s="1421"/>
    </row>
    <row r="361" spans="1:29" ht="15" customHeight="1">
      <c r="A361" s="1432"/>
      <c r="B361" s="9"/>
      <c r="C361" s="10"/>
      <c r="D361" s="10"/>
      <c r="E361" s="10"/>
      <c r="F361" s="10"/>
      <c r="G361" s="10"/>
      <c r="H361" s="10"/>
      <c r="I361" s="10"/>
      <c r="J361" s="10"/>
      <c r="K361" s="10"/>
      <c r="L361" s="10"/>
      <c r="M361" s="10"/>
      <c r="N361" s="11"/>
      <c r="O361" s="3"/>
      <c r="P361" s="1432"/>
      <c r="Q361" s="1424" t="s">
        <v>144</v>
      </c>
      <c r="R361" s="1403"/>
      <c r="S361" s="1403"/>
      <c r="T361" s="1403"/>
      <c r="U361" s="1403"/>
      <c r="V361" s="1403"/>
      <c r="W361" s="1403"/>
      <c r="X361" s="1403"/>
      <c r="Y361" s="1403"/>
      <c r="Z361" s="1403"/>
      <c r="AA361" s="1403"/>
      <c r="AB361" s="1403"/>
      <c r="AC361" s="1425"/>
    </row>
    <row r="362" spans="1:29" ht="15" customHeight="1" thickBot="1">
      <c r="A362" s="1432"/>
      <c r="B362" s="9"/>
      <c r="C362" s="10"/>
      <c r="D362" s="10"/>
      <c r="E362" s="10"/>
      <c r="F362" s="10"/>
      <c r="G362" s="1408" t="s">
        <v>5</v>
      </c>
      <c r="H362" s="1408"/>
      <c r="I362" s="10"/>
      <c r="J362" s="10"/>
      <c r="K362" s="10"/>
      <c r="L362" s="10"/>
      <c r="M362" s="10"/>
      <c r="N362" s="11"/>
      <c r="O362" s="3"/>
      <c r="P362" s="1432"/>
      <c r="Q362" s="1426"/>
      <c r="R362" s="1406"/>
      <c r="S362" s="1406"/>
      <c r="T362" s="1406"/>
      <c r="U362" s="1406"/>
      <c r="V362" s="1406"/>
      <c r="W362" s="1406"/>
      <c r="X362" s="1406"/>
      <c r="Y362" s="1406"/>
      <c r="Z362" s="1406"/>
      <c r="AA362" s="1406"/>
      <c r="AB362" s="1406"/>
      <c r="AC362" s="1427"/>
    </row>
    <row r="363" spans="1:29" ht="18.75" customHeight="1">
      <c r="A363" s="1432"/>
      <c r="B363" s="9"/>
      <c r="C363" s="10"/>
      <c r="D363" s="10"/>
      <c r="E363" s="447" t="s">
        <v>146</v>
      </c>
      <c r="F363" s="981" t="s">
        <v>4</v>
      </c>
      <c r="G363" s="1442">
        <v>1</v>
      </c>
      <c r="H363" s="1442"/>
      <c r="I363" s="222"/>
      <c r="J363" s="10"/>
      <c r="K363" s="10"/>
      <c r="L363" s="10"/>
      <c r="M363" s="10"/>
      <c r="N363" s="11"/>
      <c r="O363" s="3"/>
      <c r="P363" s="1432"/>
      <c r="Q363" s="9"/>
      <c r="R363" s="1428" t="s">
        <v>1386</v>
      </c>
      <c r="S363" s="1428"/>
      <c r="T363" s="1428"/>
      <c r="U363" s="1428"/>
      <c r="V363" s="1428"/>
      <c r="W363" s="1428"/>
      <c r="X363" s="1428"/>
      <c r="Y363" s="1428"/>
      <c r="Z363" s="1428"/>
      <c r="AA363" s="1428"/>
      <c r="AB363" s="1428"/>
      <c r="AC363" s="11"/>
    </row>
    <row r="364" spans="1:29" ht="15" customHeight="1">
      <c r="A364" s="1432"/>
      <c r="B364" s="842"/>
      <c r="C364" s="965" t="s">
        <v>6</v>
      </c>
      <c r="D364" s="99" t="s">
        <v>861</v>
      </c>
      <c r="E364" s="10"/>
      <c r="F364" s="10"/>
      <c r="G364" s="114"/>
      <c r="H364" s="109"/>
      <c r="I364" s="631" t="s">
        <v>7</v>
      </c>
      <c r="K364" s="631"/>
      <c r="L364" s="631"/>
      <c r="M364" s="631"/>
      <c r="N364" s="404"/>
      <c r="O364" s="3"/>
      <c r="P364" s="1432"/>
      <c r="Q364" s="9"/>
      <c r="R364" s="1428"/>
      <c r="S364" s="1428"/>
      <c r="T364" s="1428"/>
      <c r="U364" s="1428"/>
      <c r="V364" s="1428"/>
      <c r="W364" s="1428"/>
      <c r="X364" s="1428"/>
      <c r="Y364" s="1428"/>
      <c r="Z364" s="1428"/>
      <c r="AA364" s="1428"/>
      <c r="AB364" s="1428"/>
      <c r="AC364" s="11"/>
    </row>
    <row r="365" spans="1:29" ht="16.5" customHeight="1">
      <c r="A365" s="1432"/>
      <c r="B365" s="9"/>
      <c r="C365" s="978">
        <v>0.2</v>
      </c>
      <c r="D365" s="14" t="s">
        <v>557</v>
      </c>
      <c r="E365" s="15"/>
      <c r="F365" s="14"/>
      <c r="G365" s="1409">
        <f>(C365/C369)*G363</f>
        <v>0.28571428571428575</v>
      </c>
      <c r="H365" s="1409"/>
      <c r="I365" s="1455" t="s">
        <v>1326</v>
      </c>
      <c r="J365" s="1455"/>
      <c r="K365" s="1455"/>
      <c r="L365" s="1455"/>
      <c r="M365" s="1455"/>
      <c r="N365" s="1456"/>
      <c r="O365" s="3"/>
      <c r="P365" s="1432"/>
      <c r="Q365" s="9"/>
      <c r="R365" s="1428"/>
      <c r="S365" s="1428"/>
      <c r="T365" s="1428"/>
      <c r="U365" s="1428"/>
      <c r="V365" s="1428"/>
      <c r="W365" s="1428"/>
      <c r="X365" s="1428"/>
      <c r="Y365" s="1428"/>
      <c r="Z365" s="1428"/>
      <c r="AA365" s="1428"/>
      <c r="AB365" s="1428"/>
      <c r="AC365" s="11"/>
    </row>
    <row r="366" spans="1:29" ht="15.75">
      <c r="A366" s="1432"/>
      <c r="B366" s="9"/>
      <c r="C366" s="978">
        <v>0.5</v>
      </c>
      <c r="D366" s="14" t="s">
        <v>1323</v>
      </c>
      <c r="E366" s="15"/>
      <c r="F366" s="16"/>
      <c r="G366" s="1409">
        <f>(C366/C369)*G363</f>
        <v>0.7142857142857143</v>
      </c>
      <c r="H366" s="1409"/>
      <c r="I366" s="1459"/>
      <c r="J366" s="1459"/>
      <c r="K366" s="1459"/>
      <c r="L366" s="1459"/>
      <c r="M366" s="1459"/>
      <c r="N366" s="1460"/>
      <c r="O366" s="3"/>
      <c r="P366" s="1432"/>
      <c r="Q366" s="9"/>
      <c r="R366" s="10"/>
      <c r="S366" s="10"/>
      <c r="T366" s="10"/>
      <c r="U366" s="10"/>
      <c r="V366" s="10"/>
      <c r="W366" s="10"/>
      <c r="X366" s="10"/>
      <c r="Y366" s="10"/>
      <c r="Z366" s="10"/>
      <c r="AA366" s="10"/>
      <c r="AB366" s="10"/>
      <c r="AC366" s="11"/>
    </row>
    <row r="367" spans="1:29" ht="15.75" customHeight="1">
      <c r="A367" s="1432"/>
      <c r="B367" s="9"/>
      <c r="C367" s="978"/>
      <c r="D367" s="14"/>
      <c r="E367" s="15"/>
      <c r="F367" s="16"/>
      <c r="G367" s="1475">
        <f>IF(ISTEXT(C367),"",(C367/C369)*G363)</f>
        <v>0</v>
      </c>
      <c r="H367" s="1475"/>
      <c r="I367" s="845"/>
      <c r="J367" s="845"/>
      <c r="K367" s="845"/>
      <c r="L367" s="845"/>
      <c r="M367" s="845"/>
      <c r="N367" s="846"/>
      <c r="O367" s="3"/>
      <c r="P367" s="1432"/>
      <c r="Q367" s="9"/>
      <c r="R367" s="10"/>
      <c r="S367" s="10"/>
      <c r="T367" s="10"/>
      <c r="U367" s="10"/>
      <c r="V367" s="10"/>
      <c r="W367" s="10"/>
      <c r="X367" s="10"/>
      <c r="Y367" s="10"/>
      <c r="Z367" s="10"/>
      <c r="AA367" s="10"/>
      <c r="AB367" s="10"/>
      <c r="AC367" s="11"/>
    </row>
    <row r="368" spans="1:29" ht="15.75" customHeight="1">
      <c r="A368" s="1432"/>
      <c r="B368" s="9"/>
      <c r="C368" s="14"/>
      <c r="D368" s="14"/>
      <c r="E368" s="275"/>
      <c r="F368" s="275"/>
      <c r="G368" s="1409"/>
      <c r="H368" s="1409"/>
      <c r="I368" s="10"/>
      <c r="J368" s="177"/>
      <c r="K368" s="177"/>
      <c r="L368" s="177"/>
      <c r="M368" s="177"/>
      <c r="N368" s="178"/>
      <c r="O368" s="3"/>
      <c r="P368" s="1432"/>
      <c r="Q368" s="1016" t="s">
        <v>1418</v>
      </c>
      <c r="R368" s="10"/>
      <c r="S368" s="10"/>
      <c r="T368" s="10"/>
      <c r="U368" s="10"/>
      <c r="V368" s="10"/>
      <c r="W368" s="10"/>
      <c r="X368" s="10"/>
      <c r="Y368" s="10"/>
      <c r="Z368" s="10"/>
      <c r="AA368" s="10"/>
      <c r="AB368" s="10"/>
      <c r="AC368" s="11"/>
    </row>
    <row r="369" spans="1:29" ht="16.5" thickBot="1">
      <c r="A369" s="1432"/>
      <c r="B369" s="9"/>
      <c r="C369" s="963">
        <f>SUM(C365:C367)</f>
        <v>0.7</v>
      </c>
      <c r="D369" s="1453" t="s">
        <v>8</v>
      </c>
      <c r="E369" s="1453"/>
      <c r="F369" s="1453"/>
      <c r="G369" s="1454">
        <f>SUM(G365:G367)</f>
        <v>1</v>
      </c>
      <c r="H369" s="1454">
        <f>SUM(H365:H367)</f>
        <v>0</v>
      </c>
      <c r="I369" s="919" t="s">
        <v>1324</v>
      </c>
      <c r="J369" s="177"/>
      <c r="K369" s="177"/>
      <c r="L369" s="177"/>
      <c r="M369" s="177"/>
      <c r="N369" s="178"/>
      <c r="O369" s="3"/>
      <c r="P369" s="1432"/>
      <c r="Q369" s="992" t="str">
        <f ca="1">CELL("nomfichier",P365)</f>
        <v>D:\1 UPRT SITE WEB\uprt.fr\ff-mickael-rabeau\[ff-mr-patisserie-N°3-complet.xlsx]Chocolat</v>
      </c>
      <c r="R369" s="10"/>
      <c r="S369" s="10"/>
      <c r="T369" s="10"/>
      <c r="U369" s="10"/>
      <c r="V369" s="10"/>
      <c r="W369" s="10"/>
      <c r="X369" s="10"/>
      <c r="Y369" s="10"/>
      <c r="Z369" s="10"/>
      <c r="AA369" s="10"/>
      <c r="AB369" s="10"/>
      <c r="AC369" s="11"/>
    </row>
    <row r="370" spans="1:29" ht="16.5" thickBot="1">
      <c r="A370" s="1432"/>
      <c r="B370" s="9"/>
      <c r="C370" s="129"/>
      <c r="D370" s="959"/>
      <c r="E370" s="959"/>
      <c r="F370" s="959"/>
      <c r="G370" s="959"/>
      <c r="H370" s="959"/>
      <c r="I370" s="10"/>
      <c r="J370" s="177"/>
      <c r="K370" s="177"/>
      <c r="L370" s="177"/>
      <c r="M370" s="177"/>
      <c r="N370" s="178"/>
      <c r="O370" s="3"/>
      <c r="P370" s="1432"/>
      <c r="Q370" s="938"/>
      <c r="R370" s="939"/>
      <c r="S370" s="939"/>
      <c r="T370" s="939"/>
      <c r="U370" s="25"/>
      <c r="V370" s="25"/>
      <c r="W370" s="25"/>
      <c r="X370" s="25"/>
      <c r="Y370" s="25"/>
      <c r="Z370" s="25"/>
      <c r="AA370" s="25"/>
      <c r="AB370" s="25"/>
      <c r="AC370" s="26"/>
    </row>
    <row r="371" spans="1:29">
      <c r="A371" s="1432"/>
      <c r="B371" s="23" t="s">
        <v>6</v>
      </c>
      <c r="C371" s="452" t="s">
        <v>10</v>
      </c>
      <c r="D371" s="25"/>
      <c r="E371" s="25"/>
      <c r="F371" s="25"/>
      <c r="G371" s="25"/>
      <c r="H371" s="25"/>
      <c r="I371" s="25"/>
      <c r="J371" s="25"/>
      <c r="K371" s="25"/>
      <c r="L371" s="25"/>
      <c r="M371" s="25"/>
      <c r="N371" s="26"/>
      <c r="P371" s="1432"/>
      <c r="Q371" s="9"/>
      <c r="R371" s="10" t="s">
        <v>9</v>
      </c>
      <c r="S371" s="932" t="s">
        <v>177</v>
      </c>
      <c r="T371" s="10"/>
      <c r="U371" s="10"/>
      <c r="V371" s="1429" t="s">
        <v>179</v>
      </c>
      <c r="W371" s="1429"/>
      <c r="X371" s="1429"/>
      <c r="Y371" s="1429"/>
      <c r="Z371" s="1429"/>
      <c r="AA371" s="1429"/>
      <c r="AB371" s="1429"/>
      <c r="AC371" s="1430"/>
    </row>
    <row r="372" spans="1:29">
      <c r="A372" s="1432"/>
      <c r="B372" s="86" t="s">
        <v>5</v>
      </c>
      <c r="C372" s="451" t="s">
        <v>11</v>
      </c>
      <c r="D372" s="28"/>
      <c r="E372" s="28"/>
      <c r="F372" s="28"/>
      <c r="G372" s="28"/>
      <c r="H372" s="28"/>
      <c r="I372" s="28"/>
      <c r="J372" s="28"/>
      <c r="K372" s="28"/>
      <c r="L372" s="28"/>
      <c r="M372" s="10"/>
      <c r="N372" s="29"/>
      <c r="P372" s="1432"/>
      <c r="Q372" s="10"/>
      <c r="R372" s="10"/>
      <c r="S372" s="10"/>
      <c r="T372" s="10"/>
      <c r="U372" s="10"/>
      <c r="V372" s="931"/>
      <c r="W372" s="931" t="s">
        <v>178</v>
      </c>
      <c r="X372" s="931"/>
      <c r="Y372" s="931"/>
      <c r="Z372" s="931"/>
      <c r="AA372" s="931"/>
      <c r="AB372" s="931"/>
      <c r="AC372" s="933"/>
    </row>
    <row r="373" spans="1:29" ht="15" customHeight="1">
      <c r="A373" s="1432"/>
      <c r="B373" s="1433" t="s">
        <v>1412</v>
      </c>
      <c r="C373" s="1434"/>
      <c r="D373" s="1434"/>
      <c r="E373" s="1434"/>
      <c r="F373" s="1434"/>
      <c r="G373" s="1434"/>
      <c r="H373" s="1434"/>
      <c r="I373" s="1434"/>
      <c r="J373" s="1434"/>
      <c r="K373" s="1434"/>
      <c r="L373" s="1434"/>
      <c r="M373" s="1434"/>
      <c r="N373" s="1435"/>
      <c r="P373" s="1432"/>
      <c r="Q373" s="1433" t="s">
        <v>1412</v>
      </c>
      <c r="R373" s="1434"/>
      <c r="S373" s="1434"/>
      <c r="T373" s="1434"/>
      <c r="U373" s="1434"/>
      <c r="V373" s="1434"/>
      <c r="W373" s="1434"/>
      <c r="X373" s="1434"/>
      <c r="Y373" s="1434"/>
      <c r="Z373" s="1434"/>
      <c r="AA373" s="1434"/>
      <c r="AB373" s="1434"/>
      <c r="AC373" s="1435"/>
    </row>
    <row r="374" spans="1:29" ht="15.75" thickBot="1">
      <c r="A374" s="1432"/>
      <c r="B374" s="1436"/>
      <c r="C374" s="1437"/>
      <c r="D374" s="1437"/>
      <c r="E374" s="1437"/>
      <c r="F374" s="1437"/>
      <c r="G374" s="1437"/>
      <c r="H374" s="1437"/>
      <c r="I374" s="1437"/>
      <c r="J374" s="1437"/>
      <c r="K374" s="1437"/>
      <c r="L374" s="1437"/>
      <c r="M374" s="1437"/>
      <c r="N374" s="1438"/>
      <c r="P374" s="1432"/>
      <c r="Q374" s="1436"/>
      <c r="R374" s="1437"/>
      <c r="S374" s="1437"/>
      <c r="T374" s="1437"/>
      <c r="U374" s="1437"/>
      <c r="V374" s="1437"/>
      <c r="W374" s="1437"/>
      <c r="X374" s="1437"/>
      <c r="Y374" s="1437"/>
      <c r="Z374" s="1437"/>
      <c r="AA374" s="1437"/>
      <c r="AB374" s="1437"/>
      <c r="AC374" s="1438"/>
    </row>
    <row r="376" spans="1:29" ht="15.75" thickBot="1">
      <c r="A376" s="8" t="s">
        <v>3</v>
      </c>
      <c r="B376" s="1431" t="str">
        <f>B377</f>
        <v>Glaçage chocolat N° 1</v>
      </c>
      <c r="C376" s="1431"/>
      <c r="D376" s="1431"/>
      <c r="E376" s="1431"/>
      <c r="F376" s="1431"/>
      <c r="G376" s="1431"/>
      <c r="H376" s="1431"/>
      <c r="I376" s="1431"/>
      <c r="J376" s="1431"/>
      <c r="K376" s="1431"/>
      <c r="L376" s="1431"/>
      <c r="M376" s="1431"/>
      <c r="N376" s="1431"/>
      <c r="O376" s="3"/>
      <c r="P376" s="8" t="s">
        <v>3</v>
      </c>
      <c r="Q376" s="1431" t="str">
        <f>Q377</f>
        <v>Glaçage chocolat N° 1</v>
      </c>
      <c r="R376" s="1431"/>
      <c r="S376" s="1431"/>
      <c r="T376" s="1431"/>
      <c r="U376" s="1431"/>
      <c r="V376" s="1431"/>
      <c r="W376" s="1431"/>
      <c r="X376" s="1431"/>
      <c r="Y376" s="1431"/>
      <c r="Z376" s="1431"/>
      <c r="AA376" s="1431"/>
      <c r="AB376" s="1431"/>
      <c r="AC376" s="1431"/>
    </row>
    <row r="377" spans="1:29" ht="23.25" customHeight="1">
      <c r="A377" s="1432" t="str">
        <f>B377</f>
        <v>Glaçage chocolat N° 1</v>
      </c>
      <c r="B377" s="1399" t="s">
        <v>1341</v>
      </c>
      <c r="C377" s="1400"/>
      <c r="D377" s="1400"/>
      <c r="E377" s="1400"/>
      <c r="F377" s="1400"/>
      <c r="G377" s="1400"/>
      <c r="H377" s="1400"/>
      <c r="I377" s="1400"/>
      <c r="J377" s="1400"/>
      <c r="K377" s="1400"/>
      <c r="L377" s="1400"/>
      <c r="M377" s="1400"/>
      <c r="N377" s="1401"/>
      <c r="O377" s="3"/>
      <c r="P377" s="1432" t="str">
        <f>Q377</f>
        <v>Glaçage chocolat N° 1</v>
      </c>
      <c r="Q377" s="1399" t="s">
        <v>1341</v>
      </c>
      <c r="R377" s="1400"/>
      <c r="S377" s="1400"/>
      <c r="T377" s="1400"/>
      <c r="U377" s="1400"/>
      <c r="V377" s="1400"/>
      <c r="W377" s="1400"/>
      <c r="X377" s="1400"/>
      <c r="Y377" s="1400"/>
      <c r="Z377" s="1400"/>
      <c r="AA377" s="1400"/>
      <c r="AB377" s="1400"/>
      <c r="AC377" s="1401"/>
    </row>
    <row r="378" spans="1:29" ht="15.75" customHeight="1">
      <c r="A378" s="1432"/>
      <c r="B378" s="1387"/>
      <c r="C378" s="1388"/>
      <c r="D378" s="1388"/>
      <c r="E378" s="1388"/>
      <c r="F378" s="1388"/>
      <c r="G378" s="1388"/>
      <c r="H378" s="1388"/>
      <c r="I378" s="1388"/>
      <c r="J378" s="1388"/>
      <c r="K378" s="1388"/>
      <c r="L378" s="1388"/>
      <c r="M378" s="1388"/>
      <c r="N378" s="1389"/>
      <c r="O378" s="3"/>
      <c r="P378" s="1432"/>
      <c r="Q378" s="1387"/>
      <c r="R378" s="1388"/>
      <c r="S378" s="1388"/>
      <c r="T378" s="1388"/>
      <c r="U378" s="1388"/>
      <c r="V378" s="1388"/>
      <c r="W378" s="1388"/>
      <c r="X378" s="1388"/>
      <c r="Y378" s="1388"/>
      <c r="Z378" s="1388"/>
      <c r="AA378" s="1388"/>
      <c r="AB378" s="1388"/>
      <c r="AC378" s="1389"/>
    </row>
    <row r="379" spans="1:29" ht="15.75" customHeight="1">
      <c r="A379" s="1432"/>
      <c r="B379" s="1416" t="s">
        <v>19</v>
      </c>
      <c r="C379" s="1417"/>
      <c r="D379" s="1417"/>
      <c r="E379" s="1417"/>
      <c r="F379" s="1417"/>
      <c r="G379" s="1417"/>
      <c r="H379" s="1417"/>
      <c r="I379" s="1417"/>
      <c r="J379" s="1417"/>
      <c r="K379" s="1417"/>
      <c r="L379" s="1417"/>
      <c r="M379" s="1417"/>
      <c r="N379" s="1418"/>
      <c r="O379" s="3"/>
      <c r="P379" s="1432"/>
      <c r="Q379" s="1416" t="s">
        <v>19</v>
      </c>
      <c r="R379" s="1417"/>
      <c r="S379" s="1417"/>
      <c r="T379" s="1417"/>
      <c r="U379" s="1417"/>
      <c r="V379" s="1417"/>
      <c r="W379" s="1417"/>
      <c r="X379" s="1417"/>
      <c r="Y379" s="1417"/>
      <c r="Z379" s="1417"/>
      <c r="AA379" s="1417"/>
      <c r="AB379" s="1417"/>
      <c r="AC379" s="1418"/>
    </row>
    <row r="380" spans="1:29" ht="15.75" customHeight="1" thickBot="1">
      <c r="A380" s="1432"/>
      <c r="B380" s="1419"/>
      <c r="C380" s="1420"/>
      <c r="D380" s="1420"/>
      <c r="E380" s="1420"/>
      <c r="F380" s="1420"/>
      <c r="G380" s="1420"/>
      <c r="H380" s="1420"/>
      <c r="I380" s="1420"/>
      <c r="J380" s="1420"/>
      <c r="K380" s="1420"/>
      <c r="L380" s="1420"/>
      <c r="M380" s="1420"/>
      <c r="N380" s="1421"/>
      <c r="O380" s="3"/>
      <c r="P380" s="1432"/>
      <c r="Q380" s="1419"/>
      <c r="R380" s="1420"/>
      <c r="S380" s="1420"/>
      <c r="T380" s="1420"/>
      <c r="U380" s="1420"/>
      <c r="V380" s="1420"/>
      <c r="W380" s="1420"/>
      <c r="X380" s="1420"/>
      <c r="Y380" s="1420"/>
      <c r="Z380" s="1420"/>
      <c r="AA380" s="1420"/>
      <c r="AB380" s="1420"/>
      <c r="AC380" s="1421"/>
    </row>
    <row r="381" spans="1:29" ht="15" customHeight="1">
      <c r="A381" s="1432"/>
      <c r="B381" s="9"/>
      <c r="C381" s="10"/>
      <c r="D381" s="10"/>
      <c r="E381" s="10"/>
      <c r="F381" s="10"/>
      <c r="G381" s="10"/>
      <c r="H381" s="10"/>
      <c r="I381" s="10"/>
      <c r="J381" s="10"/>
      <c r="K381" s="10"/>
      <c r="L381" s="10"/>
      <c r="M381" s="10"/>
      <c r="N381" s="11"/>
      <c r="O381" s="3"/>
      <c r="P381" s="1432"/>
      <c r="Q381" s="1424" t="s">
        <v>144</v>
      </c>
      <c r="R381" s="1403"/>
      <c r="S381" s="1403"/>
      <c r="T381" s="1403"/>
      <c r="U381" s="1403"/>
      <c r="V381" s="1403"/>
      <c r="W381" s="1403"/>
      <c r="X381" s="1403"/>
      <c r="Y381" s="1403"/>
      <c r="Z381" s="1403"/>
      <c r="AA381" s="1403"/>
      <c r="AB381" s="1403"/>
      <c r="AC381" s="1425"/>
    </row>
    <row r="382" spans="1:29" ht="15" customHeight="1" thickBot="1">
      <c r="A382" s="1432"/>
      <c r="B382" s="9"/>
      <c r="C382" s="10"/>
      <c r="D382" s="10"/>
      <c r="E382" s="10"/>
      <c r="F382" s="10"/>
      <c r="G382" s="1408" t="s">
        <v>5</v>
      </c>
      <c r="H382" s="1408"/>
      <c r="I382" s="10"/>
      <c r="J382" s="10"/>
      <c r="K382" s="10"/>
      <c r="L382" s="10"/>
      <c r="M382" s="10"/>
      <c r="N382" s="11"/>
      <c r="O382" s="3"/>
      <c r="P382" s="1432"/>
      <c r="Q382" s="1426"/>
      <c r="R382" s="1406"/>
      <c r="S382" s="1406"/>
      <c r="T382" s="1406"/>
      <c r="U382" s="1406"/>
      <c r="V382" s="1406"/>
      <c r="W382" s="1406"/>
      <c r="X382" s="1406"/>
      <c r="Y382" s="1406"/>
      <c r="Z382" s="1406"/>
      <c r="AA382" s="1406"/>
      <c r="AB382" s="1406"/>
      <c r="AC382" s="1427"/>
    </row>
    <row r="383" spans="1:29" ht="18.75" customHeight="1">
      <c r="A383" s="1432"/>
      <c r="B383" s="9"/>
      <c r="C383" s="10"/>
      <c r="D383" s="10"/>
      <c r="E383" s="447" t="s">
        <v>146</v>
      </c>
      <c r="F383" s="981" t="s">
        <v>4</v>
      </c>
      <c r="G383" s="1442">
        <v>1</v>
      </c>
      <c r="H383" s="1442"/>
      <c r="I383" s="222"/>
      <c r="J383" s="10"/>
      <c r="K383" s="10"/>
      <c r="L383" s="10"/>
      <c r="M383" s="10"/>
      <c r="N383" s="11"/>
      <c r="O383" s="3"/>
      <c r="P383" s="1432"/>
      <c r="Q383" s="9"/>
      <c r="R383" s="1428" t="s">
        <v>1386</v>
      </c>
      <c r="S383" s="1428"/>
      <c r="T383" s="1428"/>
      <c r="U383" s="1428"/>
      <c r="V383" s="1428"/>
      <c r="W383" s="1428"/>
      <c r="X383" s="1428"/>
      <c r="Y383" s="1428"/>
      <c r="Z383" s="1428"/>
      <c r="AA383" s="1428"/>
      <c r="AB383" s="1428"/>
      <c r="AC383" s="11"/>
    </row>
    <row r="384" spans="1:29">
      <c r="A384" s="1432"/>
      <c r="B384" s="842"/>
      <c r="C384" s="965" t="s">
        <v>6</v>
      </c>
      <c r="D384" s="99" t="s">
        <v>861</v>
      </c>
      <c r="E384" s="10"/>
      <c r="F384" s="10"/>
      <c r="G384" s="114"/>
      <c r="H384" s="109"/>
      <c r="I384" s="10"/>
      <c r="J384" s="188" t="s">
        <v>7</v>
      </c>
      <c r="K384" s="188"/>
      <c r="L384" s="188"/>
      <c r="M384" s="188"/>
      <c r="N384" s="189"/>
      <c r="O384" s="3"/>
      <c r="P384" s="1432"/>
      <c r="Q384" s="9"/>
      <c r="R384" s="1428"/>
      <c r="S384" s="1428"/>
      <c r="T384" s="1428"/>
      <c r="U384" s="1428"/>
      <c r="V384" s="1428"/>
      <c r="W384" s="1428"/>
      <c r="X384" s="1428"/>
      <c r="Y384" s="1428"/>
      <c r="Z384" s="1428"/>
      <c r="AA384" s="1428"/>
      <c r="AB384" s="1428"/>
      <c r="AC384" s="11"/>
    </row>
    <row r="385" spans="1:29" ht="16.5" customHeight="1">
      <c r="A385" s="1432"/>
      <c r="B385" s="9"/>
      <c r="C385" s="978">
        <v>0.4</v>
      </c>
      <c r="D385" s="14" t="s">
        <v>1294</v>
      </c>
      <c r="E385" s="15"/>
      <c r="F385" s="14"/>
      <c r="G385" s="1409">
        <f>(C385/C392)*G383</f>
        <v>0.18181818181818182</v>
      </c>
      <c r="H385" s="1409"/>
      <c r="I385" s="10"/>
      <c r="J385" s="175" t="s">
        <v>1298</v>
      </c>
      <c r="K385" s="175"/>
      <c r="L385" s="175"/>
      <c r="M385" s="175"/>
      <c r="N385" s="176"/>
      <c r="O385" s="3"/>
      <c r="P385" s="1432"/>
      <c r="Q385" s="9"/>
      <c r="R385" s="1428"/>
      <c r="S385" s="1428"/>
      <c r="T385" s="1428"/>
      <c r="U385" s="1428"/>
      <c r="V385" s="1428"/>
      <c r="W385" s="1428"/>
      <c r="X385" s="1428"/>
      <c r="Y385" s="1428"/>
      <c r="Z385" s="1428"/>
      <c r="AA385" s="1428"/>
      <c r="AB385" s="1428"/>
      <c r="AC385" s="11"/>
    </row>
    <row r="386" spans="1:29" ht="15.75">
      <c r="A386" s="1432"/>
      <c r="B386" s="9"/>
      <c r="C386" s="978">
        <v>0.5</v>
      </c>
      <c r="D386" s="14" t="s">
        <v>151</v>
      </c>
      <c r="E386" s="15"/>
      <c r="F386" s="16"/>
      <c r="G386" s="1409">
        <f>(C386/C392)*G383</f>
        <v>0.22727272727272727</v>
      </c>
      <c r="H386" s="1409"/>
      <c r="I386" s="10"/>
      <c r="J386" s="1493" t="s">
        <v>1299</v>
      </c>
      <c r="K386" s="1493"/>
      <c r="L386" s="1493"/>
      <c r="M386" s="1493"/>
      <c r="N386" s="1494"/>
      <c r="O386" s="3"/>
      <c r="P386" s="1432"/>
      <c r="Q386" s="9"/>
      <c r="R386" s="10"/>
      <c r="S386" s="10"/>
      <c r="T386" s="10"/>
      <c r="U386" s="10"/>
      <c r="V386" s="10"/>
      <c r="W386" s="10"/>
      <c r="X386" s="10"/>
      <c r="Y386" s="10"/>
      <c r="Z386" s="10"/>
      <c r="AA386" s="10"/>
      <c r="AB386" s="10"/>
      <c r="AC386" s="11"/>
    </row>
    <row r="387" spans="1:29" ht="15.75" customHeight="1">
      <c r="A387" s="1432"/>
      <c r="B387" s="9"/>
      <c r="C387" s="978">
        <v>0.1</v>
      </c>
      <c r="D387" s="14" t="s">
        <v>276</v>
      </c>
      <c r="E387" s="15"/>
      <c r="F387" s="16"/>
      <c r="G387" s="1409">
        <f>(C387/C392)*G383</f>
        <v>4.5454545454545456E-2</v>
      </c>
      <c r="H387" s="1409"/>
      <c r="I387" s="10"/>
      <c r="J387" s="1536"/>
      <c r="K387" s="1536"/>
      <c r="L387" s="1536"/>
      <c r="M387" s="1536"/>
      <c r="N387" s="1537"/>
      <c r="O387" s="3"/>
      <c r="P387" s="1432"/>
      <c r="Q387" s="9"/>
      <c r="R387" s="10"/>
      <c r="S387" s="10"/>
      <c r="T387" s="10"/>
      <c r="U387" s="10"/>
      <c r="V387" s="10"/>
      <c r="W387" s="10"/>
      <c r="X387" s="10"/>
      <c r="Y387" s="10"/>
      <c r="Z387" s="10"/>
      <c r="AA387" s="10"/>
      <c r="AB387" s="10"/>
      <c r="AC387" s="11"/>
    </row>
    <row r="388" spans="1:29" ht="15.75" customHeight="1">
      <c r="A388" s="1432"/>
      <c r="B388" s="9"/>
      <c r="C388" s="978">
        <v>0.2</v>
      </c>
      <c r="D388" s="14" t="s">
        <v>1295</v>
      </c>
      <c r="E388" s="15"/>
      <c r="F388" s="16"/>
      <c r="G388" s="1409">
        <f>(C388/C392)*G383</f>
        <v>9.0909090909090912E-2</v>
      </c>
      <c r="H388" s="1409"/>
      <c r="I388" s="10"/>
      <c r="J388" s="177" t="s">
        <v>1296</v>
      </c>
      <c r="K388" s="177"/>
      <c r="L388" s="177"/>
      <c r="M388" s="177"/>
      <c r="N388" s="178"/>
      <c r="O388" s="3"/>
      <c r="P388" s="1432"/>
      <c r="Q388" s="9"/>
      <c r="R388" s="10"/>
      <c r="S388" s="10"/>
      <c r="T388" s="10"/>
      <c r="U388" s="10"/>
      <c r="V388" s="10"/>
      <c r="W388" s="10"/>
      <c r="X388" s="10"/>
      <c r="Y388" s="10"/>
      <c r="Z388" s="10"/>
      <c r="AA388" s="10"/>
      <c r="AB388" s="10"/>
      <c r="AC388" s="11"/>
    </row>
    <row r="389" spans="1:29" ht="15.75" customHeight="1">
      <c r="A389" s="1432"/>
      <c r="B389" s="9"/>
      <c r="C389" s="978">
        <v>1</v>
      </c>
      <c r="D389" s="14" t="s">
        <v>328</v>
      </c>
      <c r="E389" s="15"/>
      <c r="F389" s="16"/>
      <c r="G389" s="1409">
        <f>(C389/C392)*G383</f>
        <v>0.45454545454545453</v>
      </c>
      <c r="H389" s="1409"/>
      <c r="I389" s="10"/>
      <c r="J389" s="177" t="s">
        <v>1297</v>
      </c>
      <c r="K389" s="177"/>
      <c r="L389" s="177"/>
      <c r="M389" s="177"/>
      <c r="N389" s="178"/>
      <c r="O389" s="3"/>
      <c r="P389" s="1432"/>
      <c r="Q389" s="9"/>
      <c r="R389" s="10"/>
      <c r="S389" s="10"/>
      <c r="T389" s="10"/>
      <c r="U389" s="10"/>
      <c r="V389" s="10"/>
      <c r="W389" s="10"/>
      <c r="X389" s="10"/>
      <c r="Y389" s="10"/>
      <c r="Z389" s="10"/>
      <c r="AA389" s="10"/>
      <c r="AB389" s="10"/>
      <c r="AC389" s="11"/>
    </row>
    <row r="390" spans="1:29" ht="15.75" customHeight="1">
      <c r="A390" s="1432"/>
      <c r="B390" s="9"/>
      <c r="C390" s="978" t="s">
        <v>17</v>
      </c>
      <c r="D390" s="14" t="s">
        <v>16</v>
      </c>
      <c r="E390" s="15"/>
      <c r="F390" s="16"/>
      <c r="G390" s="1475" t="str">
        <f>IF(ISTEXT(C390),"",(C390/C392)*G383)</f>
        <v/>
      </c>
      <c r="H390" s="1475"/>
      <c r="I390" s="10"/>
      <c r="J390" s="177"/>
      <c r="K390" s="177"/>
      <c r="L390" s="177"/>
      <c r="M390" s="177"/>
      <c r="N390" s="178"/>
      <c r="O390" s="3"/>
      <c r="P390" s="1432"/>
      <c r="Q390" s="9"/>
      <c r="R390" s="10"/>
      <c r="S390" s="10"/>
      <c r="T390" s="10"/>
      <c r="U390" s="10"/>
      <c r="V390" s="10"/>
      <c r="W390" s="10"/>
      <c r="X390" s="10"/>
      <c r="Y390" s="10"/>
      <c r="Z390" s="10"/>
      <c r="AA390" s="10"/>
      <c r="AB390" s="10"/>
      <c r="AC390" s="11"/>
    </row>
    <row r="391" spans="1:29" ht="15.75" customHeight="1">
      <c r="A391" s="1432"/>
      <c r="B391" s="9"/>
      <c r="C391" s="14"/>
      <c r="D391" s="14"/>
      <c r="E391" s="275"/>
      <c r="F391" s="275"/>
      <c r="G391" s="1409"/>
      <c r="H391" s="1409"/>
      <c r="I391" s="10"/>
      <c r="J391" s="177"/>
      <c r="K391" s="177"/>
      <c r="L391" s="177"/>
      <c r="M391" s="177"/>
      <c r="N391" s="178"/>
      <c r="O391" s="3"/>
      <c r="P391" s="1432"/>
      <c r="Q391" s="1016" t="s">
        <v>1418</v>
      </c>
      <c r="R391" s="10"/>
      <c r="S391" s="10"/>
      <c r="T391" s="10"/>
      <c r="U391" s="10"/>
      <c r="V391" s="10"/>
      <c r="W391" s="10"/>
      <c r="X391" s="10"/>
      <c r="Y391" s="10"/>
      <c r="Z391" s="10"/>
      <c r="AA391" s="10"/>
      <c r="AB391" s="10"/>
      <c r="AC391" s="11"/>
    </row>
    <row r="392" spans="1:29" ht="16.5" thickBot="1">
      <c r="A392" s="1432"/>
      <c r="B392" s="9"/>
      <c r="C392" s="963">
        <f>SUM(C385:C390)</f>
        <v>2.2000000000000002</v>
      </c>
      <c r="D392" s="1453" t="s">
        <v>8</v>
      </c>
      <c r="E392" s="1453"/>
      <c r="F392" s="1453"/>
      <c r="G392" s="1454">
        <f>SUM(G385:G390)</f>
        <v>1</v>
      </c>
      <c r="H392" s="1454">
        <f>SUM(H385:H390)</f>
        <v>0</v>
      </c>
      <c r="I392" s="10"/>
      <c r="J392" s="177"/>
      <c r="K392" s="177"/>
      <c r="L392" s="177"/>
      <c r="M392" s="177"/>
      <c r="N392" s="178"/>
      <c r="O392" s="3"/>
      <c r="P392" s="1432"/>
      <c r="Q392" s="992" t="str">
        <f ca="1">CELL("nomfichier",P388)</f>
        <v>D:\1 UPRT SITE WEB\uprt.fr\ff-mickael-rabeau\[ff-mr-patisserie-N°3-complet.xlsx]Chocolat</v>
      </c>
      <c r="R392" s="10"/>
      <c r="S392" s="10"/>
      <c r="T392" s="10"/>
      <c r="U392" s="10"/>
      <c r="V392" s="10"/>
      <c r="W392" s="10"/>
      <c r="X392" s="10"/>
      <c r="Y392" s="10"/>
      <c r="Z392" s="10"/>
      <c r="AA392" s="10"/>
      <c r="AB392" s="10"/>
      <c r="AC392" s="11"/>
    </row>
    <row r="393" spans="1:29" ht="16.5" thickBot="1">
      <c r="A393" s="1432"/>
      <c r="B393" s="9"/>
      <c r="C393" s="129"/>
      <c r="D393" s="959"/>
      <c r="E393" s="959"/>
      <c r="F393" s="959"/>
      <c r="G393" s="959"/>
      <c r="H393" s="959"/>
      <c r="I393" s="10"/>
      <c r="J393" s="177"/>
      <c r="K393" s="177"/>
      <c r="L393" s="177"/>
      <c r="M393" s="177"/>
      <c r="N393" s="178"/>
      <c r="O393" s="3"/>
      <c r="P393" s="1432"/>
      <c r="Q393" s="938"/>
      <c r="R393" s="939"/>
      <c r="S393" s="939"/>
      <c r="T393" s="939"/>
      <c r="U393" s="25"/>
      <c r="V393" s="25"/>
      <c r="W393" s="25"/>
      <c r="X393" s="25"/>
      <c r="Y393" s="25"/>
      <c r="Z393" s="25"/>
      <c r="AA393" s="25"/>
      <c r="AB393" s="25"/>
      <c r="AC393" s="26"/>
    </row>
    <row r="394" spans="1:29">
      <c r="A394" s="1432"/>
      <c r="B394" s="23" t="s">
        <v>6</v>
      </c>
      <c r="C394" s="452" t="s">
        <v>10</v>
      </c>
      <c r="D394" s="25"/>
      <c r="E394" s="25"/>
      <c r="F394" s="25"/>
      <c r="G394" s="25"/>
      <c r="H394" s="25"/>
      <c r="I394" s="25"/>
      <c r="J394" s="25"/>
      <c r="K394" s="25"/>
      <c r="L394" s="25"/>
      <c r="M394" s="25"/>
      <c r="N394" s="26"/>
      <c r="P394" s="1432"/>
      <c r="Q394" s="9"/>
      <c r="R394" s="10" t="s">
        <v>9</v>
      </c>
      <c r="S394" s="932" t="s">
        <v>177</v>
      </c>
      <c r="T394" s="10"/>
      <c r="U394" s="10"/>
      <c r="V394" s="1429" t="s">
        <v>179</v>
      </c>
      <c r="W394" s="1429"/>
      <c r="X394" s="1429"/>
      <c r="Y394" s="1429"/>
      <c r="Z394" s="1429"/>
      <c r="AA394" s="1429"/>
      <c r="AB394" s="1429"/>
      <c r="AC394" s="1430"/>
    </row>
    <row r="395" spans="1:29">
      <c r="A395" s="1432"/>
      <c r="B395" s="86" t="s">
        <v>5</v>
      </c>
      <c r="C395" s="451" t="s">
        <v>11</v>
      </c>
      <c r="D395" s="28"/>
      <c r="E395" s="28"/>
      <c r="F395" s="28"/>
      <c r="G395" s="28"/>
      <c r="H395" s="28"/>
      <c r="I395" s="28"/>
      <c r="J395" s="28"/>
      <c r="K395" s="28"/>
      <c r="L395" s="28"/>
      <c r="M395" s="10"/>
      <c r="N395" s="29"/>
      <c r="P395" s="1432"/>
      <c r="Q395" s="10"/>
      <c r="R395" s="10"/>
      <c r="S395" s="10"/>
      <c r="T395" s="10"/>
      <c r="U395" s="10"/>
      <c r="V395" s="931"/>
      <c r="W395" s="931" t="s">
        <v>178</v>
      </c>
      <c r="X395" s="931"/>
      <c r="Y395" s="931"/>
      <c r="Z395" s="931"/>
      <c r="AA395" s="931"/>
      <c r="AB395" s="931"/>
      <c r="AC395" s="933"/>
    </row>
    <row r="396" spans="1:29" ht="15" customHeight="1">
      <c r="A396" s="1432"/>
      <c r="B396" s="1433" t="s">
        <v>1412</v>
      </c>
      <c r="C396" s="1434"/>
      <c r="D396" s="1434"/>
      <c r="E396" s="1434"/>
      <c r="F396" s="1434"/>
      <c r="G396" s="1434"/>
      <c r="H396" s="1434"/>
      <c r="I396" s="1434"/>
      <c r="J396" s="1434"/>
      <c r="K396" s="1434"/>
      <c r="L396" s="1434"/>
      <c r="M396" s="1434"/>
      <c r="N396" s="1435"/>
      <c r="P396" s="1432"/>
      <c r="Q396" s="1433" t="s">
        <v>1412</v>
      </c>
      <c r="R396" s="1434"/>
      <c r="S396" s="1434"/>
      <c r="T396" s="1434"/>
      <c r="U396" s="1434"/>
      <c r="V396" s="1434"/>
      <c r="W396" s="1434"/>
      <c r="X396" s="1434"/>
      <c r="Y396" s="1434"/>
      <c r="Z396" s="1434"/>
      <c r="AA396" s="1434"/>
      <c r="AB396" s="1434"/>
      <c r="AC396" s="1435"/>
    </row>
    <row r="397" spans="1:29" ht="15.75" thickBot="1">
      <c r="A397" s="1432"/>
      <c r="B397" s="1436"/>
      <c r="C397" s="1437"/>
      <c r="D397" s="1437"/>
      <c r="E397" s="1437"/>
      <c r="F397" s="1437"/>
      <c r="G397" s="1437"/>
      <c r="H397" s="1437"/>
      <c r="I397" s="1437"/>
      <c r="J397" s="1437"/>
      <c r="K397" s="1437"/>
      <c r="L397" s="1437"/>
      <c r="M397" s="1437"/>
      <c r="N397" s="1438"/>
      <c r="P397" s="1432"/>
      <c r="Q397" s="1436"/>
      <c r="R397" s="1437"/>
      <c r="S397" s="1437"/>
      <c r="T397" s="1437"/>
      <c r="U397" s="1437"/>
      <c r="V397" s="1437"/>
      <c r="W397" s="1437"/>
      <c r="X397" s="1437"/>
      <c r="Y397" s="1437"/>
      <c r="Z397" s="1437"/>
      <c r="AA397" s="1437"/>
      <c r="AB397" s="1437"/>
      <c r="AC397" s="1438"/>
    </row>
    <row r="398" spans="1:29">
      <c r="A398" s="890"/>
      <c r="B398" s="890"/>
      <c r="C398" s="890"/>
      <c r="D398" s="890"/>
      <c r="E398" s="890"/>
      <c r="F398" s="890"/>
      <c r="G398" s="890"/>
      <c r="H398" s="890"/>
      <c r="I398" s="890"/>
      <c r="J398" s="890"/>
      <c r="K398" s="890"/>
      <c r="L398" s="890"/>
      <c r="M398" s="890"/>
      <c r="N398" s="890"/>
      <c r="P398" s="890"/>
      <c r="Q398" s="890"/>
      <c r="R398" s="890"/>
      <c r="S398" s="890"/>
      <c r="T398" s="890"/>
      <c r="U398" s="890"/>
      <c r="V398" s="890"/>
      <c r="W398" s="890"/>
      <c r="X398" s="890"/>
      <c r="Y398" s="890"/>
      <c r="Z398" s="890"/>
      <c r="AA398" s="890"/>
      <c r="AB398" s="890"/>
      <c r="AC398" s="890"/>
    </row>
    <row r="399" spans="1:29" ht="15.75" thickBot="1">
      <c r="A399" s="8" t="s">
        <v>3</v>
      </c>
      <c r="B399" s="1431" t="str">
        <f>B400</f>
        <v>Glaçage chocolat N° 2</v>
      </c>
      <c r="C399" s="1431"/>
      <c r="D399" s="1431"/>
      <c r="E399" s="1431"/>
      <c r="F399" s="1431"/>
      <c r="G399" s="1431"/>
      <c r="H399" s="1431"/>
      <c r="I399" s="1431"/>
      <c r="J399" s="1431"/>
      <c r="K399" s="1431"/>
      <c r="L399" s="1431"/>
      <c r="M399" s="1431"/>
      <c r="N399" s="1431"/>
      <c r="O399" s="3"/>
      <c r="P399" s="8" t="s">
        <v>3</v>
      </c>
      <c r="Q399" s="1431" t="str">
        <f>Q400</f>
        <v>Glaçage chocolat N° 2</v>
      </c>
      <c r="R399" s="1431"/>
      <c r="S399" s="1431"/>
      <c r="T399" s="1431"/>
      <c r="U399" s="1431"/>
      <c r="V399" s="1431"/>
      <c r="W399" s="1431"/>
      <c r="X399" s="1431"/>
      <c r="Y399" s="1431"/>
      <c r="Z399" s="1431"/>
      <c r="AA399" s="1431"/>
      <c r="AB399" s="1431"/>
      <c r="AC399" s="1431"/>
    </row>
    <row r="400" spans="1:29" ht="23.25" customHeight="1">
      <c r="A400" s="1432" t="str">
        <f>B400</f>
        <v>Glaçage chocolat N° 2</v>
      </c>
      <c r="B400" s="1399" t="s">
        <v>1342</v>
      </c>
      <c r="C400" s="1400"/>
      <c r="D400" s="1400"/>
      <c r="E400" s="1400"/>
      <c r="F400" s="1400"/>
      <c r="G400" s="1400"/>
      <c r="H400" s="1400"/>
      <c r="I400" s="1400"/>
      <c r="J400" s="1400"/>
      <c r="K400" s="1400"/>
      <c r="L400" s="1400"/>
      <c r="M400" s="1400"/>
      <c r="N400" s="1401"/>
      <c r="O400" s="3"/>
      <c r="P400" s="1432" t="str">
        <f>Q400</f>
        <v>Glaçage chocolat N° 2</v>
      </c>
      <c r="Q400" s="1399" t="s">
        <v>1342</v>
      </c>
      <c r="R400" s="1400"/>
      <c r="S400" s="1400"/>
      <c r="T400" s="1400"/>
      <c r="U400" s="1400"/>
      <c r="V400" s="1400"/>
      <c r="W400" s="1400"/>
      <c r="X400" s="1400"/>
      <c r="Y400" s="1400"/>
      <c r="Z400" s="1400"/>
      <c r="AA400" s="1400"/>
      <c r="AB400" s="1400"/>
      <c r="AC400" s="1401"/>
    </row>
    <row r="401" spans="1:29" ht="15.75" customHeight="1">
      <c r="A401" s="1432"/>
      <c r="B401" s="1387"/>
      <c r="C401" s="1388"/>
      <c r="D401" s="1388"/>
      <c r="E401" s="1388"/>
      <c r="F401" s="1388"/>
      <c r="G401" s="1388"/>
      <c r="H401" s="1388"/>
      <c r="I401" s="1388"/>
      <c r="J401" s="1388"/>
      <c r="K401" s="1388"/>
      <c r="L401" s="1388"/>
      <c r="M401" s="1388"/>
      <c r="N401" s="1389"/>
      <c r="O401" s="3"/>
      <c r="P401" s="1432"/>
      <c r="Q401" s="1387"/>
      <c r="R401" s="1388"/>
      <c r="S401" s="1388"/>
      <c r="T401" s="1388"/>
      <c r="U401" s="1388"/>
      <c r="V401" s="1388"/>
      <c r="W401" s="1388"/>
      <c r="X401" s="1388"/>
      <c r="Y401" s="1388"/>
      <c r="Z401" s="1388"/>
      <c r="AA401" s="1388"/>
      <c r="AB401" s="1388"/>
      <c r="AC401" s="1389"/>
    </row>
    <row r="402" spans="1:29" ht="15.75" customHeight="1">
      <c r="A402" s="1432"/>
      <c r="B402" s="1416" t="s">
        <v>19</v>
      </c>
      <c r="C402" s="1417"/>
      <c r="D402" s="1417"/>
      <c r="E402" s="1417"/>
      <c r="F402" s="1417"/>
      <c r="G402" s="1417"/>
      <c r="H402" s="1417"/>
      <c r="I402" s="1417"/>
      <c r="J402" s="1417"/>
      <c r="K402" s="1417"/>
      <c r="L402" s="1417"/>
      <c r="M402" s="1417"/>
      <c r="N402" s="1418"/>
      <c r="O402" s="3"/>
      <c r="P402" s="1432"/>
      <c r="Q402" s="1416" t="s">
        <v>19</v>
      </c>
      <c r="R402" s="1417"/>
      <c r="S402" s="1417"/>
      <c r="T402" s="1417"/>
      <c r="U402" s="1417"/>
      <c r="V402" s="1417"/>
      <c r="W402" s="1417"/>
      <c r="X402" s="1417"/>
      <c r="Y402" s="1417"/>
      <c r="Z402" s="1417"/>
      <c r="AA402" s="1417"/>
      <c r="AB402" s="1417"/>
      <c r="AC402" s="1418"/>
    </row>
    <row r="403" spans="1:29" ht="15.75" customHeight="1" thickBot="1">
      <c r="A403" s="1432"/>
      <c r="B403" s="1419"/>
      <c r="C403" s="1420"/>
      <c r="D403" s="1420"/>
      <c r="E403" s="1420"/>
      <c r="F403" s="1420"/>
      <c r="G403" s="1420"/>
      <c r="H403" s="1420"/>
      <c r="I403" s="1420"/>
      <c r="J403" s="1420"/>
      <c r="K403" s="1420"/>
      <c r="L403" s="1420"/>
      <c r="M403" s="1420"/>
      <c r="N403" s="1421"/>
      <c r="O403" s="3"/>
      <c r="P403" s="1432"/>
      <c r="Q403" s="1419"/>
      <c r="R403" s="1420"/>
      <c r="S403" s="1420"/>
      <c r="T403" s="1420"/>
      <c r="U403" s="1420"/>
      <c r="V403" s="1420"/>
      <c r="W403" s="1420"/>
      <c r="X403" s="1420"/>
      <c r="Y403" s="1420"/>
      <c r="Z403" s="1420"/>
      <c r="AA403" s="1420"/>
      <c r="AB403" s="1420"/>
      <c r="AC403" s="1421"/>
    </row>
    <row r="404" spans="1:29" ht="15" customHeight="1">
      <c r="A404" s="1432"/>
      <c r="B404" s="9"/>
      <c r="C404" s="10"/>
      <c r="D404" s="10"/>
      <c r="E404" s="10"/>
      <c r="F404" s="10"/>
      <c r="G404" s="10"/>
      <c r="H404" s="10"/>
      <c r="I404" s="10"/>
      <c r="J404" s="10"/>
      <c r="K404" s="10"/>
      <c r="L404" s="10"/>
      <c r="M404" s="10"/>
      <c r="N404" s="11"/>
      <c r="O404" s="3"/>
      <c r="P404" s="1432"/>
      <c r="Q404" s="1424" t="s">
        <v>144</v>
      </c>
      <c r="R404" s="1403"/>
      <c r="S404" s="1403"/>
      <c r="T404" s="1403"/>
      <c r="U404" s="1403"/>
      <c r="V404" s="1403"/>
      <c r="W404" s="1403"/>
      <c r="X404" s="1403"/>
      <c r="Y404" s="1403"/>
      <c r="Z404" s="1403"/>
      <c r="AA404" s="1403"/>
      <c r="AB404" s="1403"/>
      <c r="AC404" s="1425"/>
    </row>
    <row r="405" spans="1:29" ht="15" customHeight="1" thickBot="1">
      <c r="A405" s="1432"/>
      <c r="B405" s="9"/>
      <c r="C405" s="10"/>
      <c r="D405" s="10"/>
      <c r="E405" s="10"/>
      <c r="F405" s="10"/>
      <c r="G405" s="1408" t="s">
        <v>5</v>
      </c>
      <c r="H405" s="1408"/>
      <c r="I405" s="10"/>
      <c r="J405" s="10"/>
      <c r="K405" s="10"/>
      <c r="L405" s="10"/>
      <c r="M405" s="10"/>
      <c r="N405" s="11"/>
      <c r="O405" s="3"/>
      <c r="P405" s="1432"/>
      <c r="Q405" s="1426"/>
      <c r="R405" s="1406"/>
      <c r="S405" s="1406"/>
      <c r="T405" s="1406"/>
      <c r="U405" s="1406"/>
      <c r="V405" s="1406"/>
      <c r="W405" s="1406"/>
      <c r="X405" s="1406"/>
      <c r="Y405" s="1406"/>
      <c r="Z405" s="1406"/>
      <c r="AA405" s="1406"/>
      <c r="AB405" s="1406"/>
      <c r="AC405" s="1427"/>
    </row>
    <row r="406" spans="1:29" ht="18.75" customHeight="1">
      <c r="A406" s="1432"/>
      <c r="B406" s="9"/>
      <c r="C406" s="10"/>
      <c r="D406" s="10"/>
      <c r="E406" s="447" t="s">
        <v>146</v>
      </c>
      <c r="F406" s="981" t="s">
        <v>4</v>
      </c>
      <c r="G406" s="1442">
        <v>1</v>
      </c>
      <c r="H406" s="1442"/>
      <c r="I406" s="222"/>
      <c r="J406" s="10"/>
      <c r="K406" s="10"/>
      <c r="L406" s="10"/>
      <c r="M406" s="10"/>
      <c r="N406" s="11"/>
      <c r="O406" s="3"/>
      <c r="P406" s="1432"/>
      <c r="Q406" s="9"/>
      <c r="R406" s="1428" t="s">
        <v>1386</v>
      </c>
      <c r="S406" s="1428"/>
      <c r="T406" s="1428"/>
      <c r="U406" s="1428"/>
      <c r="V406" s="1428"/>
      <c r="W406" s="1428"/>
      <c r="X406" s="1428"/>
      <c r="Y406" s="1428"/>
      <c r="Z406" s="1428"/>
      <c r="AA406" s="1428"/>
      <c r="AB406" s="1428"/>
      <c r="AC406" s="11"/>
    </row>
    <row r="407" spans="1:29">
      <c r="A407" s="1432"/>
      <c r="B407" s="842"/>
      <c r="C407" s="965" t="s">
        <v>6</v>
      </c>
      <c r="D407" s="99" t="s">
        <v>861</v>
      </c>
      <c r="E407" s="10"/>
      <c r="F407" s="10"/>
      <c r="G407" s="114"/>
      <c r="H407" s="109"/>
      <c r="I407" s="10"/>
      <c r="J407" s="188" t="s">
        <v>7</v>
      </c>
      <c r="K407" s="188"/>
      <c r="L407" s="188"/>
      <c r="M407" s="188"/>
      <c r="N407" s="189"/>
      <c r="O407" s="3"/>
      <c r="P407" s="1432"/>
      <c r="Q407" s="9"/>
      <c r="R407" s="1428"/>
      <c r="S407" s="1428"/>
      <c r="T407" s="1428"/>
      <c r="U407" s="1428"/>
      <c r="V407" s="1428"/>
      <c r="W407" s="1428"/>
      <c r="X407" s="1428"/>
      <c r="Y407" s="1428"/>
      <c r="Z407" s="1428"/>
      <c r="AA407" s="1428"/>
      <c r="AB407" s="1428"/>
      <c r="AC407" s="11"/>
    </row>
    <row r="408" spans="1:29" ht="16.5" customHeight="1">
      <c r="A408" s="1432"/>
      <c r="B408" s="9"/>
      <c r="C408" s="978">
        <v>0.38</v>
      </c>
      <c r="D408" s="14" t="s">
        <v>73</v>
      </c>
      <c r="E408" s="15"/>
      <c r="F408" s="14"/>
      <c r="G408" s="1409">
        <f>(C408/C417)*G406</f>
        <v>0.14089729328883946</v>
      </c>
      <c r="H408" s="1409"/>
      <c r="I408" s="10"/>
      <c r="J408" s="1443" t="s">
        <v>1327</v>
      </c>
      <c r="K408" s="1443"/>
      <c r="L408" s="1443"/>
      <c r="M408" s="1443"/>
      <c r="N408" s="1444"/>
      <c r="O408" s="3"/>
      <c r="P408" s="1432"/>
      <c r="Q408" s="9"/>
      <c r="R408" s="1428"/>
      <c r="S408" s="1428"/>
      <c r="T408" s="1428"/>
      <c r="U408" s="1428"/>
      <c r="V408" s="1428"/>
      <c r="W408" s="1428"/>
      <c r="X408" s="1428"/>
      <c r="Y408" s="1428"/>
      <c r="Z408" s="1428"/>
      <c r="AA408" s="1428"/>
      <c r="AB408" s="1428"/>
      <c r="AC408" s="11"/>
    </row>
    <row r="409" spans="1:29" ht="15.75">
      <c r="A409" s="1432"/>
      <c r="B409" s="9"/>
      <c r="C409" s="978">
        <v>0.94</v>
      </c>
      <c r="D409" s="14" t="s">
        <v>44</v>
      </c>
      <c r="E409" s="15"/>
      <c r="F409" s="16"/>
      <c r="G409" s="1409">
        <f>(C409/C417)*G406</f>
        <v>0.34853540971449765</v>
      </c>
      <c r="H409" s="1409"/>
      <c r="I409" s="10"/>
      <c r="J409" s="1447"/>
      <c r="K409" s="1447"/>
      <c r="L409" s="1447"/>
      <c r="M409" s="1447"/>
      <c r="N409" s="1448"/>
      <c r="O409" s="3"/>
      <c r="P409" s="1432"/>
      <c r="Q409" s="9"/>
      <c r="R409" s="10"/>
      <c r="S409" s="10"/>
      <c r="T409" s="10"/>
      <c r="U409" s="10"/>
      <c r="V409" s="10"/>
      <c r="W409" s="10"/>
      <c r="X409" s="10"/>
      <c r="Y409" s="10"/>
      <c r="Z409" s="10"/>
      <c r="AA409" s="10"/>
      <c r="AB409" s="10"/>
      <c r="AC409" s="11"/>
    </row>
    <row r="410" spans="1:29" ht="15.75" customHeight="1">
      <c r="A410" s="1432"/>
      <c r="B410" s="9"/>
      <c r="C410" s="978">
        <v>0.6</v>
      </c>
      <c r="D410" s="14" t="s">
        <v>1328</v>
      </c>
      <c r="E410" s="15"/>
      <c r="F410" s="16"/>
      <c r="G410" s="1409">
        <f>(C410/C417)*G406</f>
        <v>0.22246941045606231</v>
      </c>
      <c r="H410" s="1409"/>
      <c r="I410" s="10"/>
      <c r="J410" s="1443" t="s">
        <v>293</v>
      </c>
      <c r="K410" s="1443"/>
      <c r="L410" s="1443"/>
      <c r="M410" s="1443"/>
      <c r="N410" s="1444"/>
      <c r="O410" s="3"/>
      <c r="P410" s="1432"/>
      <c r="Q410" s="9"/>
      <c r="R410" s="10"/>
      <c r="S410" s="10"/>
      <c r="T410" s="10"/>
      <c r="U410" s="10"/>
      <c r="V410" s="10"/>
      <c r="W410" s="10"/>
      <c r="X410" s="10"/>
      <c r="Y410" s="10"/>
      <c r="Z410" s="10"/>
      <c r="AA410" s="10"/>
      <c r="AB410" s="10"/>
      <c r="AC410" s="11"/>
    </row>
    <row r="411" spans="1:29" ht="15.75" customHeight="1">
      <c r="A411" s="1432"/>
      <c r="B411" s="9"/>
      <c r="C411" s="978">
        <v>0.32</v>
      </c>
      <c r="D411" s="14" t="s">
        <v>276</v>
      </c>
      <c r="E411" s="15"/>
      <c r="F411" s="16"/>
      <c r="G411" s="1409">
        <f>(C411/C417)*G406</f>
        <v>0.11865035224323324</v>
      </c>
      <c r="H411" s="1409"/>
      <c r="I411" s="10"/>
      <c r="J411" s="1447"/>
      <c r="K411" s="1447"/>
      <c r="L411" s="1447"/>
      <c r="M411" s="1447"/>
      <c r="N411" s="1448"/>
      <c r="O411" s="3"/>
      <c r="P411" s="1432"/>
      <c r="Q411" s="9"/>
      <c r="R411" s="10"/>
      <c r="S411" s="10"/>
      <c r="T411" s="10"/>
      <c r="U411" s="10"/>
      <c r="V411" s="10"/>
      <c r="W411" s="10"/>
      <c r="X411" s="10"/>
      <c r="Y411" s="10"/>
      <c r="Z411" s="10"/>
      <c r="AA411" s="10"/>
      <c r="AB411" s="10"/>
      <c r="AC411" s="11"/>
    </row>
    <row r="412" spans="1:29" ht="15.75" customHeight="1">
      <c r="A412" s="1432"/>
      <c r="B412" s="9"/>
      <c r="C412" s="978">
        <v>1.4E-2</v>
      </c>
      <c r="D412" s="14" t="s">
        <v>16</v>
      </c>
      <c r="E412" s="15"/>
      <c r="F412" s="16"/>
      <c r="G412" s="1409">
        <f>(C412/C417)*G406</f>
        <v>5.1909529106414542E-3</v>
      </c>
      <c r="H412" s="1409"/>
      <c r="I412" s="10"/>
      <c r="J412" s="1443" t="s">
        <v>1331</v>
      </c>
      <c r="K412" s="1443"/>
      <c r="L412" s="1443"/>
      <c r="M412" s="1443"/>
      <c r="N412" s="1444"/>
      <c r="O412" s="3"/>
      <c r="P412" s="1432"/>
      <c r="Q412" s="9"/>
      <c r="R412" s="10"/>
      <c r="S412" s="10"/>
      <c r="T412" s="10"/>
      <c r="U412" s="10"/>
      <c r="V412" s="10"/>
      <c r="W412" s="10"/>
      <c r="X412" s="10"/>
      <c r="Y412" s="10"/>
      <c r="Z412" s="10"/>
      <c r="AA412" s="10"/>
      <c r="AB412" s="10"/>
      <c r="AC412" s="11"/>
    </row>
    <row r="413" spans="1:29" ht="15.75" customHeight="1">
      <c r="A413" s="1432"/>
      <c r="B413" s="9"/>
      <c r="C413" s="978">
        <v>0.3</v>
      </c>
      <c r="D413" s="14" t="s">
        <v>350</v>
      </c>
      <c r="E413" s="15"/>
      <c r="F413" s="16"/>
      <c r="G413" s="1409">
        <f>(C413/C417)*G406</f>
        <v>0.11123470522803115</v>
      </c>
      <c r="H413" s="1409"/>
      <c r="I413" s="10"/>
      <c r="J413" s="1447"/>
      <c r="K413" s="1447"/>
      <c r="L413" s="1447"/>
      <c r="M413" s="1447"/>
      <c r="N413" s="1448"/>
      <c r="O413" s="3"/>
      <c r="P413" s="1432"/>
      <c r="Q413" s="9"/>
      <c r="R413" s="10"/>
      <c r="S413" s="10"/>
      <c r="T413" s="10"/>
      <c r="U413" s="10"/>
      <c r="V413" s="10"/>
      <c r="W413" s="10"/>
      <c r="X413" s="10"/>
      <c r="Y413" s="10"/>
      <c r="Z413" s="10"/>
      <c r="AA413" s="10"/>
      <c r="AB413" s="10"/>
      <c r="AC413" s="11"/>
    </row>
    <row r="414" spans="1:29" ht="15.75" customHeight="1">
      <c r="A414" s="1432"/>
      <c r="B414" s="9"/>
      <c r="C414" s="978">
        <v>0.1</v>
      </c>
      <c r="D414" s="14" t="s">
        <v>1329</v>
      </c>
      <c r="E414" s="15"/>
      <c r="F414" s="16"/>
      <c r="G414" s="1409">
        <f>(C414/C417)*G406</f>
        <v>3.7078235076010387E-2</v>
      </c>
      <c r="H414" s="1409"/>
      <c r="I414" s="10"/>
      <c r="J414" s="1443" t="s">
        <v>632</v>
      </c>
      <c r="K414" s="1443"/>
      <c r="L414" s="1443"/>
      <c r="M414" s="1443"/>
      <c r="N414" s="1444"/>
      <c r="O414" s="3"/>
      <c r="P414" s="1432"/>
      <c r="Q414" s="9"/>
      <c r="R414" s="10"/>
      <c r="S414" s="10"/>
      <c r="T414" s="10"/>
      <c r="U414" s="10"/>
      <c r="V414" s="10"/>
      <c r="W414" s="10"/>
      <c r="X414" s="10"/>
      <c r="Y414" s="10"/>
      <c r="Z414" s="10"/>
      <c r="AA414" s="10"/>
      <c r="AB414" s="10"/>
      <c r="AC414" s="11"/>
    </row>
    <row r="415" spans="1:29" ht="15.75" customHeight="1">
      <c r="A415" s="1432"/>
      <c r="B415" s="9"/>
      <c r="C415" s="978">
        <v>4.2999999999999997E-2</v>
      </c>
      <c r="D415" s="14" t="s">
        <v>731</v>
      </c>
      <c r="E415" s="15"/>
      <c r="F415" s="16"/>
      <c r="G415" s="1409">
        <f>IF(ISTEXT(C415),"",(C415/C417)*G406)</f>
        <v>1.5943641082684465E-2</v>
      </c>
      <c r="H415" s="1409"/>
      <c r="I415" s="10"/>
      <c r="J415" s="1447"/>
      <c r="K415" s="1447"/>
      <c r="L415" s="1447"/>
      <c r="M415" s="1447"/>
      <c r="N415" s="1448"/>
      <c r="O415" s="3"/>
      <c r="P415" s="1432"/>
      <c r="Q415" s="9"/>
      <c r="R415" s="10"/>
      <c r="S415" s="10"/>
      <c r="T415" s="10"/>
      <c r="U415" s="10"/>
      <c r="V415" s="10"/>
      <c r="W415" s="10"/>
      <c r="X415" s="10"/>
      <c r="Y415" s="10"/>
      <c r="Z415" s="10"/>
      <c r="AA415" s="10"/>
      <c r="AB415" s="10"/>
      <c r="AC415" s="11"/>
    </row>
    <row r="416" spans="1:29" ht="15.75" customHeight="1">
      <c r="A416" s="1432"/>
      <c r="B416" s="9"/>
      <c r="C416" s="14"/>
      <c r="D416" s="14"/>
      <c r="E416" s="275"/>
      <c r="F416" s="275"/>
      <c r="G416" s="1409"/>
      <c r="H416" s="1409"/>
      <c r="I416" s="10"/>
      <c r="J416" s="177"/>
      <c r="K416" s="177"/>
      <c r="L416" s="177"/>
      <c r="M416" s="177"/>
      <c r="N416" s="178"/>
      <c r="O416" s="3"/>
      <c r="P416" s="1432"/>
      <c r="Q416" s="1016" t="s">
        <v>1418</v>
      </c>
      <c r="R416" s="10"/>
      <c r="S416" s="10"/>
      <c r="T416" s="10"/>
      <c r="U416" s="10"/>
      <c r="V416" s="10"/>
      <c r="W416" s="10"/>
      <c r="X416" s="10"/>
      <c r="Y416" s="10"/>
      <c r="Z416" s="10"/>
      <c r="AA416" s="10"/>
      <c r="AB416" s="10"/>
      <c r="AC416" s="11"/>
    </row>
    <row r="417" spans="1:29" ht="16.5" thickBot="1">
      <c r="A417" s="1432"/>
      <c r="B417" s="9"/>
      <c r="C417" s="963">
        <f>SUM(C408:C415)</f>
        <v>2.6969999999999996</v>
      </c>
      <c r="D417" s="1453" t="s">
        <v>8</v>
      </c>
      <c r="E417" s="1453"/>
      <c r="F417" s="1453"/>
      <c r="G417" s="1454">
        <f>SUM(G408:G415)</f>
        <v>1</v>
      </c>
      <c r="H417" s="1454">
        <f>SUM(H408:H415)</f>
        <v>0</v>
      </c>
      <c r="I417" s="14" t="s">
        <v>1330</v>
      </c>
      <c r="J417" s="177"/>
      <c r="K417" s="177"/>
      <c r="L417" s="177"/>
      <c r="M417" s="177"/>
      <c r="N417" s="178"/>
      <c r="O417" s="3"/>
      <c r="P417" s="1432"/>
      <c r="Q417" s="992" t="str">
        <f ca="1">CELL("nomfichier",P413)</f>
        <v>D:\1 UPRT SITE WEB\uprt.fr\ff-mickael-rabeau\[ff-mr-patisserie-N°3-complet.xlsx]Chocolat</v>
      </c>
      <c r="R417" s="10"/>
      <c r="S417" s="10"/>
      <c r="T417" s="10"/>
      <c r="U417" s="10"/>
      <c r="V417" s="10"/>
      <c r="W417" s="10"/>
      <c r="X417" s="10"/>
      <c r="Y417" s="10"/>
      <c r="Z417" s="10"/>
      <c r="AA417" s="10"/>
      <c r="AB417" s="10"/>
      <c r="AC417" s="11"/>
    </row>
    <row r="418" spans="1:29" ht="16.5" thickBot="1">
      <c r="A418" s="1432"/>
      <c r="B418" s="9"/>
      <c r="C418" s="129"/>
      <c r="D418" s="959"/>
      <c r="E418" s="959"/>
      <c r="F418" s="959"/>
      <c r="G418" s="959"/>
      <c r="H418" s="959"/>
      <c r="I418" s="10"/>
      <c r="J418" s="177"/>
      <c r="K418" s="177"/>
      <c r="L418" s="177"/>
      <c r="M418" s="177"/>
      <c r="N418" s="178"/>
      <c r="O418" s="3"/>
      <c r="P418" s="1432"/>
      <c r="Q418" s="938"/>
      <c r="R418" s="939"/>
      <c r="S418" s="939"/>
      <c r="T418" s="939"/>
      <c r="U418" s="25"/>
      <c r="V418" s="25"/>
      <c r="W418" s="25"/>
      <c r="X418" s="25"/>
      <c r="Y418" s="25"/>
      <c r="Z418" s="25"/>
      <c r="AA418" s="25"/>
      <c r="AB418" s="25"/>
      <c r="AC418" s="26"/>
    </row>
    <row r="419" spans="1:29">
      <c r="A419" s="1432"/>
      <c r="B419" s="23" t="s">
        <v>6</v>
      </c>
      <c r="C419" s="452" t="s">
        <v>10</v>
      </c>
      <c r="D419" s="25"/>
      <c r="E419" s="25"/>
      <c r="F419" s="25"/>
      <c r="G419" s="25"/>
      <c r="H419" s="25"/>
      <c r="I419" s="25"/>
      <c r="J419" s="25"/>
      <c r="K419" s="25"/>
      <c r="L419" s="25"/>
      <c r="M419" s="25"/>
      <c r="N419" s="26"/>
      <c r="P419" s="1432"/>
      <c r="Q419" s="9"/>
      <c r="R419" s="10" t="s">
        <v>9</v>
      </c>
      <c r="S419" s="932" t="s">
        <v>177</v>
      </c>
      <c r="T419" s="10"/>
      <c r="U419" s="10"/>
      <c r="V419" s="1429" t="s">
        <v>179</v>
      </c>
      <c r="W419" s="1429"/>
      <c r="X419" s="1429"/>
      <c r="Y419" s="1429"/>
      <c r="Z419" s="1429"/>
      <c r="AA419" s="1429"/>
      <c r="AB419" s="1429"/>
      <c r="AC419" s="1430"/>
    </row>
    <row r="420" spans="1:29">
      <c r="A420" s="1432"/>
      <c r="B420" s="86" t="s">
        <v>5</v>
      </c>
      <c r="C420" s="451" t="s">
        <v>11</v>
      </c>
      <c r="D420" s="28"/>
      <c r="E420" s="28"/>
      <c r="F420" s="28"/>
      <c r="G420" s="28"/>
      <c r="H420" s="28"/>
      <c r="I420" s="28"/>
      <c r="J420" s="28"/>
      <c r="K420" s="28"/>
      <c r="L420" s="28"/>
      <c r="M420" s="10"/>
      <c r="N420" s="29"/>
      <c r="P420" s="1432"/>
      <c r="Q420" s="10"/>
      <c r="R420" s="10"/>
      <c r="S420" s="10"/>
      <c r="T420" s="10"/>
      <c r="U420" s="10"/>
      <c r="V420" s="931"/>
      <c r="W420" s="931" t="s">
        <v>178</v>
      </c>
      <c r="X420" s="931"/>
      <c r="Y420" s="931"/>
      <c r="Z420" s="931"/>
      <c r="AA420" s="931"/>
      <c r="AB420" s="931"/>
      <c r="AC420" s="933"/>
    </row>
    <row r="421" spans="1:29" ht="15" customHeight="1">
      <c r="A421" s="1432"/>
      <c r="B421" s="1433" t="s">
        <v>1412</v>
      </c>
      <c r="C421" s="1434"/>
      <c r="D421" s="1434"/>
      <c r="E421" s="1434"/>
      <c r="F421" s="1434"/>
      <c r="G421" s="1434"/>
      <c r="H421" s="1434"/>
      <c r="I421" s="1434"/>
      <c r="J421" s="1434"/>
      <c r="K421" s="1434"/>
      <c r="L421" s="1434"/>
      <c r="M421" s="1434"/>
      <c r="N421" s="1435"/>
      <c r="P421" s="1432"/>
      <c r="Q421" s="1433" t="s">
        <v>1412</v>
      </c>
      <c r="R421" s="1434"/>
      <c r="S421" s="1434"/>
      <c r="T421" s="1434"/>
      <c r="U421" s="1434"/>
      <c r="V421" s="1434"/>
      <c r="W421" s="1434"/>
      <c r="X421" s="1434"/>
      <c r="Y421" s="1434"/>
      <c r="Z421" s="1434"/>
      <c r="AA421" s="1434"/>
      <c r="AB421" s="1434"/>
      <c r="AC421" s="1435"/>
    </row>
    <row r="422" spans="1:29" ht="15.75" thickBot="1">
      <c r="A422" s="1432"/>
      <c r="B422" s="1436"/>
      <c r="C422" s="1437"/>
      <c r="D422" s="1437"/>
      <c r="E422" s="1437"/>
      <c r="F422" s="1437"/>
      <c r="G422" s="1437"/>
      <c r="H422" s="1437"/>
      <c r="I422" s="1437"/>
      <c r="J422" s="1437"/>
      <c r="K422" s="1437"/>
      <c r="L422" s="1437"/>
      <c r="M422" s="1437"/>
      <c r="N422" s="1438"/>
      <c r="P422" s="1432"/>
      <c r="Q422" s="1436"/>
      <c r="R422" s="1437"/>
      <c r="S422" s="1437"/>
      <c r="T422" s="1437"/>
      <c r="U422" s="1437"/>
      <c r="V422" s="1437"/>
      <c r="W422" s="1437"/>
      <c r="X422" s="1437"/>
      <c r="Y422" s="1437"/>
      <c r="Z422" s="1437"/>
      <c r="AA422" s="1437"/>
      <c r="AB422" s="1437"/>
      <c r="AC422" s="1438"/>
    </row>
    <row r="423" spans="1:29">
      <c r="A423" s="890"/>
      <c r="B423" s="890"/>
      <c r="C423" s="890"/>
      <c r="D423" s="890"/>
      <c r="E423" s="890"/>
      <c r="F423" s="890"/>
      <c r="G423" s="890"/>
      <c r="H423" s="890"/>
      <c r="I423" s="890"/>
      <c r="J423" s="890"/>
      <c r="K423" s="890"/>
      <c r="L423" s="890"/>
      <c r="M423" s="890"/>
      <c r="N423" s="890"/>
      <c r="P423" s="985"/>
      <c r="Q423" s="890"/>
      <c r="R423" s="890"/>
      <c r="S423" s="890"/>
      <c r="T423" s="890"/>
      <c r="U423" s="890"/>
      <c r="V423" s="890"/>
      <c r="W423" s="890"/>
      <c r="X423" s="890"/>
      <c r="Y423" s="890"/>
      <c r="Z423" s="890"/>
      <c r="AA423" s="890"/>
      <c r="AB423" s="890"/>
      <c r="AC423" s="890"/>
    </row>
    <row r="424" spans="1:29" ht="15.75" thickBot="1">
      <c r="A424" s="8" t="s">
        <v>3</v>
      </c>
      <c r="B424" s="1431" t="str">
        <f>B425</f>
        <v>Glaçage chocolat N°3</v>
      </c>
      <c r="C424" s="1431"/>
      <c r="D424" s="1431"/>
      <c r="E424" s="1431"/>
      <c r="F424" s="1431"/>
      <c r="G424" s="1431"/>
      <c r="H424" s="1431"/>
      <c r="I424" s="1431"/>
      <c r="J424" s="1431"/>
      <c r="K424" s="1431"/>
      <c r="L424" s="1431"/>
      <c r="M424" s="1431"/>
      <c r="N424" s="1431"/>
      <c r="O424" s="3"/>
      <c r="P424" s="8" t="s">
        <v>3</v>
      </c>
      <c r="Q424" s="1431" t="str">
        <f>Q425</f>
        <v>Glaçage chocolat</v>
      </c>
      <c r="R424" s="1431"/>
      <c r="S424" s="1431"/>
      <c r="T424" s="1431"/>
      <c r="U424" s="1431"/>
      <c r="V424" s="1431"/>
      <c r="W424" s="1431"/>
      <c r="X424" s="1431"/>
      <c r="Y424" s="1431"/>
      <c r="Z424" s="1431"/>
      <c r="AA424" s="1431"/>
      <c r="AB424" s="1431"/>
      <c r="AC424" s="1431"/>
    </row>
    <row r="425" spans="1:29" ht="23.25" customHeight="1">
      <c r="A425" s="1432" t="str">
        <f>B425</f>
        <v>Glaçage chocolat N°3</v>
      </c>
      <c r="B425" s="1399" t="s">
        <v>1527</v>
      </c>
      <c r="C425" s="1400"/>
      <c r="D425" s="1400"/>
      <c r="E425" s="1400"/>
      <c r="F425" s="1400"/>
      <c r="G425" s="1400"/>
      <c r="H425" s="1400"/>
      <c r="I425" s="1400"/>
      <c r="J425" s="1400"/>
      <c r="K425" s="1400"/>
      <c r="L425" s="1400"/>
      <c r="M425" s="1400"/>
      <c r="N425" s="1401"/>
      <c r="O425" s="3"/>
      <c r="P425" s="1432" t="str">
        <f>Q425</f>
        <v>Glaçage chocolat</v>
      </c>
      <c r="Q425" s="1399" t="s">
        <v>325</v>
      </c>
      <c r="R425" s="1400"/>
      <c r="S425" s="1400"/>
      <c r="T425" s="1400"/>
      <c r="U425" s="1400"/>
      <c r="V425" s="1400"/>
      <c r="W425" s="1400"/>
      <c r="X425" s="1400"/>
      <c r="Y425" s="1400"/>
      <c r="Z425" s="1400"/>
      <c r="AA425" s="1400"/>
      <c r="AB425" s="1400"/>
      <c r="AC425" s="1401"/>
    </row>
    <row r="426" spans="1:29" ht="15.75" customHeight="1">
      <c r="A426" s="1432"/>
      <c r="B426" s="1387"/>
      <c r="C426" s="1388"/>
      <c r="D426" s="1388"/>
      <c r="E426" s="1388"/>
      <c r="F426" s="1388"/>
      <c r="G426" s="1388"/>
      <c r="H426" s="1388"/>
      <c r="I426" s="1388"/>
      <c r="J426" s="1388"/>
      <c r="K426" s="1388"/>
      <c r="L426" s="1388"/>
      <c r="M426" s="1388"/>
      <c r="N426" s="1389"/>
      <c r="O426" s="3"/>
      <c r="P426" s="1432"/>
      <c r="Q426" s="1387"/>
      <c r="R426" s="1388"/>
      <c r="S426" s="1388"/>
      <c r="T426" s="1388"/>
      <c r="U426" s="1388"/>
      <c r="V426" s="1388"/>
      <c r="W426" s="1388"/>
      <c r="X426" s="1388"/>
      <c r="Y426" s="1388"/>
      <c r="Z426" s="1388"/>
      <c r="AA426" s="1388"/>
      <c r="AB426" s="1388"/>
      <c r="AC426" s="1389"/>
    </row>
    <row r="427" spans="1:29" ht="15.75" customHeight="1">
      <c r="A427" s="1432"/>
      <c r="B427" s="1416" t="s">
        <v>19</v>
      </c>
      <c r="C427" s="1417"/>
      <c r="D427" s="1417"/>
      <c r="E427" s="1417"/>
      <c r="F427" s="1417"/>
      <c r="G427" s="1417"/>
      <c r="H427" s="1417"/>
      <c r="I427" s="1417"/>
      <c r="J427" s="1417"/>
      <c r="K427" s="1417"/>
      <c r="L427" s="1417"/>
      <c r="M427" s="1417"/>
      <c r="N427" s="1418"/>
      <c r="O427" s="3"/>
      <c r="P427" s="1432"/>
      <c r="Q427" s="1416" t="s">
        <v>19</v>
      </c>
      <c r="R427" s="1417"/>
      <c r="S427" s="1417"/>
      <c r="T427" s="1417"/>
      <c r="U427" s="1417"/>
      <c r="V427" s="1417"/>
      <c r="W427" s="1417"/>
      <c r="X427" s="1417"/>
      <c r="Y427" s="1417"/>
      <c r="Z427" s="1417"/>
      <c r="AA427" s="1417"/>
      <c r="AB427" s="1417"/>
      <c r="AC427" s="1418"/>
    </row>
    <row r="428" spans="1:29" ht="15.75" customHeight="1" thickBot="1">
      <c r="A428" s="1432"/>
      <c r="B428" s="1419"/>
      <c r="C428" s="1420"/>
      <c r="D428" s="1420"/>
      <c r="E428" s="1420"/>
      <c r="F428" s="1420"/>
      <c r="G428" s="1420"/>
      <c r="H428" s="1420"/>
      <c r="I428" s="1420"/>
      <c r="J428" s="1420"/>
      <c r="K428" s="1420"/>
      <c r="L428" s="1420"/>
      <c r="M428" s="1420"/>
      <c r="N428" s="1421"/>
      <c r="O428" s="3"/>
      <c r="P428" s="1432"/>
      <c r="Q428" s="1419"/>
      <c r="R428" s="1420"/>
      <c r="S428" s="1420"/>
      <c r="T428" s="1420"/>
      <c r="U428" s="1420"/>
      <c r="V428" s="1420"/>
      <c r="W428" s="1420"/>
      <c r="X428" s="1420"/>
      <c r="Y428" s="1420"/>
      <c r="Z428" s="1420"/>
      <c r="AA428" s="1420"/>
      <c r="AB428" s="1420"/>
      <c r="AC428" s="1421"/>
    </row>
    <row r="429" spans="1:29" ht="15" customHeight="1">
      <c r="A429" s="1432"/>
      <c r="B429" s="9"/>
      <c r="C429" s="10"/>
      <c r="D429" s="10"/>
      <c r="E429" s="10"/>
      <c r="F429" s="1522" t="s">
        <v>1490</v>
      </c>
      <c r="G429" s="1522"/>
      <c r="H429" s="1522"/>
      <c r="I429" s="1524" t="s">
        <v>1491</v>
      </c>
      <c r="J429" s="1524"/>
      <c r="K429" s="59"/>
      <c r="L429" s="10"/>
      <c r="M429" s="10"/>
      <c r="N429" s="11"/>
      <c r="O429" s="3"/>
      <c r="P429" s="1432"/>
      <c r="Q429" s="1424" t="s">
        <v>144</v>
      </c>
      <c r="R429" s="1403"/>
      <c r="S429" s="1403"/>
      <c r="T429" s="1403"/>
      <c r="U429" s="1403"/>
      <c r="V429" s="1403"/>
      <c r="W429" s="1403"/>
      <c r="X429" s="1403"/>
      <c r="Y429" s="1403"/>
      <c r="Z429" s="1403"/>
      <c r="AA429" s="1403"/>
      <c r="AB429" s="1403"/>
      <c r="AC429" s="1425"/>
    </row>
    <row r="430" spans="1:29" ht="15" customHeight="1" thickBot="1">
      <c r="A430" s="1432"/>
      <c r="B430" s="9"/>
      <c r="C430" s="10"/>
      <c r="D430" s="10"/>
      <c r="E430" s="10"/>
      <c r="F430" s="1523"/>
      <c r="G430" s="1523"/>
      <c r="H430" s="1523"/>
      <c r="I430" s="1525"/>
      <c r="J430" s="1525"/>
      <c r="K430" s="45"/>
      <c r="L430" s="10"/>
      <c r="M430" s="10"/>
      <c r="N430" s="11"/>
      <c r="O430" s="3"/>
      <c r="P430" s="1432"/>
      <c r="Q430" s="1426"/>
      <c r="R430" s="1406"/>
      <c r="S430" s="1406"/>
      <c r="T430" s="1406"/>
      <c r="U430" s="1406"/>
      <c r="V430" s="1406"/>
      <c r="W430" s="1406"/>
      <c r="X430" s="1406"/>
      <c r="Y430" s="1406"/>
      <c r="Z430" s="1406"/>
      <c r="AA430" s="1406"/>
      <c r="AB430" s="1406"/>
      <c r="AC430" s="1427"/>
    </row>
    <row r="431" spans="1:29" ht="15" customHeight="1">
      <c r="A431" s="1432"/>
      <c r="B431" s="9"/>
      <c r="C431" s="10"/>
      <c r="D431" s="10"/>
      <c r="E431" s="10"/>
      <c r="F431" s="1523"/>
      <c r="G431" s="1523"/>
      <c r="H431" s="1523"/>
      <c r="I431" s="1525"/>
      <c r="J431" s="1525"/>
      <c r="K431" s="45"/>
      <c r="L431" s="10"/>
      <c r="M431" s="10"/>
      <c r="N431" s="11"/>
      <c r="O431" s="3"/>
      <c r="P431" s="1432"/>
      <c r="Q431" s="1439" t="s">
        <v>1430</v>
      </c>
      <c r="R431" s="1428"/>
      <c r="S431" s="1428"/>
      <c r="T431" s="1428"/>
      <c r="U431" s="1428"/>
      <c r="V431" s="1428"/>
      <c r="W431" s="1428"/>
      <c r="X431" s="1428"/>
      <c r="Y431" s="1428"/>
      <c r="Z431" s="1428"/>
      <c r="AA431" s="1428"/>
      <c r="AB431" s="957" t="s">
        <v>5</v>
      </c>
      <c r="AC431" s="11"/>
    </row>
    <row r="432" spans="1:29" ht="15" customHeight="1">
      <c r="A432" s="1432"/>
      <c r="B432" s="9"/>
      <c r="C432" s="10"/>
      <c r="D432" s="10"/>
      <c r="E432" s="10"/>
      <c r="F432" s="1408" t="s">
        <v>5</v>
      </c>
      <c r="G432" s="1408"/>
      <c r="H432" s="1408"/>
      <c r="I432" s="1513" t="s">
        <v>66</v>
      </c>
      <c r="J432" s="1513"/>
      <c r="K432" s="45"/>
      <c r="L432" s="10"/>
      <c r="M432" s="10"/>
      <c r="N432" s="11"/>
      <c r="O432" s="3"/>
      <c r="P432" s="1432"/>
      <c r="Q432" s="1439"/>
      <c r="R432" s="1428"/>
      <c r="S432" s="1428"/>
      <c r="T432" s="1428"/>
      <c r="U432" s="1428"/>
      <c r="V432" s="1428"/>
      <c r="W432" s="1428"/>
      <c r="X432" s="1428"/>
      <c r="Y432" s="1428"/>
      <c r="Z432" s="1428"/>
      <c r="AA432" s="1428"/>
      <c r="AB432" s="970" t="s">
        <v>66</v>
      </c>
      <c r="AC432" s="11"/>
    </row>
    <row r="433" spans="1:29" ht="18.75" customHeight="1">
      <c r="A433" s="1432"/>
      <c r="B433" s="9"/>
      <c r="C433" s="10"/>
      <c r="D433" s="10"/>
      <c r="E433" s="10"/>
      <c r="F433" s="1414">
        <v>1</v>
      </c>
      <c r="G433" s="1414"/>
      <c r="H433" s="1414"/>
      <c r="I433" s="1526">
        <v>10</v>
      </c>
      <c r="J433" s="1526"/>
      <c r="K433" s="10"/>
      <c r="L433" s="10"/>
      <c r="M433" s="10"/>
      <c r="N433" s="11"/>
      <c r="O433" s="3"/>
      <c r="P433" s="1432"/>
      <c r="Q433" s="1439"/>
      <c r="R433" s="1428"/>
      <c r="S433" s="1428"/>
      <c r="T433" s="1428"/>
      <c r="U433" s="1428"/>
      <c r="V433" s="1428"/>
      <c r="W433" s="1428"/>
      <c r="X433" s="1428"/>
      <c r="Y433" s="1428"/>
      <c r="Z433" s="1428"/>
      <c r="AA433" s="1428"/>
      <c r="AB433" s="10"/>
      <c r="AC433" s="11"/>
    </row>
    <row r="434" spans="1:29" ht="15" customHeight="1">
      <c r="A434" s="1432"/>
      <c r="B434" s="233" t="s">
        <v>6</v>
      </c>
      <c r="C434" s="99" t="s">
        <v>861</v>
      </c>
      <c r="D434" s="10"/>
      <c r="E434" s="10"/>
      <c r="F434" s="10"/>
      <c r="G434" s="1527"/>
      <c r="H434" s="1527"/>
      <c r="I434" s="1527"/>
      <c r="J434" s="1527"/>
      <c r="K434" s="1412" t="s">
        <v>7</v>
      </c>
      <c r="L434" s="1412"/>
      <c r="M434" s="1412"/>
      <c r="N434" s="1413"/>
      <c r="O434" s="3"/>
      <c r="P434" s="1432"/>
      <c r="Q434" s="1440" t="s">
        <v>1374</v>
      </c>
      <c r="R434" s="1441"/>
      <c r="S434" s="1441"/>
      <c r="T434" s="1441"/>
      <c r="U434" s="1441"/>
      <c r="V434" s="1441"/>
      <c r="W434" s="1441"/>
      <c r="X434" s="1441"/>
      <c r="Y434" s="1441"/>
      <c r="Z434" s="1441"/>
      <c r="AA434" s="1441"/>
      <c r="AB434" s="965" t="s">
        <v>6</v>
      </c>
      <c r="AC434" s="11"/>
    </row>
    <row r="435" spans="1:29" ht="16.5" customHeight="1">
      <c r="A435" s="1432"/>
      <c r="B435" s="978">
        <v>1.2</v>
      </c>
      <c r="C435" s="14" t="s">
        <v>328</v>
      </c>
      <c r="D435" s="10"/>
      <c r="E435" s="14"/>
      <c r="F435" s="14"/>
      <c r="G435" s="1409">
        <f>IF(ISTEXT(B435),0,(B435/B440)*F433)</f>
        <v>0.57142857142857151</v>
      </c>
      <c r="H435" s="1409"/>
      <c r="I435" s="1409">
        <f>IF(ISTEXT(B435),0,(B435/F440)*I433)</f>
        <v>0.99999999999999989</v>
      </c>
      <c r="J435" s="1409"/>
      <c r="K435" s="1518" t="s">
        <v>326</v>
      </c>
      <c r="L435" s="1518"/>
      <c r="M435" s="1518"/>
      <c r="N435" s="1519"/>
      <c r="O435" s="3"/>
      <c r="P435" s="1432"/>
      <c r="Q435" s="1440"/>
      <c r="R435" s="1441"/>
      <c r="S435" s="1441"/>
      <c r="T435" s="1441"/>
      <c r="U435" s="1441"/>
      <c r="V435" s="1441"/>
      <c r="W435" s="1441"/>
      <c r="X435" s="1441"/>
      <c r="Y435" s="1441"/>
      <c r="Z435" s="1441"/>
      <c r="AA435" s="1441"/>
      <c r="AB435" s="991"/>
      <c r="AC435" s="11"/>
    </row>
    <row r="436" spans="1:29" ht="16.5" customHeight="1">
      <c r="A436" s="1432"/>
      <c r="B436" s="978">
        <v>0.6</v>
      </c>
      <c r="C436" s="14" t="s">
        <v>327</v>
      </c>
      <c r="D436" s="10"/>
      <c r="E436" s="14"/>
      <c r="F436" s="14"/>
      <c r="G436" s="1409">
        <f>IF(ISTEXT(B436),0,(B436/B440)*F433)</f>
        <v>0.28571428571428575</v>
      </c>
      <c r="H436" s="1409"/>
      <c r="I436" s="1409">
        <f>IF(ISTEXT(B436),0,(B436/F440)*I433)</f>
        <v>0.49999999999999994</v>
      </c>
      <c r="J436" s="1409"/>
      <c r="K436" s="1520"/>
      <c r="L436" s="1520"/>
      <c r="M436" s="1520"/>
      <c r="N436" s="1521"/>
      <c r="O436" s="3"/>
      <c r="P436" s="1432"/>
      <c r="Q436" s="9"/>
      <c r="R436" s="1015" t="s">
        <v>1490</v>
      </c>
      <c r="S436" s="10"/>
      <c r="T436" s="10"/>
      <c r="U436" s="10"/>
      <c r="V436" s="10"/>
      <c r="W436" s="10"/>
      <c r="X436" s="10"/>
      <c r="Y436" s="10"/>
      <c r="Z436" s="10"/>
      <c r="AA436" s="10"/>
      <c r="AB436" s="10"/>
      <c r="AC436" s="11"/>
    </row>
    <row r="437" spans="1:29" ht="21" customHeight="1">
      <c r="A437" s="1432"/>
      <c r="B437" s="978">
        <v>0.3</v>
      </c>
      <c r="C437" s="14" t="s">
        <v>55</v>
      </c>
      <c r="D437" s="10"/>
      <c r="E437" s="15"/>
      <c r="F437" s="16"/>
      <c r="G437" s="1409">
        <f>IF(ISTEXT(B437),0,(B437/B440)*F433)</f>
        <v>0.14285714285714288</v>
      </c>
      <c r="H437" s="1409"/>
      <c r="I437" s="1409">
        <f>IF(ISTEXT(B437),0,(B437/F440)*I433)</f>
        <v>0.24999999999999997</v>
      </c>
      <c r="J437" s="1409"/>
      <c r="K437" s="70" t="s">
        <v>331</v>
      </c>
      <c r="L437" s="70"/>
      <c r="M437" s="70"/>
      <c r="N437" s="71"/>
      <c r="O437" s="3"/>
      <c r="P437" s="1432"/>
      <c r="Q437" s="7"/>
      <c r="R437" s="1034" t="s">
        <v>1491</v>
      </c>
      <c r="S437" s="7"/>
      <c r="T437" s="7"/>
      <c r="U437" s="7"/>
      <c r="V437" s="7"/>
      <c r="W437" s="7"/>
      <c r="X437" s="7"/>
      <c r="Y437" s="7"/>
      <c r="Z437" s="7"/>
      <c r="AA437" s="7"/>
      <c r="AB437" s="7"/>
      <c r="AC437" s="7"/>
    </row>
    <row r="438" spans="1:29" ht="15" customHeight="1">
      <c r="A438" s="1432"/>
      <c r="B438" s="234"/>
      <c r="C438" s="14"/>
      <c r="D438" s="10"/>
      <c r="E438" s="15"/>
      <c r="F438" s="16"/>
      <c r="G438" s="1409"/>
      <c r="H438" s="1409"/>
      <c r="I438" s="1409"/>
      <c r="J438" s="1409"/>
      <c r="K438" s="70"/>
      <c r="L438" s="70"/>
      <c r="M438" s="70"/>
      <c r="N438" s="71"/>
      <c r="O438" s="3"/>
      <c r="P438" s="1432"/>
      <c r="Q438" s="9"/>
      <c r="S438" s="10"/>
      <c r="T438" s="10"/>
      <c r="U438" s="10"/>
      <c r="V438" s="10"/>
      <c r="W438" s="10"/>
      <c r="X438" s="10"/>
      <c r="Y438" s="10"/>
      <c r="Z438" s="10"/>
      <c r="AA438" s="10"/>
      <c r="AB438" s="10"/>
      <c r="AC438" s="11"/>
    </row>
    <row r="439" spans="1:29" ht="15.75">
      <c r="A439" s="1432"/>
      <c r="B439" s="250"/>
      <c r="C439" s="14"/>
      <c r="D439" s="10"/>
      <c r="E439" s="15"/>
      <c r="F439" s="965" t="s">
        <v>6</v>
      </c>
      <c r="G439" s="958"/>
      <c r="H439" s="965" t="s">
        <v>6</v>
      </c>
      <c r="I439" s="958"/>
      <c r="J439" s="958"/>
      <c r="K439" s="60"/>
      <c r="L439" s="70"/>
      <c r="M439" s="70"/>
      <c r="N439" s="71"/>
      <c r="P439" s="1432"/>
      <c r="Q439" s="9"/>
      <c r="R439" s="325" t="s">
        <v>1492</v>
      </c>
      <c r="S439" s="10"/>
      <c r="T439" s="10"/>
      <c r="U439" s="10"/>
      <c r="V439" s="10"/>
      <c r="W439" s="10"/>
      <c r="X439" s="10"/>
      <c r="Y439" s="10"/>
      <c r="Z439" s="10"/>
      <c r="AA439" s="10"/>
      <c r="AB439" s="10"/>
      <c r="AC439" s="11"/>
    </row>
    <row r="440" spans="1:29" ht="15.75" customHeight="1">
      <c r="A440" s="1432"/>
      <c r="B440" s="251">
        <f>SUM(B435:B438)</f>
        <v>2.0999999999999996</v>
      </c>
      <c r="C440" s="14"/>
      <c r="D440" s="121" t="s">
        <v>8</v>
      </c>
      <c r="E440" s="986" t="s">
        <v>321</v>
      </c>
      <c r="F440" s="246">
        <v>12</v>
      </c>
      <c r="G440" s="1528" t="s">
        <v>487</v>
      </c>
      <c r="H440" s="246" t="s">
        <v>330</v>
      </c>
      <c r="I440" s="60" t="s">
        <v>329</v>
      </c>
      <c r="J440" s="60"/>
      <c r="K440" s="60"/>
      <c r="L440" s="70"/>
      <c r="M440" s="70"/>
      <c r="N440" s="71"/>
      <c r="P440" s="1432"/>
      <c r="Q440" s="9"/>
      <c r="R440" s="325" t="s">
        <v>1493</v>
      </c>
      <c r="S440" s="10"/>
      <c r="T440" s="10"/>
      <c r="U440" s="10"/>
      <c r="V440" s="10"/>
      <c r="W440" s="10"/>
      <c r="X440" s="10"/>
      <c r="Y440" s="10"/>
      <c r="Z440" s="10"/>
      <c r="AA440" s="10"/>
      <c r="AB440" s="10"/>
      <c r="AC440" s="11"/>
    </row>
    <row r="441" spans="1:29" ht="15.75">
      <c r="A441" s="1432"/>
      <c r="B441" s="250"/>
      <c r="C441" s="14"/>
      <c r="D441" s="10"/>
      <c r="E441" s="253" t="s">
        <v>488</v>
      </c>
      <c r="F441" s="958">
        <f>B440/F440</f>
        <v>0.17499999999999996</v>
      </c>
      <c r="G441" s="1528"/>
      <c r="H441" s="464" t="s">
        <v>486</v>
      </c>
      <c r="I441" s="958"/>
      <c r="J441" s="958"/>
      <c r="K441" s="60"/>
      <c r="L441" s="70"/>
      <c r="M441" s="70"/>
      <c r="N441" s="71"/>
      <c r="P441" s="1432"/>
      <c r="Q441" s="1016" t="s">
        <v>1418</v>
      </c>
      <c r="R441" s="10"/>
      <c r="S441" s="10"/>
      <c r="T441" s="10"/>
      <c r="U441" s="10"/>
      <c r="V441" s="10"/>
      <c r="W441" s="10"/>
      <c r="X441" s="10"/>
      <c r="Y441" s="10"/>
      <c r="Z441" s="10"/>
      <c r="AA441" s="10"/>
      <c r="AB441" s="10"/>
      <c r="AC441" s="11"/>
    </row>
    <row r="442" spans="1:29" ht="15.75" thickBot="1">
      <c r="A442" s="1432"/>
      <c r="B442" s="9"/>
      <c r="C442" s="10"/>
      <c r="D442" s="10"/>
      <c r="E442" s="10"/>
      <c r="F442" s="10"/>
      <c r="G442" s="1529"/>
      <c r="H442" s="10"/>
      <c r="I442" s="10"/>
      <c r="J442" s="10"/>
      <c r="K442" s="10"/>
      <c r="L442" s="10"/>
      <c r="M442" s="10"/>
      <c r="N442" s="11"/>
      <c r="P442" s="1432"/>
      <c r="Q442" s="992" t="str">
        <f ca="1">CELL("nomfichier",P438)</f>
        <v>D:\1 UPRT SITE WEB\uprt.fr\ff-mickael-rabeau\[ff-mr-patisserie-N°3-complet.xlsx]Chocolat</v>
      </c>
      <c r="R442" s="10"/>
      <c r="S442" s="10"/>
      <c r="T442" s="10"/>
      <c r="U442" s="10"/>
      <c r="V442" s="10"/>
      <c r="W442" s="10"/>
      <c r="X442" s="10"/>
      <c r="Y442" s="10"/>
      <c r="Z442" s="10"/>
      <c r="AA442" s="10"/>
      <c r="AB442" s="10"/>
      <c r="AC442" s="11"/>
    </row>
    <row r="443" spans="1:29">
      <c r="A443" s="1432"/>
      <c r="B443" s="23" t="s">
        <v>6</v>
      </c>
      <c r="C443" s="24" t="s">
        <v>10</v>
      </c>
      <c r="D443" s="25"/>
      <c r="E443" s="25"/>
      <c r="F443" s="25"/>
      <c r="G443" s="25"/>
      <c r="H443" s="25"/>
      <c r="I443" s="25"/>
      <c r="J443" s="25"/>
      <c r="K443" s="25"/>
      <c r="L443" s="25"/>
      <c r="M443" s="25"/>
      <c r="N443" s="26"/>
      <c r="P443" s="1432"/>
      <c r="Q443" s="938"/>
      <c r="R443" s="939"/>
      <c r="S443" s="939"/>
      <c r="T443" s="939"/>
      <c r="U443" s="25"/>
      <c r="V443" s="25"/>
      <c r="W443" s="25"/>
      <c r="X443" s="25"/>
      <c r="Y443" s="25"/>
      <c r="Z443" s="25"/>
      <c r="AA443" s="25"/>
      <c r="AB443" s="25"/>
      <c r="AC443" s="26"/>
    </row>
    <row r="444" spans="1:29">
      <c r="A444" s="1432"/>
      <c r="B444" s="86" t="s">
        <v>5</v>
      </c>
      <c r="C444" s="27" t="s">
        <v>11</v>
      </c>
      <c r="D444" s="28"/>
      <c r="E444" s="28"/>
      <c r="F444" s="28"/>
      <c r="G444" s="28"/>
      <c r="H444" s="28"/>
      <c r="I444" s="28"/>
      <c r="J444" s="28"/>
      <c r="K444" s="28"/>
      <c r="L444" s="28"/>
      <c r="M444" s="10"/>
      <c r="N444" s="29"/>
      <c r="P444" s="1432"/>
      <c r="Q444" s="9"/>
      <c r="R444" s="10" t="s">
        <v>9</v>
      </c>
      <c r="S444" s="932" t="s">
        <v>177</v>
      </c>
      <c r="T444" s="10"/>
      <c r="U444" s="10"/>
      <c r="V444" s="1429" t="s">
        <v>179</v>
      </c>
      <c r="W444" s="1429"/>
      <c r="X444" s="1429"/>
      <c r="Y444" s="1429"/>
      <c r="Z444" s="1429"/>
      <c r="AA444" s="1429"/>
      <c r="AB444" s="1429"/>
      <c r="AC444" s="1430"/>
    </row>
    <row r="445" spans="1:29">
      <c r="A445" s="1432"/>
      <c r="B445" s="252" t="s">
        <v>66</v>
      </c>
      <c r="C445" s="68" t="s">
        <v>324</v>
      </c>
      <c r="D445" s="28"/>
      <c r="E445" s="28"/>
      <c r="F445" s="28"/>
      <c r="G445" s="28"/>
      <c r="H445" s="28"/>
      <c r="I445" s="28"/>
      <c r="J445" s="28"/>
      <c r="K445" s="28"/>
      <c r="L445" s="28"/>
      <c r="M445" s="10"/>
      <c r="N445" s="29"/>
      <c r="P445" s="1432"/>
      <c r="Q445" s="834"/>
      <c r="R445" s="245"/>
      <c r="S445" s="245"/>
      <c r="T445" s="245"/>
      <c r="U445" s="245"/>
      <c r="V445" s="1029"/>
      <c r="W445" s="1029" t="s">
        <v>178</v>
      </c>
      <c r="X445" s="1029"/>
      <c r="Y445" s="1029"/>
      <c r="Z445" s="1029"/>
      <c r="AA445" s="1029"/>
      <c r="AB445" s="1029"/>
      <c r="AC445" s="1030"/>
    </row>
    <row r="446" spans="1:29" ht="18" customHeight="1">
      <c r="A446" s="1432"/>
      <c r="B446" s="1433" t="s">
        <v>12</v>
      </c>
      <c r="C446" s="1434"/>
      <c r="D446" s="1434"/>
      <c r="E446" s="1434"/>
      <c r="F446" s="1434"/>
      <c r="G446" s="1434"/>
      <c r="H446" s="1434"/>
      <c r="I446" s="1434"/>
      <c r="J446" s="1434"/>
      <c r="K446" s="1434"/>
      <c r="L446" s="1434"/>
      <c r="M446" s="1434"/>
      <c r="N446" s="1435"/>
      <c r="P446" s="1432"/>
      <c r="Q446" s="1433" t="s">
        <v>12</v>
      </c>
      <c r="R446" s="1434"/>
      <c r="S446" s="1434"/>
      <c r="T446" s="1434"/>
      <c r="U446" s="1434"/>
      <c r="V446" s="1434"/>
      <c r="W446" s="1434"/>
      <c r="X446" s="1434"/>
      <c r="Y446" s="1434"/>
      <c r="Z446" s="1434"/>
      <c r="AA446" s="1434"/>
      <c r="AB446" s="1434"/>
      <c r="AC446" s="1435"/>
    </row>
    <row r="447" spans="1:29" ht="15.75" thickBot="1">
      <c r="A447" s="1432"/>
      <c r="B447" s="1436"/>
      <c r="C447" s="1437"/>
      <c r="D447" s="1437"/>
      <c r="E447" s="1437"/>
      <c r="F447" s="1437"/>
      <c r="G447" s="1437"/>
      <c r="H447" s="1437"/>
      <c r="I447" s="1437"/>
      <c r="J447" s="1437"/>
      <c r="K447" s="1437"/>
      <c r="L447" s="1437"/>
      <c r="M447" s="1437"/>
      <c r="N447" s="1438"/>
      <c r="P447" s="1432"/>
      <c r="Q447" s="1436"/>
      <c r="R447" s="1437"/>
      <c r="S447" s="1437"/>
      <c r="T447" s="1437"/>
      <c r="U447" s="1437"/>
      <c r="V447" s="1437"/>
      <c r="W447" s="1437"/>
      <c r="X447" s="1437"/>
      <c r="Y447" s="1437"/>
      <c r="Z447" s="1437"/>
      <c r="AA447" s="1437"/>
      <c r="AB447" s="1437"/>
      <c r="AC447" s="1438"/>
    </row>
    <row r="448" spans="1:29">
      <c r="A448" s="890"/>
      <c r="B448" s="890"/>
      <c r="C448" s="890"/>
      <c r="D448" s="890"/>
      <c r="E448" s="890"/>
      <c r="F448" s="890"/>
      <c r="G448" s="890"/>
      <c r="H448" s="890"/>
      <c r="I448" s="890"/>
      <c r="J448" s="890"/>
      <c r="K448" s="890"/>
      <c r="L448" s="890"/>
      <c r="M448" s="890"/>
      <c r="N448" s="890"/>
      <c r="P448" s="985"/>
      <c r="Q448" s="890"/>
      <c r="R448" s="890"/>
      <c r="S448" s="890"/>
      <c r="T448" s="890"/>
      <c r="U448" s="890"/>
      <c r="V448" s="890"/>
      <c r="W448" s="890"/>
      <c r="X448" s="890"/>
      <c r="Y448" s="890"/>
      <c r="Z448" s="890"/>
      <c r="AA448" s="890"/>
      <c r="AB448" s="890"/>
      <c r="AC448" s="890"/>
    </row>
    <row r="449" spans="1:29" ht="15.75" thickBot="1">
      <c r="A449" s="8" t="s">
        <v>3</v>
      </c>
      <c r="B449" s="1431" t="str">
        <f>B450</f>
        <v>Glaçage chocolat (Gelée chocolat)</v>
      </c>
      <c r="C449" s="1431"/>
      <c r="D449" s="1431"/>
      <c r="E449" s="1431"/>
      <c r="F449" s="1431"/>
      <c r="G449" s="1431"/>
      <c r="H449" s="1431"/>
      <c r="I449" s="1431"/>
      <c r="J449" s="1431"/>
      <c r="K449" s="1431"/>
      <c r="L449" s="1431"/>
      <c r="M449" s="1431"/>
      <c r="N449" s="1431"/>
      <c r="O449" s="3"/>
      <c r="P449" s="8" t="s">
        <v>3</v>
      </c>
      <c r="Q449" s="1431" t="str">
        <f>Q450</f>
        <v>Glaçage chocolat (Gelée chocolat)</v>
      </c>
      <c r="R449" s="1431"/>
      <c r="S449" s="1431"/>
      <c r="T449" s="1431"/>
      <c r="U449" s="1431"/>
      <c r="V449" s="1431"/>
      <c r="W449" s="1431"/>
      <c r="X449" s="1431"/>
      <c r="Y449" s="1431"/>
      <c r="Z449" s="1431"/>
      <c r="AA449" s="1431"/>
      <c r="AB449" s="1431"/>
      <c r="AC449" s="1431"/>
    </row>
    <row r="450" spans="1:29" ht="23.25" customHeight="1">
      <c r="A450" s="1432" t="str">
        <f>B450</f>
        <v>Glaçage chocolat (Gelée chocolat)</v>
      </c>
      <c r="B450" s="1399" t="s">
        <v>1335</v>
      </c>
      <c r="C450" s="1400"/>
      <c r="D450" s="1400"/>
      <c r="E450" s="1400"/>
      <c r="F450" s="1400"/>
      <c r="G450" s="1400"/>
      <c r="H450" s="1400"/>
      <c r="I450" s="1400"/>
      <c r="J450" s="1400"/>
      <c r="K450" s="1400"/>
      <c r="L450" s="1400"/>
      <c r="M450" s="1400"/>
      <c r="N450" s="1401"/>
      <c r="O450" s="3"/>
      <c r="P450" s="1432" t="str">
        <f>Q450</f>
        <v>Glaçage chocolat (Gelée chocolat)</v>
      </c>
      <c r="Q450" s="1399" t="s">
        <v>1335</v>
      </c>
      <c r="R450" s="1400"/>
      <c r="S450" s="1400"/>
      <c r="T450" s="1400"/>
      <c r="U450" s="1400"/>
      <c r="V450" s="1400"/>
      <c r="W450" s="1400"/>
      <c r="X450" s="1400"/>
      <c r="Y450" s="1400"/>
      <c r="Z450" s="1400"/>
      <c r="AA450" s="1400"/>
      <c r="AB450" s="1400"/>
      <c r="AC450" s="1401"/>
    </row>
    <row r="451" spans="1:29" ht="15.75" customHeight="1">
      <c r="A451" s="1432"/>
      <c r="B451" s="1387"/>
      <c r="C451" s="1388"/>
      <c r="D451" s="1388"/>
      <c r="E451" s="1388"/>
      <c r="F451" s="1388"/>
      <c r="G451" s="1388"/>
      <c r="H451" s="1388"/>
      <c r="I451" s="1388"/>
      <c r="J451" s="1388"/>
      <c r="K451" s="1388"/>
      <c r="L451" s="1388"/>
      <c r="M451" s="1388"/>
      <c r="N451" s="1389"/>
      <c r="O451" s="3"/>
      <c r="P451" s="1432"/>
      <c r="Q451" s="1387"/>
      <c r="R451" s="1388"/>
      <c r="S451" s="1388"/>
      <c r="T451" s="1388"/>
      <c r="U451" s="1388"/>
      <c r="V451" s="1388"/>
      <c r="W451" s="1388"/>
      <c r="X451" s="1388"/>
      <c r="Y451" s="1388"/>
      <c r="Z451" s="1388"/>
      <c r="AA451" s="1388"/>
      <c r="AB451" s="1388"/>
      <c r="AC451" s="1389"/>
    </row>
    <row r="452" spans="1:29" ht="15.75" customHeight="1">
      <c r="A452" s="1432"/>
      <c r="B452" s="1416" t="s">
        <v>19</v>
      </c>
      <c r="C452" s="1417"/>
      <c r="D452" s="1417"/>
      <c r="E452" s="1417"/>
      <c r="F452" s="1417"/>
      <c r="G452" s="1417"/>
      <c r="H452" s="1417"/>
      <c r="I452" s="1417"/>
      <c r="J452" s="1417"/>
      <c r="K452" s="1417"/>
      <c r="L452" s="1417"/>
      <c r="M452" s="1417"/>
      <c r="N452" s="1418"/>
      <c r="O452" s="3"/>
      <c r="P452" s="1432"/>
      <c r="Q452" s="1416" t="s">
        <v>19</v>
      </c>
      <c r="R452" s="1417"/>
      <c r="S452" s="1417"/>
      <c r="T452" s="1417"/>
      <c r="U452" s="1417"/>
      <c r="V452" s="1417"/>
      <c r="W452" s="1417"/>
      <c r="X452" s="1417"/>
      <c r="Y452" s="1417"/>
      <c r="Z452" s="1417"/>
      <c r="AA452" s="1417"/>
      <c r="AB452" s="1417"/>
      <c r="AC452" s="1418"/>
    </row>
    <row r="453" spans="1:29" ht="15.75" customHeight="1" thickBot="1">
      <c r="A453" s="1432"/>
      <c r="B453" s="1419"/>
      <c r="C453" s="1420"/>
      <c r="D453" s="1420"/>
      <c r="E453" s="1420"/>
      <c r="F453" s="1420"/>
      <c r="G453" s="1420"/>
      <c r="H453" s="1420"/>
      <c r="I453" s="1420"/>
      <c r="J453" s="1420"/>
      <c r="K453" s="1420"/>
      <c r="L453" s="1420"/>
      <c r="M453" s="1420"/>
      <c r="N453" s="1421"/>
      <c r="O453" s="3"/>
      <c r="P453" s="1432"/>
      <c r="Q453" s="1419"/>
      <c r="R453" s="1420"/>
      <c r="S453" s="1420"/>
      <c r="T453" s="1420"/>
      <c r="U453" s="1420"/>
      <c r="V453" s="1420"/>
      <c r="W453" s="1420"/>
      <c r="X453" s="1420"/>
      <c r="Y453" s="1420"/>
      <c r="Z453" s="1420"/>
      <c r="AA453" s="1420"/>
      <c r="AB453" s="1420"/>
      <c r="AC453" s="1421"/>
    </row>
    <row r="454" spans="1:29" ht="15" customHeight="1">
      <c r="A454" s="1432"/>
      <c r="B454" s="9"/>
      <c r="C454" s="10"/>
      <c r="D454" s="10"/>
      <c r="E454" s="10"/>
      <c r="F454" s="10"/>
      <c r="G454" s="10"/>
      <c r="H454" s="10"/>
      <c r="I454" s="10"/>
      <c r="J454" s="10"/>
      <c r="K454" s="10"/>
      <c r="L454" s="10"/>
      <c r="M454" s="10"/>
      <c r="N454" s="11"/>
      <c r="O454" s="3"/>
      <c r="P454" s="1432"/>
      <c r="Q454" s="1424" t="s">
        <v>144</v>
      </c>
      <c r="R454" s="1403"/>
      <c r="S454" s="1403"/>
      <c r="T454" s="1403"/>
      <c r="U454" s="1403"/>
      <c r="V454" s="1403"/>
      <c r="W454" s="1403"/>
      <c r="X454" s="1403"/>
      <c r="Y454" s="1403"/>
      <c r="Z454" s="1403"/>
      <c r="AA454" s="1403"/>
      <c r="AB454" s="1403"/>
      <c r="AC454" s="1425"/>
    </row>
    <row r="455" spans="1:29" ht="15" customHeight="1" thickBot="1">
      <c r="A455" s="1432"/>
      <c r="B455" s="9"/>
      <c r="C455" s="10"/>
      <c r="D455" s="10"/>
      <c r="E455" s="10"/>
      <c r="F455" s="10"/>
      <c r="G455" s="1408" t="s">
        <v>5</v>
      </c>
      <c r="H455" s="1408"/>
      <c r="I455" s="10"/>
      <c r="J455" s="10"/>
      <c r="K455" s="10"/>
      <c r="L455" s="10"/>
      <c r="M455" s="10"/>
      <c r="N455" s="11"/>
      <c r="O455" s="3"/>
      <c r="P455" s="1432"/>
      <c r="Q455" s="1426"/>
      <c r="R455" s="1406"/>
      <c r="S455" s="1406"/>
      <c r="T455" s="1406"/>
      <c r="U455" s="1406"/>
      <c r="V455" s="1406"/>
      <c r="W455" s="1406"/>
      <c r="X455" s="1406"/>
      <c r="Y455" s="1406"/>
      <c r="Z455" s="1406"/>
      <c r="AA455" s="1406"/>
      <c r="AB455" s="1406"/>
      <c r="AC455" s="1427"/>
    </row>
    <row r="456" spans="1:29" ht="18.75" customHeight="1">
      <c r="A456" s="1432"/>
      <c r="B456" s="9"/>
      <c r="C456" s="10"/>
      <c r="D456" s="10"/>
      <c r="E456" s="447" t="s">
        <v>146</v>
      </c>
      <c r="F456" s="981" t="s">
        <v>4</v>
      </c>
      <c r="G456" s="1442">
        <v>1</v>
      </c>
      <c r="H456" s="1442"/>
      <c r="I456" s="222"/>
      <c r="J456" s="10"/>
      <c r="K456" s="10"/>
      <c r="L456" s="10"/>
      <c r="M456" s="10"/>
      <c r="N456" s="11"/>
      <c r="O456" s="3"/>
      <c r="P456" s="1432"/>
      <c r="Q456" s="9"/>
      <c r="R456" s="1428" t="s">
        <v>1386</v>
      </c>
      <c r="S456" s="1428"/>
      <c r="T456" s="1428"/>
      <c r="U456" s="1428"/>
      <c r="V456" s="1428"/>
      <c r="W456" s="1428"/>
      <c r="X456" s="1428"/>
      <c r="Y456" s="1428"/>
      <c r="Z456" s="1428"/>
      <c r="AA456" s="1428"/>
      <c r="AB456" s="1428"/>
      <c r="AC456" s="11"/>
    </row>
    <row r="457" spans="1:29" ht="15" customHeight="1">
      <c r="A457" s="1432"/>
      <c r="B457" s="842"/>
      <c r="C457" s="965" t="s">
        <v>6</v>
      </c>
      <c r="D457" s="99" t="s">
        <v>861</v>
      </c>
      <c r="E457" s="10"/>
      <c r="F457" s="10"/>
      <c r="G457" s="114"/>
      <c r="H457" s="109"/>
      <c r="I457" s="10"/>
      <c r="J457" s="188" t="s">
        <v>7</v>
      </c>
      <c r="K457" s="188"/>
      <c r="L457" s="188"/>
      <c r="M457" s="188"/>
      <c r="N457" s="189"/>
      <c r="O457" s="3"/>
      <c r="P457" s="1432"/>
      <c r="Q457" s="9"/>
      <c r="R457" s="1428"/>
      <c r="S457" s="1428"/>
      <c r="T457" s="1428"/>
      <c r="U457" s="1428"/>
      <c r="V457" s="1428"/>
      <c r="W457" s="1428"/>
      <c r="X457" s="1428"/>
      <c r="Y457" s="1428"/>
      <c r="Z457" s="1428"/>
      <c r="AA457" s="1428"/>
      <c r="AB457" s="1428"/>
      <c r="AC457" s="11"/>
    </row>
    <row r="458" spans="1:29" ht="16.5" customHeight="1">
      <c r="A458" s="1432"/>
      <c r="B458" s="9"/>
      <c r="C458" s="978">
        <v>0.28999999999999998</v>
      </c>
      <c r="D458" s="14" t="s">
        <v>73</v>
      </c>
      <c r="E458" s="15"/>
      <c r="F458" s="14"/>
      <c r="G458" s="1409">
        <f>(C458/C465)*G456</f>
        <v>0.28375733855185908</v>
      </c>
      <c r="H458" s="1409"/>
      <c r="I458" s="10"/>
      <c r="J458" s="1443" t="s">
        <v>591</v>
      </c>
      <c r="K458" s="1443"/>
      <c r="L458" s="1443"/>
      <c r="M458" s="1443"/>
      <c r="N458" s="1444"/>
      <c r="O458" s="3"/>
      <c r="P458" s="1432"/>
      <c r="Q458" s="9"/>
      <c r="R458" s="1428"/>
      <c r="S458" s="1428"/>
      <c r="T458" s="1428"/>
      <c r="U458" s="1428"/>
      <c r="V458" s="1428"/>
      <c r="W458" s="1428"/>
      <c r="X458" s="1428"/>
      <c r="Y458" s="1428"/>
      <c r="Z458" s="1428"/>
      <c r="AA458" s="1428"/>
      <c r="AB458" s="1428"/>
      <c r="AC458" s="11"/>
    </row>
    <row r="459" spans="1:29" ht="15.75">
      <c r="A459" s="1432"/>
      <c r="B459" s="9"/>
      <c r="C459" s="978">
        <v>0.24</v>
      </c>
      <c r="D459" s="14" t="s">
        <v>151</v>
      </c>
      <c r="E459" s="15"/>
      <c r="F459" s="16"/>
      <c r="G459" s="1409">
        <f>(C459/C465)*G456</f>
        <v>0.23483365949119372</v>
      </c>
      <c r="H459" s="1409"/>
      <c r="I459" s="10"/>
      <c r="J459" s="1445"/>
      <c r="K459" s="1445"/>
      <c r="L459" s="1445"/>
      <c r="M459" s="1445"/>
      <c r="N459" s="1446"/>
      <c r="O459" s="3"/>
      <c r="P459" s="1432"/>
      <c r="Q459" s="9"/>
      <c r="R459" s="10"/>
      <c r="S459" s="10"/>
      <c r="T459" s="10"/>
      <c r="U459" s="10"/>
      <c r="V459" s="10"/>
      <c r="W459" s="10"/>
      <c r="X459" s="10"/>
      <c r="Y459" s="10"/>
      <c r="Z459" s="10"/>
      <c r="AA459" s="10"/>
      <c r="AB459" s="10"/>
      <c r="AC459" s="11"/>
    </row>
    <row r="460" spans="1:29" ht="15.75" customHeight="1">
      <c r="A460" s="1432"/>
      <c r="B460" s="9"/>
      <c r="C460" s="978">
        <v>0.36</v>
      </c>
      <c r="D460" s="14" t="s">
        <v>44</v>
      </c>
      <c r="E460" s="15"/>
      <c r="F460" s="16"/>
      <c r="G460" s="1409">
        <f>(C460/C465)*G456</f>
        <v>0.35225048923679059</v>
      </c>
      <c r="H460" s="1409"/>
      <c r="I460" s="10"/>
      <c r="J460" s="1447"/>
      <c r="K460" s="1447"/>
      <c r="L460" s="1447"/>
      <c r="M460" s="1447"/>
      <c r="N460" s="1448"/>
      <c r="O460" s="3"/>
      <c r="P460" s="1432"/>
      <c r="Q460" s="9"/>
      <c r="R460" s="10"/>
      <c r="S460" s="10"/>
      <c r="T460" s="10"/>
      <c r="U460" s="10"/>
      <c r="V460" s="10"/>
      <c r="W460" s="10"/>
      <c r="X460" s="10"/>
      <c r="Y460" s="10"/>
      <c r="Z460" s="10"/>
      <c r="AA460" s="10"/>
      <c r="AB460" s="10"/>
      <c r="AC460" s="11"/>
    </row>
    <row r="461" spans="1:29" ht="15.75" customHeight="1">
      <c r="A461" s="1432"/>
      <c r="B461" s="9"/>
      <c r="C461" s="978">
        <v>0.12</v>
      </c>
      <c r="D461" s="14" t="s">
        <v>350</v>
      </c>
      <c r="E461" s="15"/>
      <c r="F461" s="16"/>
      <c r="G461" s="1409">
        <f>(C461/C465)*G456</f>
        <v>0.11741682974559686</v>
      </c>
      <c r="H461" s="1409"/>
      <c r="I461" s="10"/>
      <c r="J461" s="918" t="s">
        <v>1332</v>
      </c>
      <c r="K461" s="918"/>
      <c r="L461" s="918"/>
      <c r="M461" s="918"/>
      <c r="N461" s="920"/>
      <c r="O461" s="3"/>
      <c r="P461" s="1432"/>
      <c r="Q461" s="9"/>
      <c r="R461" s="10"/>
      <c r="S461" s="10"/>
      <c r="T461" s="10"/>
      <c r="U461" s="10"/>
      <c r="V461" s="10"/>
      <c r="W461" s="10"/>
      <c r="X461" s="10"/>
      <c r="Y461" s="10"/>
      <c r="Z461" s="10"/>
      <c r="AA461" s="10"/>
      <c r="AB461" s="10"/>
      <c r="AC461" s="11"/>
    </row>
    <row r="462" spans="1:29" ht="15.75" customHeight="1">
      <c r="A462" s="1432"/>
      <c r="B462" s="9"/>
      <c r="C462" s="978">
        <v>1.2E-2</v>
      </c>
      <c r="D462" s="14" t="s">
        <v>1247</v>
      </c>
      <c r="E462" s="15"/>
      <c r="F462" s="16"/>
      <c r="G462" s="1409">
        <f>(C462/C465)*G456</f>
        <v>1.1741682974559686E-2</v>
      </c>
      <c r="H462" s="1409"/>
      <c r="I462" s="10"/>
      <c r="J462" s="918" t="s">
        <v>1333</v>
      </c>
      <c r="K462" s="918"/>
      <c r="L462" s="918"/>
      <c r="M462" s="918"/>
      <c r="N462" s="920"/>
      <c r="O462" s="3"/>
      <c r="P462" s="1432"/>
      <c r="Q462" s="9"/>
      <c r="R462" s="10"/>
      <c r="S462" s="10"/>
      <c r="T462" s="10"/>
      <c r="U462" s="10"/>
      <c r="V462" s="10"/>
      <c r="W462" s="10"/>
      <c r="X462" s="10"/>
      <c r="Y462" s="10"/>
      <c r="Z462" s="10"/>
      <c r="AA462" s="10"/>
      <c r="AB462" s="10"/>
      <c r="AC462" s="11"/>
    </row>
    <row r="463" spans="1:29" ht="15.75" customHeight="1">
      <c r="A463" s="1432"/>
      <c r="B463" s="9"/>
      <c r="C463" s="978" t="s">
        <v>17</v>
      </c>
      <c r="D463" s="14" t="s">
        <v>16</v>
      </c>
      <c r="E463" s="15"/>
      <c r="F463" s="16"/>
      <c r="G463" s="1409" t="str">
        <f>IF(ISTEXT(C463),"",(C463/C465)*G456)</f>
        <v/>
      </c>
      <c r="H463" s="1409"/>
      <c r="I463" s="10"/>
      <c r="J463" s="918" t="s">
        <v>1334</v>
      </c>
      <c r="K463" s="918"/>
      <c r="L463" s="918"/>
      <c r="M463" s="918"/>
      <c r="N463" s="920"/>
      <c r="O463" s="3"/>
      <c r="P463" s="1432"/>
      <c r="Q463" s="9"/>
      <c r="R463" s="10"/>
      <c r="S463" s="10"/>
      <c r="T463" s="10"/>
      <c r="U463" s="10"/>
      <c r="V463" s="10"/>
      <c r="W463" s="10"/>
      <c r="X463" s="10"/>
      <c r="Y463" s="10"/>
      <c r="Z463" s="10"/>
      <c r="AA463" s="10"/>
      <c r="AB463" s="10"/>
      <c r="AC463" s="11"/>
    </row>
    <row r="464" spans="1:29" ht="15.75" customHeight="1">
      <c r="A464" s="1432"/>
      <c r="B464" s="9"/>
      <c r="C464" s="14"/>
      <c r="D464" s="14"/>
      <c r="E464" s="275"/>
      <c r="F464" s="275"/>
      <c r="G464" s="1409"/>
      <c r="H464" s="1409"/>
      <c r="I464" s="10"/>
      <c r="J464" s="177"/>
      <c r="K464" s="177"/>
      <c r="L464" s="177"/>
      <c r="M464" s="177"/>
      <c r="N464" s="178"/>
      <c r="O464" s="3"/>
      <c r="P464" s="1432"/>
      <c r="Q464" s="1016" t="s">
        <v>1418</v>
      </c>
      <c r="R464" s="10"/>
      <c r="S464" s="10"/>
      <c r="T464" s="10"/>
      <c r="U464" s="10"/>
      <c r="V464" s="10"/>
      <c r="W464" s="10"/>
      <c r="X464" s="10"/>
      <c r="Y464" s="10"/>
      <c r="Z464" s="10"/>
      <c r="AA464" s="10"/>
      <c r="AB464" s="10"/>
      <c r="AC464" s="11"/>
    </row>
    <row r="465" spans="1:29" ht="16.5" thickBot="1">
      <c r="A465" s="1432"/>
      <c r="B465" s="9"/>
      <c r="C465" s="963">
        <f>SUM(C458:C463)</f>
        <v>1.022</v>
      </c>
      <c r="D465" s="1453" t="s">
        <v>8</v>
      </c>
      <c r="E465" s="1453"/>
      <c r="F465" s="1453"/>
      <c r="G465" s="1454">
        <f>SUM(G458:G463)</f>
        <v>0.99999999999999989</v>
      </c>
      <c r="H465" s="1454">
        <f>SUM(H458:H463)</f>
        <v>0</v>
      </c>
      <c r="I465" s="14"/>
      <c r="J465" s="177"/>
      <c r="K465" s="177"/>
      <c r="L465" s="177"/>
      <c r="M465" s="177"/>
      <c r="N465" s="178"/>
      <c r="O465" s="3"/>
      <c r="P465" s="1432"/>
      <c r="Q465" s="992" t="str">
        <f ca="1">CELL("nomfichier",P461)</f>
        <v>D:\1 UPRT SITE WEB\uprt.fr\ff-mickael-rabeau\[ff-mr-patisserie-N°3-complet.xlsx]Chocolat</v>
      </c>
      <c r="R465" s="10"/>
      <c r="S465" s="10"/>
      <c r="T465" s="10"/>
      <c r="U465" s="10"/>
      <c r="V465" s="10"/>
      <c r="W465" s="10"/>
      <c r="X465" s="10"/>
      <c r="Y465" s="10"/>
      <c r="Z465" s="10"/>
      <c r="AA465" s="10"/>
      <c r="AB465" s="10"/>
      <c r="AC465" s="11"/>
    </row>
    <row r="466" spans="1:29" ht="16.5" thickBot="1">
      <c r="A466" s="1432"/>
      <c r="B466" s="9"/>
      <c r="C466" s="129"/>
      <c r="D466" s="959"/>
      <c r="E466" s="959"/>
      <c r="F466" s="959"/>
      <c r="G466" s="959"/>
      <c r="H466" s="959"/>
      <c r="I466" s="10"/>
      <c r="J466" s="177"/>
      <c r="K466" s="177"/>
      <c r="L466" s="177"/>
      <c r="M466" s="177"/>
      <c r="N466" s="178"/>
      <c r="O466" s="3"/>
      <c r="P466" s="1432"/>
      <c r="Q466" s="938"/>
      <c r="R466" s="939"/>
      <c r="S466" s="939"/>
      <c r="T466" s="939"/>
      <c r="U466" s="25"/>
      <c r="V466" s="25"/>
      <c r="W466" s="25"/>
      <c r="X466" s="25"/>
      <c r="Y466" s="25"/>
      <c r="Z466" s="25"/>
      <c r="AA466" s="25"/>
      <c r="AB466" s="25"/>
      <c r="AC466" s="26"/>
    </row>
    <row r="467" spans="1:29">
      <c r="A467" s="1432"/>
      <c r="B467" s="23" t="s">
        <v>6</v>
      </c>
      <c r="C467" s="452" t="s">
        <v>10</v>
      </c>
      <c r="D467" s="25"/>
      <c r="E467" s="25"/>
      <c r="F467" s="25"/>
      <c r="G467" s="25"/>
      <c r="H467" s="25"/>
      <c r="I467" s="25"/>
      <c r="J467" s="25"/>
      <c r="K467" s="25"/>
      <c r="L467" s="25"/>
      <c r="M467" s="25"/>
      <c r="N467" s="26"/>
      <c r="P467" s="1432"/>
      <c r="Q467" s="9"/>
      <c r="R467" s="10" t="s">
        <v>9</v>
      </c>
      <c r="S467" s="932" t="s">
        <v>177</v>
      </c>
      <c r="T467" s="10"/>
      <c r="U467" s="10"/>
      <c r="V467" s="1429" t="s">
        <v>179</v>
      </c>
      <c r="W467" s="1429"/>
      <c r="X467" s="1429"/>
      <c r="Y467" s="1429"/>
      <c r="Z467" s="1429"/>
      <c r="AA467" s="1429"/>
      <c r="AB467" s="1429"/>
      <c r="AC467" s="1430"/>
    </row>
    <row r="468" spans="1:29">
      <c r="A468" s="1432"/>
      <c r="B468" s="86" t="s">
        <v>5</v>
      </c>
      <c r="C468" s="451" t="s">
        <v>11</v>
      </c>
      <c r="D468" s="28"/>
      <c r="E468" s="28"/>
      <c r="F468" s="28"/>
      <c r="G468" s="28"/>
      <c r="H468" s="28"/>
      <c r="I468" s="28"/>
      <c r="J468" s="28"/>
      <c r="K468" s="28"/>
      <c r="L468" s="28"/>
      <c r="M468" s="10"/>
      <c r="N468" s="29"/>
      <c r="P468" s="1432"/>
      <c r="Q468" s="10"/>
      <c r="R468" s="10"/>
      <c r="S468" s="10"/>
      <c r="T468" s="10"/>
      <c r="U468" s="10"/>
      <c r="V468" s="931"/>
      <c r="W468" s="931" t="s">
        <v>178</v>
      </c>
      <c r="X468" s="931"/>
      <c r="Y468" s="931"/>
      <c r="Z468" s="931"/>
      <c r="AA468" s="931"/>
      <c r="AB468" s="931"/>
      <c r="AC468" s="933"/>
    </row>
    <row r="469" spans="1:29" ht="15" customHeight="1">
      <c r="A469" s="1432"/>
      <c r="B469" s="1433" t="s">
        <v>1412</v>
      </c>
      <c r="C469" s="1434"/>
      <c r="D469" s="1434"/>
      <c r="E469" s="1434"/>
      <c r="F469" s="1434"/>
      <c r="G469" s="1434"/>
      <c r="H469" s="1434"/>
      <c r="I469" s="1434"/>
      <c r="J469" s="1434"/>
      <c r="K469" s="1434"/>
      <c r="L469" s="1434"/>
      <c r="M469" s="1434"/>
      <c r="N469" s="1435"/>
      <c r="P469" s="1432"/>
      <c r="Q469" s="1433" t="s">
        <v>1412</v>
      </c>
      <c r="R469" s="1434"/>
      <c r="S469" s="1434"/>
      <c r="T469" s="1434"/>
      <c r="U469" s="1434"/>
      <c r="V469" s="1434"/>
      <c r="W469" s="1434"/>
      <c r="X469" s="1434"/>
      <c r="Y469" s="1434"/>
      <c r="Z469" s="1434"/>
      <c r="AA469" s="1434"/>
      <c r="AB469" s="1434"/>
      <c r="AC469" s="1435"/>
    </row>
    <row r="470" spans="1:29" ht="15.75" thickBot="1">
      <c r="A470" s="1432"/>
      <c r="B470" s="1436"/>
      <c r="C470" s="1437"/>
      <c r="D470" s="1437"/>
      <c r="E470" s="1437"/>
      <c r="F470" s="1437"/>
      <c r="G470" s="1437"/>
      <c r="H470" s="1437"/>
      <c r="I470" s="1437"/>
      <c r="J470" s="1437"/>
      <c r="K470" s="1437"/>
      <c r="L470" s="1437"/>
      <c r="M470" s="1437"/>
      <c r="N470" s="1438"/>
      <c r="P470" s="1432"/>
      <c r="Q470" s="1436"/>
      <c r="R470" s="1437"/>
      <c r="S470" s="1437"/>
      <c r="T470" s="1437"/>
      <c r="U470" s="1437"/>
      <c r="V470" s="1437"/>
      <c r="W470" s="1437"/>
      <c r="X470" s="1437"/>
      <c r="Y470" s="1437"/>
      <c r="Z470" s="1437"/>
      <c r="AA470" s="1437"/>
      <c r="AB470" s="1437"/>
      <c r="AC470" s="1438"/>
    </row>
    <row r="472" spans="1:29" ht="15.75" thickBot="1">
      <c r="A472" s="8" t="s">
        <v>3</v>
      </c>
      <c r="B472" s="1431" t="str">
        <f>B473</f>
        <v>Chocolat plastique foncé</v>
      </c>
      <c r="C472" s="1431"/>
      <c r="D472" s="1431"/>
      <c r="E472" s="1431"/>
      <c r="F472" s="1431"/>
      <c r="G472" s="1431"/>
      <c r="H472" s="1431"/>
      <c r="I472" s="1431"/>
      <c r="J472" s="1431"/>
      <c r="K472" s="1431"/>
      <c r="L472" s="1431"/>
      <c r="M472" s="1431"/>
      <c r="N472" s="1431"/>
      <c r="O472" s="3"/>
      <c r="P472" s="8" t="s">
        <v>3</v>
      </c>
      <c r="Q472" s="1431" t="str">
        <f>Q473</f>
        <v>Chocolat plastique foncé</v>
      </c>
      <c r="R472" s="1431"/>
      <c r="S472" s="1431"/>
      <c r="T472" s="1431"/>
      <c r="U472" s="1431"/>
      <c r="V472" s="1431"/>
      <c r="W472" s="1431"/>
      <c r="X472" s="1431"/>
      <c r="Y472" s="1431"/>
      <c r="Z472" s="1431"/>
      <c r="AA472" s="1431"/>
      <c r="AB472" s="1431"/>
      <c r="AC472" s="1431"/>
    </row>
    <row r="473" spans="1:29" ht="23.25" customHeight="1">
      <c r="A473" s="1432" t="str">
        <f>B473</f>
        <v>Chocolat plastique foncé</v>
      </c>
      <c r="B473" s="1399" t="s">
        <v>1358</v>
      </c>
      <c r="C473" s="1400"/>
      <c r="D473" s="1400"/>
      <c r="E473" s="1400"/>
      <c r="F473" s="1400"/>
      <c r="G473" s="1400"/>
      <c r="H473" s="1400"/>
      <c r="I473" s="1400"/>
      <c r="J473" s="1400"/>
      <c r="K473" s="1400"/>
      <c r="L473" s="1400"/>
      <c r="M473" s="1400"/>
      <c r="N473" s="1401"/>
      <c r="O473" s="3"/>
      <c r="P473" s="1432" t="str">
        <f>Q473</f>
        <v>Chocolat plastique foncé</v>
      </c>
      <c r="Q473" s="1399" t="s">
        <v>1358</v>
      </c>
      <c r="R473" s="1400"/>
      <c r="S473" s="1400"/>
      <c r="T473" s="1400"/>
      <c r="U473" s="1400"/>
      <c r="V473" s="1400"/>
      <c r="W473" s="1400"/>
      <c r="X473" s="1400"/>
      <c r="Y473" s="1400"/>
      <c r="Z473" s="1400"/>
      <c r="AA473" s="1400"/>
      <c r="AB473" s="1400"/>
      <c r="AC473" s="1401"/>
    </row>
    <row r="474" spans="1:29" ht="15.75" customHeight="1">
      <c r="A474" s="1432"/>
      <c r="B474" s="1387"/>
      <c r="C474" s="1388"/>
      <c r="D474" s="1388"/>
      <c r="E474" s="1388"/>
      <c r="F474" s="1388"/>
      <c r="G474" s="1388"/>
      <c r="H474" s="1388"/>
      <c r="I474" s="1388"/>
      <c r="J474" s="1388"/>
      <c r="K474" s="1388"/>
      <c r="L474" s="1388"/>
      <c r="M474" s="1388"/>
      <c r="N474" s="1389"/>
      <c r="O474" s="3"/>
      <c r="P474" s="1432"/>
      <c r="Q474" s="1387"/>
      <c r="R474" s="1388"/>
      <c r="S474" s="1388"/>
      <c r="T474" s="1388"/>
      <c r="U474" s="1388"/>
      <c r="V474" s="1388"/>
      <c r="W474" s="1388"/>
      <c r="X474" s="1388"/>
      <c r="Y474" s="1388"/>
      <c r="Z474" s="1388"/>
      <c r="AA474" s="1388"/>
      <c r="AB474" s="1388"/>
      <c r="AC474" s="1389"/>
    </row>
    <row r="475" spans="1:29" ht="15.75" customHeight="1">
      <c r="A475" s="1432"/>
      <c r="B475" s="1416" t="s">
        <v>19</v>
      </c>
      <c r="C475" s="1417"/>
      <c r="D475" s="1417"/>
      <c r="E475" s="1417"/>
      <c r="F475" s="1417"/>
      <c r="G475" s="1417"/>
      <c r="H475" s="1417"/>
      <c r="I475" s="1417"/>
      <c r="J475" s="1417"/>
      <c r="K475" s="1417"/>
      <c r="L475" s="1417"/>
      <c r="M475" s="1417"/>
      <c r="N475" s="1418"/>
      <c r="O475" s="3"/>
      <c r="P475" s="1432"/>
      <c r="Q475" s="1416" t="s">
        <v>19</v>
      </c>
      <c r="R475" s="1417"/>
      <c r="S475" s="1417"/>
      <c r="T475" s="1417"/>
      <c r="U475" s="1417"/>
      <c r="V475" s="1417"/>
      <c r="W475" s="1417"/>
      <c r="X475" s="1417"/>
      <c r="Y475" s="1417"/>
      <c r="Z475" s="1417"/>
      <c r="AA475" s="1417"/>
      <c r="AB475" s="1417"/>
      <c r="AC475" s="1418"/>
    </row>
    <row r="476" spans="1:29" ht="15.75" customHeight="1" thickBot="1">
      <c r="A476" s="1432"/>
      <c r="B476" s="1419"/>
      <c r="C476" s="1420"/>
      <c r="D476" s="1420"/>
      <c r="E476" s="1420"/>
      <c r="F476" s="1420"/>
      <c r="G476" s="1420"/>
      <c r="H476" s="1420"/>
      <c r="I476" s="1420"/>
      <c r="J476" s="1420"/>
      <c r="K476" s="1420"/>
      <c r="L476" s="1420"/>
      <c r="M476" s="1420"/>
      <c r="N476" s="1421"/>
      <c r="O476" s="3"/>
      <c r="P476" s="1432"/>
      <c r="Q476" s="1419"/>
      <c r="R476" s="1420"/>
      <c r="S476" s="1420"/>
      <c r="T476" s="1420"/>
      <c r="U476" s="1420"/>
      <c r="V476" s="1420"/>
      <c r="W476" s="1420"/>
      <c r="X476" s="1420"/>
      <c r="Y476" s="1420"/>
      <c r="Z476" s="1420"/>
      <c r="AA476" s="1420"/>
      <c r="AB476" s="1420"/>
      <c r="AC476" s="1421"/>
    </row>
    <row r="477" spans="1:29" ht="15" customHeight="1">
      <c r="A477" s="1432"/>
      <c r="B477" s="9"/>
      <c r="C477" s="10"/>
      <c r="D477" s="10"/>
      <c r="E477" s="10"/>
      <c r="F477" s="10"/>
      <c r="G477" s="10"/>
      <c r="H477" s="10"/>
      <c r="I477" s="10"/>
      <c r="J477" s="10"/>
      <c r="K477" s="10"/>
      <c r="L477" s="10"/>
      <c r="M477" s="10"/>
      <c r="N477" s="11"/>
      <c r="O477" s="3"/>
      <c r="P477" s="1432"/>
      <c r="Q477" s="1424" t="s">
        <v>144</v>
      </c>
      <c r="R477" s="1403"/>
      <c r="S477" s="1403"/>
      <c r="T477" s="1403"/>
      <c r="U477" s="1403"/>
      <c r="V477" s="1403"/>
      <c r="W477" s="1403"/>
      <c r="X477" s="1403"/>
      <c r="Y477" s="1403"/>
      <c r="Z477" s="1403"/>
      <c r="AA477" s="1403"/>
      <c r="AB477" s="1403"/>
      <c r="AC477" s="1425"/>
    </row>
    <row r="478" spans="1:29" ht="15" customHeight="1" thickBot="1">
      <c r="A478" s="1432"/>
      <c r="B478" s="9"/>
      <c r="C478" s="10"/>
      <c r="D478" s="10"/>
      <c r="E478" s="10"/>
      <c r="F478" s="10"/>
      <c r="G478" s="1408" t="s">
        <v>5</v>
      </c>
      <c r="H478" s="1408"/>
      <c r="I478" s="10"/>
      <c r="J478" s="10"/>
      <c r="K478" s="10"/>
      <c r="L478" s="10"/>
      <c r="M478" s="10"/>
      <c r="N478" s="11"/>
      <c r="O478" s="3"/>
      <c r="P478" s="1432"/>
      <c r="Q478" s="1426"/>
      <c r="R478" s="1406"/>
      <c r="S478" s="1406"/>
      <c r="T478" s="1406"/>
      <c r="U478" s="1406"/>
      <c r="V478" s="1406"/>
      <c r="W478" s="1406"/>
      <c r="X478" s="1406"/>
      <c r="Y478" s="1406"/>
      <c r="Z478" s="1406"/>
      <c r="AA478" s="1406"/>
      <c r="AB478" s="1406"/>
      <c r="AC478" s="1427"/>
    </row>
    <row r="479" spans="1:29" ht="18.75" customHeight="1">
      <c r="A479" s="1432"/>
      <c r="B479" s="9"/>
      <c r="C479" s="10"/>
      <c r="D479" s="10"/>
      <c r="E479" s="447" t="s">
        <v>146</v>
      </c>
      <c r="F479" s="981" t="s">
        <v>4</v>
      </c>
      <c r="G479" s="1442">
        <v>1</v>
      </c>
      <c r="H479" s="1442"/>
      <c r="I479" s="222"/>
      <c r="J479" s="10"/>
      <c r="K479" s="10"/>
      <c r="L479" s="10"/>
      <c r="M479" s="10"/>
      <c r="N479" s="11"/>
      <c r="O479" s="3"/>
      <c r="P479" s="1432"/>
      <c r="Q479" s="9"/>
      <c r="R479" s="1428" t="s">
        <v>1410</v>
      </c>
      <c r="S479" s="1428"/>
      <c r="T479" s="1428"/>
      <c r="U479" s="1428"/>
      <c r="V479" s="1428"/>
      <c r="W479" s="1428"/>
      <c r="X479" s="1428"/>
      <c r="Y479" s="1428"/>
      <c r="Z479" s="1428"/>
      <c r="AA479" s="1428"/>
      <c r="AB479" s="1428"/>
      <c r="AC479" s="11"/>
    </row>
    <row r="480" spans="1:29">
      <c r="A480" s="1432"/>
      <c r="B480" s="842"/>
      <c r="C480" s="965" t="s">
        <v>6</v>
      </c>
      <c r="D480" s="99" t="s">
        <v>861</v>
      </c>
      <c r="E480" s="10"/>
      <c r="F480" s="10"/>
      <c r="G480" s="114"/>
      <c r="H480" s="109"/>
      <c r="I480" s="631" t="s">
        <v>7</v>
      </c>
      <c r="K480" s="631"/>
      <c r="L480" s="631"/>
      <c r="M480" s="631"/>
      <c r="N480" s="404"/>
      <c r="O480" s="3"/>
      <c r="P480" s="1432"/>
      <c r="Q480" s="9"/>
      <c r="R480" s="1428"/>
      <c r="S480" s="1428"/>
      <c r="T480" s="1428"/>
      <c r="U480" s="1428"/>
      <c r="V480" s="1428"/>
      <c r="W480" s="1428"/>
      <c r="X480" s="1428"/>
      <c r="Y480" s="1428"/>
      <c r="Z480" s="1428"/>
      <c r="AA480" s="1428"/>
      <c r="AB480" s="1428"/>
      <c r="AC480" s="11"/>
    </row>
    <row r="481" spans="1:29" ht="16.5" customHeight="1">
      <c r="A481" s="1432"/>
      <c r="B481" s="9"/>
      <c r="C481" s="978">
        <v>0.5</v>
      </c>
      <c r="D481" s="14" t="s">
        <v>1295</v>
      </c>
      <c r="E481" s="15"/>
      <c r="F481" s="14"/>
      <c r="G481" s="1409">
        <f>IF(ISBLANK(C481),"",(C481/C485)*G479)</f>
        <v>0.5</v>
      </c>
      <c r="H481" s="1409"/>
      <c r="I481" s="1455" t="s">
        <v>1361</v>
      </c>
      <c r="J481" s="1455"/>
      <c r="K481" s="1455"/>
      <c r="L481" s="1455"/>
      <c r="M481" s="1455"/>
      <c r="N481" s="1456"/>
      <c r="O481" s="3"/>
      <c r="P481" s="1432"/>
      <c r="Q481" s="9"/>
      <c r="R481" s="1428"/>
      <c r="S481" s="1428"/>
      <c r="T481" s="1428"/>
      <c r="U481" s="1428"/>
      <c r="V481" s="1428"/>
      <c r="W481" s="1428"/>
      <c r="X481" s="1428"/>
      <c r="Y481" s="1428"/>
      <c r="Z481" s="1428"/>
      <c r="AA481" s="1428"/>
      <c r="AB481" s="1428"/>
      <c r="AC481" s="11"/>
    </row>
    <row r="482" spans="1:29" ht="15.75">
      <c r="A482" s="1432"/>
      <c r="B482" s="9"/>
      <c r="C482" s="978">
        <v>0.5</v>
      </c>
      <c r="D482" s="14" t="s">
        <v>1359</v>
      </c>
      <c r="E482" s="15"/>
      <c r="F482" s="16"/>
      <c r="G482" s="1409">
        <f>IF(ISBLANK(C482),"",(C482/C485)*G479)</f>
        <v>0.5</v>
      </c>
      <c r="H482" s="1409"/>
      <c r="I482" s="1459"/>
      <c r="J482" s="1459"/>
      <c r="K482" s="1459"/>
      <c r="L482" s="1459"/>
      <c r="M482" s="1459"/>
      <c r="N482" s="1460"/>
      <c r="O482" s="3"/>
      <c r="P482" s="1432"/>
      <c r="Q482" s="9"/>
      <c r="R482" s="10"/>
      <c r="S482" s="10"/>
      <c r="T482" s="10"/>
      <c r="U482" s="10"/>
      <c r="V482" s="10"/>
      <c r="W482" s="10"/>
      <c r="X482" s="10"/>
      <c r="Y482" s="10"/>
      <c r="Z482" s="10"/>
      <c r="AA482" s="10"/>
      <c r="AB482" s="10"/>
      <c r="AC482" s="11"/>
    </row>
    <row r="483" spans="1:29" ht="15.75" customHeight="1">
      <c r="A483" s="1432"/>
      <c r="B483" s="9"/>
      <c r="C483" s="978"/>
      <c r="D483" s="14"/>
      <c r="E483" s="15"/>
      <c r="F483" s="16"/>
      <c r="G483" s="1409" t="str">
        <f>IF(ISBLANK(C483),"",(C483/C485)*G479)</f>
        <v/>
      </c>
      <c r="H483" s="1409"/>
      <c r="I483" s="845" t="s">
        <v>1362</v>
      </c>
      <c r="J483" s="845"/>
      <c r="K483" s="845"/>
      <c r="L483" s="845"/>
      <c r="M483" s="845"/>
      <c r="N483" s="846"/>
      <c r="O483" s="3"/>
      <c r="P483" s="1432"/>
      <c r="Q483" s="9"/>
      <c r="R483" s="10"/>
      <c r="S483" s="10"/>
      <c r="T483" s="10"/>
      <c r="U483" s="10"/>
      <c r="V483" s="10"/>
      <c r="W483" s="10"/>
      <c r="X483" s="10"/>
      <c r="Y483" s="10"/>
      <c r="Z483" s="10"/>
      <c r="AA483" s="10"/>
      <c r="AB483" s="10"/>
      <c r="AC483" s="11"/>
    </row>
    <row r="484" spans="1:29" ht="15.75" customHeight="1">
      <c r="A484" s="1432"/>
      <c r="B484" s="9"/>
      <c r="C484" s="14"/>
      <c r="D484" s="14"/>
      <c r="E484" s="275"/>
      <c r="F484" s="275"/>
      <c r="G484" s="1409"/>
      <c r="H484" s="1409"/>
      <c r="I484" s="10"/>
      <c r="J484" s="177"/>
      <c r="K484" s="177"/>
      <c r="L484" s="177"/>
      <c r="M484" s="177"/>
      <c r="N484" s="178"/>
      <c r="O484" s="3"/>
      <c r="P484" s="1432"/>
      <c r="Q484" s="9"/>
      <c r="R484" s="10"/>
      <c r="S484" s="10"/>
      <c r="T484" s="10"/>
      <c r="U484" s="10"/>
      <c r="V484" s="10"/>
      <c r="W484" s="10"/>
      <c r="X484" s="10"/>
      <c r="Y484" s="10"/>
      <c r="Z484" s="10"/>
      <c r="AA484" s="10"/>
      <c r="AB484" s="10"/>
      <c r="AC484" s="11"/>
    </row>
    <row r="485" spans="1:29" ht="15.75">
      <c r="A485" s="1432"/>
      <c r="B485" s="9"/>
      <c r="C485" s="963">
        <f>SUM(C481:C483)</f>
        <v>1</v>
      </c>
      <c r="D485" s="1453" t="s">
        <v>8</v>
      </c>
      <c r="E485" s="1453"/>
      <c r="F485" s="1453"/>
      <c r="G485" s="1454">
        <f>SUM(G481:G483)</f>
        <v>1</v>
      </c>
      <c r="H485" s="1454">
        <f>SUM(H481:H483)</f>
        <v>0</v>
      </c>
      <c r="I485" s="845"/>
      <c r="J485" s="177"/>
      <c r="K485" s="177"/>
      <c r="L485" s="177"/>
      <c r="M485" s="177"/>
      <c r="N485" s="178"/>
      <c r="O485" s="3"/>
      <c r="P485" s="1432"/>
      <c r="Q485" s="9"/>
      <c r="R485" s="10"/>
      <c r="S485" s="10"/>
      <c r="T485" s="10"/>
      <c r="U485" s="10"/>
      <c r="V485" s="10"/>
      <c r="W485" s="10"/>
      <c r="X485" s="10"/>
      <c r="Y485" s="10"/>
      <c r="Z485" s="10"/>
      <c r="AA485" s="10"/>
      <c r="AB485" s="10"/>
      <c r="AC485" s="11"/>
    </row>
    <row r="486" spans="1:29" ht="15.75">
      <c r="A486" s="1432"/>
      <c r="B486" s="9"/>
      <c r="C486" s="963"/>
      <c r="D486" s="959"/>
      <c r="E486" s="959"/>
      <c r="F486" s="959"/>
      <c r="G486" s="960"/>
      <c r="H486" s="960"/>
      <c r="I486" s="845"/>
      <c r="J486" s="177"/>
      <c r="K486" s="177"/>
      <c r="L486" s="177"/>
      <c r="M486" s="177"/>
      <c r="N486" s="178"/>
      <c r="O486" s="3"/>
      <c r="P486" s="1432"/>
      <c r="Q486" s="9"/>
      <c r="R486" s="10"/>
      <c r="S486" s="10"/>
      <c r="T486" s="10"/>
      <c r="U486" s="10"/>
      <c r="V486" s="10"/>
      <c r="W486" s="10"/>
      <c r="X486" s="10"/>
      <c r="Y486" s="10"/>
      <c r="Z486" s="10"/>
      <c r="AA486" s="10"/>
      <c r="AB486" s="10"/>
      <c r="AC486" s="11"/>
    </row>
    <row r="487" spans="1:29" ht="15" customHeight="1">
      <c r="A487" s="1432"/>
      <c r="B487" s="1515" t="s">
        <v>1364</v>
      </c>
      <c r="C487" s="1516"/>
      <c r="D487" s="1516"/>
      <c r="E487" s="1516"/>
      <c r="F487" s="1516"/>
      <c r="G487" s="1516"/>
      <c r="H487" s="1516"/>
      <c r="I487" s="1516"/>
      <c r="J487" s="1516"/>
      <c r="K487" s="1516"/>
      <c r="L487" s="1516"/>
      <c r="M487" s="1516"/>
      <c r="N487" s="1517"/>
      <c r="O487" s="3"/>
      <c r="P487" s="1432"/>
      <c r="Q487" s="9"/>
      <c r="R487" s="10"/>
      <c r="S487" s="10"/>
      <c r="T487" s="10"/>
      <c r="U487" s="10"/>
      <c r="V487" s="10"/>
      <c r="W487" s="10"/>
      <c r="X487" s="10"/>
      <c r="Y487" s="10"/>
      <c r="Z487" s="10"/>
      <c r="AA487" s="10"/>
      <c r="AB487" s="10"/>
      <c r="AC487" s="11"/>
    </row>
    <row r="488" spans="1:29" ht="15" customHeight="1">
      <c r="A488" s="1432"/>
      <c r="B488" s="1387"/>
      <c r="C488" s="1388"/>
      <c r="D488" s="1388"/>
      <c r="E488" s="1388"/>
      <c r="F488" s="1388"/>
      <c r="G488" s="1388"/>
      <c r="H488" s="1388"/>
      <c r="I488" s="1388"/>
      <c r="J488" s="1388"/>
      <c r="K488" s="1388"/>
      <c r="L488" s="1388"/>
      <c r="M488" s="1388"/>
      <c r="N488" s="1389"/>
      <c r="O488" s="3"/>
      <c r="P488" s="1432"/>
      <c r="Q488" s="9"/>
      <c r="R488" s="10"/>
      <c r="S488" s="10"/>
      <c r="T488" s="10"/>
      <c r="U488" s="10"/>
      <c r="V488" s="10"/>
      <c r="W488" s="10"/>
      <c r="X488" s="10"/>
      <c r="Y488" s="10"/>
      <c r="Z488" s="10"/>
      <c r="AA488" s="10"/>
      <c r="AB488" s="10"/>
      <c r="AC488" s="11"/>
    </row>
    <row r="489" spans="1:29" ht="15.75">
      <c r="A489" s="1432"/>
      <c r="B489" s="9"/>
      <c r="C489" s="10"/>
      <c r="D489" s="10"/>
      <c r="E489" s="10"/>
      <c r="F489" s="10"/>
      <c r="G489" s="10"/>
      <c r="H489" s="10"/>
      <c r="I489" s="10"/>
      <c r="J489" s="10"/>
      <c r="K489" s="10"/>
      <c r="L489" s="10"/>
      <c r="M489" s="10"/>
      <c r="N489" s="11"/>
      <c r="O489" s="3"/>
      <c r="P489" s="1432"/>
      <c r="Q489" s="9"/>
      <c r="R489" s="14" t="s">
        <v>1414</v>
      </c>
      <c r="S489" s="10"/>
      <c r="T489" s="10"/>
      <c r="U489" s="10"/>
      <c r="V489" s="10"/>
      <c r="W489" s="10"/>
      <c r="X489" s="10"/>
      <c r="Y489" s="10"/>
      <c r="Z489" s="10"/>
      <c r="AA489" s="10"/>
      <c r="AB489" s="10"/>
      <c r="AC489" s="11"/>
    </row>
    <row r="490" spans="1:29">
      <c r="A490" s="1432"/>
      <c r="B490" s="9"/>
      <c r="C490" s="10"/>
      <c r="D490" s="10"/>
      <c r="E490" s="10"/>
      <c r="F490" s="10"/>
      <c r="G490" s="1408" t="s">
        <v>5</v>
      </c>
      <c r="H490" s="1408"/>
      <c r="I490" s="10"/>
      <c r="J490" s="10"/>
      <c r="K490" s="10"/>
      <c r="L490" s="10"/>
      <c r="M490" s="10"/>
      <c r="N490" s="11"/>
      <c r="O490" s="3"/>
      <c r="P490" s="1432"/>
      <c r="Q490" s="9"/>
      <c r="R490" s="10"/>
      <c r="S490" s="10"/>
      <c r="T490" s="10"/>
      <c r="U490" s="10"/>
      <c r="V490" s="10"/>
      <c r="W490" s="10"/>
      <c r="X490" s="10"/>
      <c r="Y490" s="10"/>
      <c r="Z490" s="10"/>
      <c r="AA490" s="10"/>
      <c r="AB490" s="10"/>
      <c r="AC490" s="11"/>
    </row>
    <row r="491" spans="1:29" ht="18.75">
      <c r="A491" s="1432"/>
      <c r="B491" s="9"/>
      <c r="C491" s="10"/>
      <c r="D491" s="10"/>
      <c r="E491" s="447" t="s">
        <v>146</v>
      </c>
      <c r="F491" s="981" t="s">
        <v>4</v>
      </c>
      <c r="G491" s="1442">
        <v>1</v>
      </c>
      <c r="H491" s="1442"/>
      <c r="I491" s="222"/>
      <c r="J491" s="10"/>
      <c r="K491" s="10"/>
      <c r="L491" s="10"/>
      <c r="M491" s="10"/>
      <c r="N491" s="11"/>
      <c r="O491" s="3"/>
      <c r="P491" s="1432"/>
      <c r="Q491" s="9"/>
      <c r="R491" s="10"/>
      <c r="S491" s="10"/>
      <c r="T491" s="10"/>
      <c r="U491" s="10"/>
      <c r="V491" s="10"/>
      <c r="W491" s="10"/>
      <c r="X491" s="10"/>
      <c r="Y491" s="10"/>
      <c r="Z491" s="10"/>
      <c r="AA491" s="10"/>
      <c r="AB491" s="10"/>
      <c r="AC491" s="11"/>
    </row>
    <row r="492" spans="1:29">
      <c r="A492" s="1432"/>
      <c r="B492" s="842"/>
      <c r="C492" s="965" t="s">
        <v>6</v>
      </c>
      <c r="D492" s="99" t="s">
        <v>861</v>
      </c>
      <c r="E492" s="10"/>
      <c r="F492" s="10"/>
      <c r="G492" s="114"/>
      <c r="H492" s="109"/>
      <c r="I492" s="631" t="s">
        <v>7</v>
      </c>
      <c r="K492" s="631"/>
      <c r="L492" s="631"/>
      <c r="M492" s="631"/>
      <c r="N492" s="404"/>
      <c r="O492" s="3"/>
      <c r="P492" s="1432"/>
      <c r="Q492" s="9"/>
      <c r="R492" s="10"/>
      <c r="S492" s="10"/>
      <c r="T492" s="10"/>
      <c r="U492" s="10"/>
      <c r="V492" s="10"/>
      <c r="W492" s="10"/>
      <c r="X492" s="10"/>
      <c r="Y492" s="10"/>
      <c r="Z492" s="10"/>
      <c r="AA492" s="10"/>
      <c r="AB492" s="10"/>
      <c r="AC492" s="11"/>
    </row>
    <row r="493" spans="1:29" ht="15.75" customHeight="1">
      <c r="A493" s="1432"/>
      <c r="B493" s="9"/>
      <c r="C493" s="978">
        <v>0.65</v>
      </c>
      <c r="D493" s="14" t="s">
        <v>1365</v>
      </c>
      <c r="E493" s="15"/>
      <c r="F493" s="14"/>
      <c r="G493" s="1409">
        <f>IF(ISBLANK(C493),"",(C493/C497)*G491)</f>
        <v>0.56521739130434789</v>
      </c>
      <c r="H493" s="1409"/>
      <c r="I493" s="1455" t="s">
        <v>1361</v>
      </c>
      <c r="J493" s="1455"/>
      <c r="K493" s="1455"/>
      <c r="L493" s="1455"/>
      <c r="M493" s="1455"/>
      <c r="N493" s="1456"/>
      <c r="O493" s="3"/>
      <c r="P493" s="1432"/>
      <c r="Q493" s="9"/>
      <c r="R493" s="10"/>
      <c r="S493" s="10"/>
      <c r="T493" s="10"/>
      <c r="U493" s="10"/>
      <c r="V493" s="10"/>
      <c r="W493" s="10"/>
      <c r="X493" s="10"/>
      <c r="Y493" s="10"/>
      <c r="Z493" s="10"/>
      <c r="AA493" s="10"/>
      <c r="AB493" s="10"/>
      <c r="AC493" s="11"/>
    </row>
    <row r="494" spans="1:29" ht="15.75">
      <c r="A494" s="1432"/>
      <c r="B494" s="9"/>
      <c r="C494" s="978">
        <v>0.5</v>
      </c>
      <c r="D494" s="14" t="s">
        <v>1359</v>
      </c>
      <c r="E494" s="15"/>
      <c r="F494" s="16"/>
      <c r="G494" s="1409">
        <f>IF(ISBLANK(C494),"",(C494/C497)*G491)</f>
        <v>0.43478260869565222</v>
      </c>
      <c r="H494" s="1409"/>
      <c r="I494" s="1459"/>
      <c r="J494" s="1459"/>
      <c r="K494" s="1459"/>
      <c r="L494" s="1459"/>
      <c r="M494" s="1459"/>
      <c r="N494" s="1460"/>
      <c r="O494" s="3"/>
      <c r="P494" s="1432"/>
      <c r="Q494" s="9"/>
      <c r="R494" s="10"/>
      <c r="S494" s="10"/>
      <c r="T494" s="10"/>
      <c r="U494" s="10"/>
      <c r="V494" s="10"/>
      <c r="W494" s="10"/>
      <c r="X494" s="10"/>
      <c r="Y494" s="10"/>
      <c r="Z494" s="10"/>
      <c r="AA494" s="10"/>
      <c r="AB494" s="10"/>
      <c r="AC494" s="11"/>
    </row>
    <row r="495" spans="1:29" ht="15.75">
      <c r="A495" s="1432"/>
      <c r="B495" s="9"/>
      <c r="C495" s="978"/>
      <c r="D495" s="14"/>
      <c r="E495" s="15"/>
      <c r="F495" s="16"/>
      <c r="G495" s="1409" t="str">
        <f>IF(ISBLANK(C495),"",(C495/C497)*G491)</f>
        <v/>
      </c>
      <c r="H495" s="1409"/>
      <c r="I495" s="845" t="s">
        <v>1362</v>
      </c>
      <c r="J495" s="845"/>
      <c r="K495" s="845"/>
      <c r="L495" s="845"/>
      <c r="M495" s="845"/>
      <c r="N495" s="846"/>
      <c r="O495" s="3"/>
      <c r="P495" s="1432"/>
      <c r="Q495" s="9"/>
      <c r="R495" s="10"/>
      <c r="S495" s="10"/>
      <c r="T495" s="10"/>
      <c r="U495" s="10"/>
      <c r="V495" s="10"/>
      <c r="W495" s="10"/>
      <c r="X495" s="10"/>
      <c r="Y495" s="10"/>
      <c r="Z495" s="10"/>
      <c r="AA495" s="10"/>
      <c r="AB495" s="10"/>
      <c r="AC495" s="11"/>
    </row>
    <row r="496" spans="1:29" ht="15.75">
      <c r="A496" s="1432"/>
      <c r="B496" s="9"/>
      <c r="C496" s="14"/>
      <c r="D496" s="14"/>
      <c r="E496" s="275"/>
      <c r="F496" s="275"/>
      <c r="G496" s="1409"/>
      <c r="H496" s="1409"/>
      <c r="I496" s="10"/>
      <c r="J496" s="177"/>
      <c r="K496" s="177"/>
      <c r="L496" s="177"/>
      <c r="M496" s="177"/>
      <c r="N496" s="178"/>
      <c r="O496" s="3"/>
      <c r="P496" s="1432"/>
      <c r="Q496" s="9"/>
      <c r="R496" s="10"/>
      <c r="S496" s="10"/>
      <c r="T496" s="10"/>
      <c r="U496" s="10"/>
      <c r="V496" s="10"/>
      <c r="W496" s="10"/>
      <c r="X496" s="10"/>
      <c r="Y496" s="10"/>
      <c r="Z496" s="10"/>
      <c r="AA496" s="10"/>
      <c r="AB496" s="10"/>
      <c r="AC496" s="11"/>
    </row>
    <row r="497" spans="1:29" ht="15.75">
      <c r="A497" s="1432"/>
      <c r="B497" s="9"/>
      <c r="C497" s="963">
        <f>SUM(C493:C495)</f>
        <v>1.1499999999999999</v>
      </c>
      <c r="D497" s="1453" t="s">
        <v>8</v>
      </c>
      <c r="E497" s="1453"/>
      <c r="F497" s="1453"/>
      <c r="G497" s="1454">
        <f>SUM(G493:G495)</f>
        <v>1</v>
      </c>
      <c r="H497" s="1454">
        <f>SUM(H493:H495)</f>
        <v>0</v>
      </c>
      <c r="I497" s="845"/>
      <c r="J497" s="177"/>
      <c r="K497" s="177"/>
      <c r="L497" s="177"/>
      <c r="M497" s="177"/>
      <c r="N497" s="178"/>
      <c r="O497" s="3"/>
      <c r="P497" s="1432"/>
      <c r="Q497" s="9"/>
      <c r="R497" s="10"/>
      <c r="S497" s="10"/>
      <c r="T497" s="10"/>
      <c r="U497" s="10"/>
      <c r="V497" s="10"/>
      <c r="W497" s="10"/>
      <c r="X497" s="10"/>
      <c r="Y497" s="10"/>
      <c r="Z497" s="10"/>
      <c r="AA497" s="10"/>
      <c r="AB497" s="10"/>
      <c r="AC497" s="11"/>
    </row>
    <row r="498" spans="1:29" ht="15.75">
      <c r="A498" s="1432"/>
      <c r="B498" s="9"/>
      <c r="C498" s="963"/>
      <c r="D498" s="959"/>
      <c r="E498" s="959"/>
      <c r="F498" s="959"/>
      <c r="G498" s="960"/>
      <c r="H498" s="960"/>
      <c r="I498" s="845"/>
      <c r="J498" s="177"/>
      <c r="K498" s="177"/>
      <c r="L498" s="177"/>
      <c r="M498" s="177"/>
      <c r="N498" s="178"/>
      <c r="O498" s="3"/>
      <c r="P498" s="1432"/>
      <c r="Q498" s="9"/>
      <c r="R498" s="10"/>
      <c r="S498" s="10"/>
      <c r="T498" s="10"/>
      <c r="U498" s="10"/>
      <c r="V498" s="10"/>
      <c r="W498" s="10"/>
      <c r="X498" s="10"/>
      <c r="Y498" s="10"/>
      <c r="Z498" s="10"/>
      <c r="AA498" s="10"/>
      <c r="AB498" s="10"/>
      <c r="AC498" s="11"/>
    </row>
    <row r="499" spans="1:29" ht="15" customHeight="1">
      <c r="A499" s="1432"/>
      <c r="B499" s="1515" t="s">
        <v>1366</v>
      </c>
      <c r="C499" s="1516"/>
      <c r="D499" s="1516"/>
      <c r="E499" s="1516"/>
      <c r="F499" s="1516"/>
      <c r="G499" s="1516"/>
      <c r="H499" s="1516"/>
      <c r="I499" s="1516"/>
      <c r="J499" s="1516"/>
      <c r="K499" s="1516"/>
      <c r="L499" s="1516"/>
      <c r="M499" s="1516"/>
      <c r="N499" s="1517"/>
      <c r="O499" s="3"/>
      <c r="P499" s="1432"/>
      <c r="Q499" s="9"/>
      <c r="R499" s="10"/>
      <c r="S499" s="10"/>
      <c r="T499" s="10"/>
      <c r="U499" s="10"/>
      <c r="V499" s="10"/>
      <c r="W499" s="10"/>
      <c r="X499" s="10"/>
      <c r="Y499" s="10"/>
      <c r="Z499" s="10"/>
      <c r="AA499" s="10"/>
      <c r="AB499" s="10"/>
      <c r="AC499" s="11"/>
    </row>
    <row r="500" spans="1:29" ht="15" customHeight="1">
      <c r="A500" s="1432"/>
      <c r="B500" s="1387"/>
      <c r="C500" s="1388"/>
      <c r="D500" s="1388"/>
      <c r="E500" s="1388"/>
      <c r="F500" s="1388"/>
      <c r="G500" s="1388"/>
      <c r="H500" s="1388"/>
      <c r="I500" s="1388"/>
      <c r="J500" s="1388"/>
      <c r="K500" s="1388"/>
      <c r="L500" s="1388"/>
      <c r="M500" s="1388"/>
      <c r="N500" s="1389"/>
      <c r="O500" s="3"/>
      <c r="P500" s="1432"/>
      <c r="Q500" s="9"/>
      <c r="R500" s="10"/>
      <c r="S500" s="10"/>
      <c r="T500" s="10"/>
      <c r="U500" s="10"/>
      <c r="V500" s="10"/>
      <c r="W500" s="10"/>
      <c r="X500" s="10"/>
      <c r="Y500" s="10"/>
      <c r="Z500" s="10"/>
      <c r="AA500" s="10"/>
      <c r="AB500" s="10"/>
      <c r="AC500" s="11"/>
    </row>
    <row r="501" spans="1:29">
      <c r="A501" s="1432"/>
      <c r="B501" s="9"/>
      <c r="C501" s="10"/>
      <c r="D501" s="10"/>
      <c r="E501" s="10"/>
      <c r="F501" s="10"/>
      <c r="G501" s="10"/>
      <c r="H501" s="10"/>
      <c r="I501" s="10"/>
      <c r="J501" s="10"/>
      <c r="K501" s="10"/>
      <c r="L501" s="10"/>
      <c r="M501" s="10"/>
      <c r="N501" s="11"/>
      <c r="O501" s="3"/>
      <c r="P501" s="1432"/>
      <c r="Q501" s="9"/>
      <c r="R501" s="10"/>
      <c r="S501" s="10"/>
      <c r="T501" s="10"/>
      <c r="U501" s="10"/>
      <c r="V501" s="10"/>
      <c r="W501" s="10"/>
      <c r="X501" s="10"/>
      <c r="Y501" s="10"/>
      <c r="Z501" s="10"/>
      <c r="AA501" s="10"/>
      <c r="AB501" s="10"/>
      <c r="AC501" s="11"/>
    </row>
    <row r="502" spans="1:29">
      <c r="A502" s="1432"/>
      <c r="B502" s="9"/>
      <c r="C502" s="10"/>
      <c r="D502" s="10"/>
      <c r="E502" s="10"/>
      <c r="F502" s="10"/>
      <c r="G502" s="1408" t="s">
        <v>5</v>
      </c>
      <c r="H502" s="1408"/>
      <c r="I502" s="10"/>
      <c r="J502" s="10"/>
      <c r="K502" s="10"/>
      <c r="L502" s="10"/>
      <c r="M502" s="10"/>
      <c r="N502" s="11"/>
      <c r="O502" s="3"/>
      <c r="P502" s="1432"/>
      <c r="Q502" s="9"/>
      <c r="R502" s="10"/>
      <c r="S502" s="10"/>
      <c r="T502" s="10"/>
      <c r="U502" s="10"/>
      <c r="V502" s="10"/>
      <c r="W502" s="10"/>
      <c r="X502" s="10"/>
      <c r="Y502" s="10"/>
      <c r="Z502" s="10"/>
      <c r="AA502" s="10"/>
      <c r="AB502" s="10"/>
      <c r="AC502" s="11"/>
    </row>
    <row r="503" spans="1:29" ht="18.75">
      <c r="A503" s="1432"/>
      <c r="B503" s="9"/>
      <c r="C503" s="10"/>
      <c r="D503" s="10"/>
      <c r="E503" s="447" t="s">
        <v>146</v>
      </c>
      <c r="F503" s="981" t="s">
        <v>4</v>
      </c>
      <c r="G503" s="1442">
        <v>1</v>
      </c>
      <c r="H503" s="1442"/>
      <c r="I503" s="222"/>
      <c r="J503" s="10"/>
      <c r="K503" s="10"/>
      <c r="L503" s="10"/>
      <c r="M503" s="10"/>
      <c r="N503" s="11"/>
      <c r="O503" s="3"/>
      <c r="P503" s="1432"/>
      <c r="Q503" s="9"/>
      <c r="R503" s="10"/>
      <c r="S503" s="10"/>
      <c r="T503" s="10"/>
      <c r="U503" s="10"/>
      <c r="V503" s="10"/>
      <c r="W503" s="10"/>
      <c r="X503" s="10"/>
      <c r="Y503" s="10"/>
      <c r="Z503" s="10"/>
      <c r="AA503" s="10"/>
      <c r="AB503" s="10"/>
      <c r="AC503" s="11"/>
    </row>
    <row r="504" spans="1:29">
      <c r="A504" s="1432"/>
      <c r="B504" s="842"/>
      <c r="C504" s="965" t="s">
        <v>6</v>
      </c>
      <c r="D504" s="99" t="s">
        <v>861</v>
      </c>
      <c r="E504" s="10"/>
      <c r="F504" s="10"/>
      <c r="G504" s="114"/>
      <c r="H504" s="109"/>
      <c r="I504" s="631" t="s">
        <v>7</v>
      </c>
      <c r="K504" s="631"/>
      <c r="L504" s="631"/>
      <c r="M504" s="631"/>
      <c r="N504" s="404"/>
      <c r="O504" s="3"/>
      <c r="P504" s="1432"/>
      <c r="Q504" s="9"/>
      <c r="R504" s="10"/>
      <c r="S504" s="10"/>
      <c r="T504" s="10"/>
      <c r="U504" s="10"/>
      <c r="V504" s="10"/>
      <c r="W504" s="10"/>
      <c r="X504" s="10"/>
      <c r="Y504" s="10"/>
      <c r="Z504" s="10"/>
      <c r="AA504" s="10"/>
      <c r="AB504" s="10"/>
      <c r="AC504" s="11"/>
    </row>
    <row r="505" spans="1:29" ht="15.75" customHeight="1">
      <c r="A505" s="1432"/>
      <c r="B505" s="9"/>
      <c r="C505" s="978">
        <v>0.65</v>
      </c>
      <c r="D505" s="14" t="s">
        <v>1367</v>
      </c>
      <c r="E505" s="15"/>
      <c r="F505" s="14"/>
      <c r="G505" s="1409">
        <f>IF(ISBLANK(C505),"",(C505/C509)*G503)</f>
        <v>0.56521739130434789</v>
      </c>
      <c r="H505" s="1409"/>
      <c r="I505" s="1455" t="s">
        <v>1361</v>
      </c>
      <c r="J505" s="1455"/>
      <c r="K505" s="1455"/>
      <c r="L505" s="1455"/>
      <c r="M505" s="1455"/>
      <c r="N505" s="1456"/>
      <c r="O505" s="3"/>
      <c r="P505" s="1432"/>
      <c r="Q505" s="9"/>
      <c r="R505" s="10"/>
      <c r="S505" s="10"/>
      <c r="T505" s="10"/>
      <c r="U505" s="10"/>
      <c r="V505" s="10"/>
      <c r="W505" s="10"/>
      <c r="X505" s="10"/>
      <c r="Y505" s="10"/>
      <c r="Z505" s="10"/>
      <c r="AA505" s="10"/>
      <c r="AB505" s="10"/>
      <c r="AC505" s="11"/>
    </row>
    <row r="506" spans="1:29" ht="15.75">
      <c r="A506" s="1432"/>
      <c r="B506" s="9"/>
      <c r="C506" s="978">
        <v>0.5</v>
      </c>
      <c r="D506" s="14" t="s">
        <v>1359</v>
      </c>
      <c r="E506" s="15"/>
      <c r="F506" s="16"/>
      <c r="G506" s="1409">
        <f>IF(ISBLANK(C506),"",(C506/C509)*G503)</f>
        <v>0.43478260869565222</v>
      </c>
      <c r="H506" s="1409"/>
      <c r="I506" s="1459"/>
      <c r="J506" s="1459"/>
      <c r="K506" s="1459"/>
      <c r="L506" s="1459"/>
      <c r="M506" s="1459"/>
      <c r="N506" s="1460"/>
      <c r="O506" s="3"/>
      <c r="P506" s="1432"/>
      <c r="Q506" s="9"/>
      <c r="R506" s="10"/>
      <c r="S506" s="10"/>
      <c r="T506" s="10"/>
      <c r="U506" s="10"/>
      <c r="V506" s="10"/>
      <c r="W506" s="10"/>
      <c r="X506" s="10"/>
      <c r="Y506" s="10"/>
      <c r="Z506" s="10"/>
      <c r="AA506" s="10"/>
      <c r="AB506" s="10"/>
      <c r="AC506" s="11"/>
    </row>
    <row r="507" spans="1:29" ht="15.75">
      <c r="A507" s="1432"/>
      <c r="B507" s="9"/>
      <c r="C507" s="978"/>
      <c r="D507" s="14"/>
      <c r="E507" s="15"/>
      <c r="F507" s="16"/>
      <c r="G507" s="1409" t="str">
        <f>IF(ISBLANK(C507),"",(C507/C509)*G503)</f>
        <v/>
      </c>
      <c r="H507" s="1409"/>
      <c r="I507" s="845" t="s">
        <v>1362</v>
      </c>
      <c r="J507" s="845"/>
      <c r="K507" s="845"/>
      <c r="L507" s="845"/>
      <c r="M507" s="845"/>
      <c r="N507" s="846"/>
      <c r="O507" s="3"/>
      <c r="P507" s="1432"/>
      <c r="Q507" s="9"/>
      <c r="R507" s="10"/>
      <c r="S507" s="10"/>
      <c r="T507" s="10"/>
      <c r="U507" s="10"/>
      <c r="V507" s="10"/>
      <c r="W507" s="10"/>
      <c r="X507" s="10"/>
      <c r="Y507" s="10"/>
      <c r="Z507" s="10"/>
      <c r="AA507" s="10"/>
      <c r="AB507" s="10"/>
      <c r="AC507" s="11"/>
    </row>
    <row r="508" spans="1:29" ht="15.75">
      <c r="A508" s="1432"/>
      <c r="B508" s="9"/>
      <c r="C508" s="14"/>
      <c r="D508" s="14"/>
      <c r="E508" s="275"/>
      <c r="F508" s="275"/>
      <c r="G508" s="1409"/>
      <c r="H508" s="1409"/>
      <c r="I508" s="10"/>
      <c r="J508" s="177"/>
      <c r="K508" s="177"/>
      <c r="L508" s="177"/>
      <c r="M508" s="177"/>
      <c r="N508" s="178"/>
      <c r="O508" s="3"/>
      <c r="P508" s="1432"/>
      <c r="Q508" s="9"/>
      <c r="R508" s="10"/>
      <c r="S508" s="10"/>
      <c r="T508" s="10"/>
      <c r="U508" s="10"/>
      <c r="V508" s="10"/>
      <c r="W508" s="10"/>
      <c r="X508" s="10"/>
      <c r="Y508" s="10"/>
      <c r="Z508" s="10"/>
      <c r="AA508" s="10"/>
      <c r="AB508" s="10"/>
      <c r="AC508" s="11"/>
    </row>
    <row r="509" spans="1:29" ht="15.75">
      <c r="A509" s="1432"/>
      <c r="B509" s="9"/>
      <c r="C509" s="963">
        <f>SUM(C505:C507)</f>
        <v>1.1499999999999999</v>
      </c>
      <c r="D509" s="1453" t="s">
        <v>8</v>
      </c>
      <c r="E509" s="1453"/>
      <c r="F509" s="1453"/>
      <c r="G509" s="1454">
        <f>SUM(G505:G507)</f>
        <v>1</v>
      </c>
      <c r="H509" s="1454">
        <f>SUM(H505:H507)</f>
        <v>0</v>
      </c>
      <c r="I509" s="845"/>
      <c r="J509" s="177"/>
      <c r="K509" s="177"/>
      <c r="L509" s="177"/>
      <c r="M509" s="177"/>
      <c r="N509" s="178"/>
      <c r="O509" s="3"/>
      <c r="P509" s="1432"/>
      <c r="Q509" s="9"/>
      <c r="R509" s="10"/>
      <c r="S509" s="10"/>
      <c r="T509" s="10"/>
      <c r="U509" s="10"/>
      <c r="V509" s="10"/>
      <c r="W509" s="10"/>
      <c r="X509" s="10"/>
      <c r="Y509" s="10"/>
      <c r="Z509" s="10"/>
      <c r="AA509" s="10"/>
      <c r="AB509" s="10"/>
      <c r="AC509" s="11"/>
    </row>
    <row r="510" spans="1:29" ht="15.75">
      <c r="A510" s="1432"/>
      <c r="B510" s="9"/>
      <c r="C510" s="963"/>
      <c r="D510" s="959"/>
      <c r="E510" s="959"/>
      <c r="F510" s="959"/>
      <c r="G510" s="960"/>
      <c r="H510" s="960"/>
      <c r="I510" s="845"/>
      <c r="J510" s="177"/>
      <c r="K510" s="177"/>
      <c r="L510" s="177"/>
      <c r="M510" s="177"/>
      <c r="N510" s="178"/>
      <c r="O510" s="3"/>
      <c r="P510" s="1432"/>
      <c r="Q510" s="9"/>
      <c r="R510" s="10"/>
      <c r="S510" s="10"/>
      <c r="T510" s="10"/>
      <c r="U510" s="10"/>
      <c r="V510" s="10"/>
      <c r="W510" s="10"/>
      <c r="X510" s="10"/>
      <c r="Y510" s="10"/>
      <c r="Z510" s="10"/>
      <c r="AA510" s="10"/>
      <c r="AB510" s="10"/>
      <c r="AC510" s="11"/>
    </row>
    <row r="511" spans="1:29">
      <c r="A511" s="1432"/>
      <c r="B511" s="1484" t="s">
        <v>464</v>
      </c>
      <c r="C511" s="1485"/>
      <c r="D511" s="1485"/>
      <c r="E511" s="1485"/>
      <c r="F511" s="1485"/>
      <c r="G511" s="1485"/>
      <c r="H511" s="1485"/>
      <c r="I511" s="1485"/>
      <c r="J511" s="1485"/>
      <c r="K511" s="1485"/>
      <c r="L511" s="1485"/>
      <c r="M511" s="1485"/>
      <c r="N511" s="1486"/>
      <c r="O511" s="3"/>
      <c r="P511" s="1432"/>
      <c r="Q511" s="9"/>
      <c r="R511" s="10"/>
      <c r="S511" s="10"/>
      <c r="T511" s="10"/>
      <c r="U511" s="10"/>
      <c r="V511" s="10"/>
      <c r="W511" s="10"/>
      <c r="X511" s="10"/>
      <c r="Y511" s="10"/>
      <c r="Z511" s="10"/>
      <c r="AA511" s="10"/>
      <c r="AB511" s="10"/>
      <c r="AC511" s="11"/>
    </row>
    <row r="512" spans="1:29" ht="15.75">
      <c r="A512" s="1432"/>
      <c r="B512" s="9"/>
      <c r="C512" s="963"/>
      <c r="D512" s="959"/>
      <c r="E512" s="959"/>
      <c r="F512" s="959"/>
      <c r="G512" s="960"/>
      <c r="H512" s="960"/>
      <c r="I512" s="845"/>
      <c r="J512" s="177"/>
      <c r="K512" s="177"/>
      <c r="L512" s="177"/>
      <c r="M512" s="177"/>
      <c r="N512" s="178"/>
      <c r="O512" s="3"/>
      <c r="P512" s="1432"/>
      <c r="Q512" s="9"/>
      <c r="R512" s="10"/>
      <c r="S512" s="10"/>
      <c r="T512" s="10"/>
      <c r="U512" s="10"/>
      <c r="V512" s="10"/>
      <c r="W512" s="10"/>
      <c r="X512" s="10"/>
      <c r="Y512" s="10"/>
      <c r="Z512" s="10"/>
      <c r="AA512" s="10"/>
      <c r="AB512" s="10"/>
      <c r="AC512" s="11"/>
    </row>
    <row r="513" spans="1:29" ht="15.75">
      <c r="A513" s="1432"/>
      <c r="B513" s="9"/>
      <c r="C513" s="14" t="s">
        <v>1363</v>
      </c>
      <c r="D513" s="959"/>
      <c r="E513" s="959"/>
      <c r="F513" s="959"/>
      <c r="G513" s="960"/>
      <c r="H513" s="960"/>
      <c r="I513" s="845"/>
      <c r="J513" s="177"/>
      <c r="K513" s="177"/>
      <c r="L513" s="177"/>
      <c r="M513" s="177"/>
      <c r="N513" s="178"/>
      <c r="O513" s="3"/>
      <c r="P513" s="1432"/>
      <c r="Q513" s="9"/>
      <c r="R513" s="10"/>
      <c r="S513" s="10"/>
      <c r="T513" s="10"/>
      <c r="U513" s="10"/>
      <c r="V513" s="10"/>
      <c r="W513" s="10"/>
      <c r="X513" s="10"/>
      <c r="Y513" s="10"/>
      <c r="Z513" s="10"/>
      <c r="AA513" s="10"/>
      <c r="AB513" s="10"/>
      <c r="AC513" s="11"/>
    </row>
    <row r="514" spans="1:29" ht="15.75" customHeight="1">
      <c r="A514" s="1432"/>
      <c r="B514" s="9"/>
      <c r="C514" s="1451" t="s">
        <v>1360</v>
      </c>
      <c r="D514" s="1451"/>
      <c r="E514" s="1451"/>
      <c r="F514" s="1451"/>
      <c r="G514" s="1451"/>
      <c r="H514" s="1451"/>
      <c r="I514" s="1451"/>
      <c r="J514" s="1451"/>
      <c r="K514" s="1451"/>
      <c r="L514" s="1451"/>
      <c r="M514" s="1451"/>
      <c r="N514" s="1452"/>
      <c r="O514" s="3"/>
      <c r="P514" s="1432"/>
      <c r="Q514" s="1016" t="s">
        <v>1418</v>
      </c>
      <c r="R514" s="10"/>
      <c r="S514" s="10"/>
      <c r="T514" s="10"/>
      <c r="U514" s="10"/>
      <c r="V514" s="10"/>
      <c r="W514" s="10"/>
      <c r="X514" s="10"/>
      <c r="Y514" s="10"/>
      <c r="Z514" s="10"/>
      <c r="AA514" s="10"/>
      <c r="AB514" s="10"/>
      <c r="AC514" s="11"/>
    </row>
    <row r="515" spans="1:29" ht="15.75" customHeight="1" thickBot="1">
      <c r="A515" s="1432"/>
      <c r="B515" s="9"/>
      <c r="C515" s="1451"/>
      <c r="D515" s="1451"/>
      <c r="E515" s="1451"/>
      <c r="F515" s="1451"/>
      <c r="G515" s="1451"/>
      <c r="H515" s="1451"/>
      <c r="I515" s="1451"/>
      <c r="J515" s="1451"/>
      <c r="K515" s="1451"/>
      <c r="L515" s="1451"/>
      <c r="M515" s="1451"/>
      <c r="N515" s="1452"/>
      <c r="O515" s="3"/>
      <c r="P515" s="1432"/>
      <c r="Q515" s="992" t="str">
        <f ca="1">CELL("nomfichier",P511)</f>
        <v>D:\1 UPRT SITE WEB\uprt.fr\ff-mickael-rabeau\[ff-mr-patisserie-N°3-complet.xlsx]Chocolat</v>
      </c>
      <c r="R515" s="10"/>
      <c r="S515" s="10"/>
      <c r="T515" s="10"/>
      <c r="U515" s="10"/>
      <c r="V515" s="10"/>
      <c r="W515" s="10"/>
      <c r="X515" s="10"/>
      <c r="Y515" s="10"/>
      <c r="Z515" s="10"/>
      <c r="AA515" s="10"/>
      <c r="AB515" s="10"/>
      <c r="AC515" s="11"/>
    </row>
    <row r="516" spans="1:29" ht="16.5" thickBot="1">
      <c r="A516" s="1432"/>
      <c r="B516" s="9"/>
      <c r="C516" s="129"/>
      <c r="D516" s="959"/>
      <c r="E516" s="959"/>
      <c r="F516" s="959"/>
      <c r="G516" s="959"/>
      <c r="H516" s="959"/>
      <c r="I516" s="10"/>
      <c r="J516" s="177"/>
      <c r="K516" s="177"/>
      <c r="L516" s="177"/>
      <c r="M516" s="177"/>
      <c r="N516" s="178"/>
      <c r="O516" s="3"/>
      <c r="P516" s="1432"/>
      <c r="Q516" s="938"/>
      <c r="R516" s="939"/>
      <c r="S516" s="939"/>
      <c r="T516" s="939"/>
      <c r="U516" s="25"/>
      <c r="V516" s="25"/>
      <c r="W516" s="25"/>
      <c r="X516" s="25"/>
      <c r="Y516" s="25"/>
      <c r="Z516" s="25"/>
      <c r="AA516" s="25"/>
      <c r="AB516" s="25"/>
      <c r="AC516" s="26"/>
    </row>
    <row r="517" spans="1:29">
      <c r="A517" s="1432"/>
      <c r="B517" s="23" t="s">
        <v>6</v>
      </c>
      <c r="C517" s="452" t="s">
        <v>10</v>
      </c>
      <c r="D517" s="25"/>
      <c r="E517" s="25"/>
      <c r="F517" s="25"/>
      <c r="G517" s="25"/>
      <c r="H517" s="25"/>
      <c r="I517" s="25"/>
      <c r="J517" s="25"/>
      <c r="K517" s="25"/>
      <c r="L517" s="25"/>
      <c r="M517" s="25"/>
      <c r="N517" s="26"/>
      <c r="P517" s="1432"/>
      <c r="Q517" s="9"/>
      <c r="R517" s="10" t="s">
        <v>9</v>
      </c>
      <c r="S517" s="932" t="s">
        <v>177</v>
      </c>
      <c r="T517" s="10"/>
      <c r="U517" s="10"/>
      <c r="V517" s="1429" t="s">
        <v>179</v>
      </c>
      <c r="W517" s="1429"/>
      <c r="X517" s="1429"/>
      <c r="Y517" s="1429"/>
      <c r="Z517" s="1429"/>
      <c r="AA517" s="1429"/>
      <c r="AB517" s="1429"/>
      <c r="AC517" s="1430"/>
    </row>
    <row r="518" spans="1:29">
      <c r="A518" s="1432"/>
      <c r="B518" s="86" t="s">
        <v>5</v>
      </c>
      <c r="C518" s="451" t="s">
        <v>11</v>
      </c>
      <c r="D518" s="28"/>
      <c r="E518" s="28"/>
      <c r="F518" s="28"/>
      <c r="G518" s="28"/>
      <c r="H518" s="28"/>
      <c r="I518" s="28"/>
      <c r="J518" s="28"/>
      <c r="K518" s="28"/>
      <c r="L518" s="28"/>
      <c r="M518" s="10"/>
      <c r="N518" s="29"/>
      <c r="P518" s="1432"/>
      <c r="Q518" s="10"/>
      <c r="R518" s="10"/>
      <c r="S518" s="10"/>
      <c r="T518" s="10"/>
      <c r="U518" s="10"/>
      <c r="V518" s="931"/>
      <c r="W518" s="931" t="s">
        <v>178</v>
      </c>
      <c r="X518" s="931"/>
      <c r="Y518" s="931"/>
      <c r="Z518" s="931"/>
      <c r="AA518" s="931"/>
      <c r="AB518" s="931"/>
      <c r="AC518" s="933"/>
    </row>
    <row r="519" spans="1:29" ht="15" customHeight="1">
      <c r="A519" s="1432"/>
      <c r="B519" s="1433" t="s">
        <v>1412</v>
      </c>
      <c r="C519" s="1434"/>
      <c r="D519" s="1434"/>
      <c r="E519" s="1434"/>
      <c r="F519" s="1434"/>
      <c r="G519" s="1434"/>
      <c r="H519" s="1434"/>
      <c r="I519" s="1434"/>
      <c r="J519" s="1434"/>
      <c r="K519" s="1434"/>
      <c r="L519" s="1434"/>
      <c r="M519" s="1434"/>
      <c r="N519" s="1435"/>
      <c r="P519" s="1432"/>
      <c r="Q519" s="1433" t="s">
        <v>1412</v>
      </c>
      <c r="R519" s="1434"/>
      <c r="S519" s="1434"/>
      <c r="T519" s="1434"/>
      <c r="U519" s="1434"/>
      <c r="V519" s="1434"/>
      <c r="W519" s="1434"/>
      <c r="X519" s="1434"/>
      <c r="Y519" s="1434"/>
      <c r="Z519" s="1434"/>
      <c r="AA519" s="1434"/>
      <c r="AB519" s="1434"/>
      <c r="AC519" s="1435"/>
    </row>
    <row r="520" spans="1:29" ht="15.75" thickBot="1">
      <c r="A520" s="1432"/>
      <c r="B520" s="1436"/>
      <c r="C520" s="1437"/>
      <c r="D520" s="1437"/>
      <c r="E520" s="1437"/>
      <c r="F520" s="1437"/>
      <c r="G520" s="1437"/>
      <c r="H520" s="1437"/>
      <c r="I520" s="1437"/>
      <c r="J520" s="1437"/>
      <c r="K520" s="1437"/>
      <c r="L520" s="1437"/>
      <c r="M520" s="1437"/>
      <c r="N520" s="1438"/>
      <c r="P520" s="1432"/>
      <c r="Q520" s="1436"/>
      <c r="R520" s="1437"/>
      <c r="S520" s="1437"/>
      <c r="T520" s="1437"/>
      <c r="U520" s="1437"/>
      <c r="V520" s="1437"/>
      <c r="W520" s="1437"/>
      <c r="X520" s="1437"/>
      <c r="Y520" s="1437"/>
      <c r="Z520" s="1437"/>
      <c r="AA520" s="1437"/>
      <c r="AB520" s="1437"/>
      <c r="AC520" s="1438"/>
    </row>
  </sheetData>
  <mergeCells count="565">
    <mergeCell ref="B2:N3"/>
    <mergeCell ref="Q2:AC3"/>
    <mergeCell ref="Q6:AC8"/>
    <mergeCell ref="B7:N8"/>
    <mergeCell ref="Q13:AC14"/>
    <mergeCell ref="Q15:AC16"/>
    <mergeCell ref="G16:H16"/>
    <mergeCell ref="I16:J16"/>
    <mergeCell ref="G17:H17"/>
    <mergeCell ref="I17:J17"/>
    <mergeCell ref="B10:N10"/>
    <mergeCell ref="Q10:AC10"/>
    <mergeCell ref="A11:A34"/>
    <mergeCell ref="B11:N12"/>
    <mergeCell ref="P11:P34"/>
    <mergeCell ref="Q11:AC12"/>
    <mergeCell ref="B13:N14"/>
    <mergeCell ref="G18:H18"/>
    <mergeCell ref="I18:J18"/>
    <mergeCell ref="Q18:AA20"/>
    <mergeCell ref="K19:N19"/>
    <mergeCell ref="G20:H20"/>
    <mergeCell ref="I20:J20"/>
    <mergeCell ref="K20:N22"/>
    <mergeCell ref="G21:H21"/>
    <mergeCell ref="I21:J21"/>
    <mergeCell ref="G22:H22"/>
    <mergeCell ref="I22:J22"/>
    <mergeCell ref="Q22:AA23"/>
    <mergeCell ref="G23:H23"/>
    <mergeCell ref="I23:J23"/>
    <mergeCell ref="K23:N26"/>
    <mergeCell ref="G24:H24"/>
    <mergeCell ref="I24:J24"/>
    <mergeCell ref="G25:H25"/>
    <mergeCell ref="I25:J25"/>
    <mergeCell ref="G26:H26"/>
    <mergeCell ref="K29:N29"/>
    <mergeCell ref="V31:AC31"/>
    <mergeCell ref="B33:N34"/>
    <mergeCell ref="Q33:AC34"/>
    <mergeCell ref="B36:N36"/>
    <mergeCell ref="Q36:AC36"/>
    <mergeCell ref="I26:J26"/>
    <mergeCell ref="G27:H27"/>
    <mergeCell ref="I27:J27"/>
    <mergeCell ref="E29:F29"/>
    <mergeCell ref="G29:H29"/>
    <mergeCell ref="I29:J29"/>
    <mergeCell ref="Q44:AA46"/>
    <mergeCell ref="F45:G45"/>
    <mergeCell ref="J45:N46"/>
    <mergeCell ref="F46:G46"/>
    <mergeCell ref="F47:G47"/>
    <mergeCell ref="J47:N48"/>
    <mergeCell ref="Q47:AA48"/>
    <mergeCell ref="F48:G48"/>
    <mergeCell ref="A37:A64"/>
    <mergeCell ref="B37:N38"/>
    <mergeCell ref="P37:P64"/>
    <mergeCell ref="Q37:AC38"/>
    <mergeCell ref="B39:N40"/>
    <mergeCell ref="Q39:AC40"/>
    <mergeCell ref="Q41:AC42"/>
    <mergeCell ref="F42:G42"/>
    <mergeCell ref="F43:G43"/>
    <mergeCell ref="H44:I44"/>
    <mergeCell ref="A67:A94"/>
    <mergeCell ref="B67:N68"/>
    <mergeCell ref="P67:P94"/>
    <mergeCell ref="Q67:AC68"/>
    <mergeCell ref="B69:N70"/>
    <mergeCell ref="F49:G49"/>
    <mergeCell ref="F50:G50"/>
    <mergeCell ref="F52:G52"/>
    <mergeCell ref="B57:N57"/>
    <mergeCell ref="F59:G59"/>
    <mergeCell ref="H59:N61"/>
    <mergeCell ref="F60:G60"/>
    <mergeCell ref="Q69:AC70"/>
    <mergeCell ref="Q71:AC72"/>
    <mergeCell ref="G72:H72"/>
    <mergeCell ref="G73:H73"/>
    <mergeCell ref="G75:H75"/>
    <mergeCell ref="R75:AB77"/>
    <mergeCell ref="G76:H76"/>
    <mergeCell ref="G77:H77"/>
    <mergeCell ref="V61:AC61"/>
    <mergeCell ref="B63:N64"/>
    <mergeCell ref="Q63:AC64"/>
    <mergeCell ref="B66:N66"/>
    <mergeCell ref="Q66:AC66"/>
    <mergeCell ref="B83:N83"/>
    <mergeCell ref="J84:N87"/>
    <mergeCell ref="G85:H85"/>
    <mergeCell ref="G86:H86"/>
    <mergeCell ref="V91:AC91"/>
    <mergeCell ref="B93:N94"/>
    <mergeCell ref="Q93:AC94"/>
    <mergeCell ref="G78:H78"/>
    <mergeCell ref="D79:F80"/>
    <mergeCell ref="G79:H79"/>
    <mergeCell ref="D81:F81"/>
    <mergeCell ref="G81:H81"/>
    <mergeCell ref="D82:H82"/>
    <mergeCell ref="B96:N96"/>
    <mergeCell ref="Q96:AC96"/>
    <mergeCell ref="A97:A169"/>
    <mergeCell ref="B97:N98"/>
    <mergeCell ref="P97:P169"/>
    <mergeCell ref="Q97:AC98"/>
    <mergeCell ref="B99:N100"/>
    <mergeCell ref="Q99:AC100"/>
    <mergeCell ref="Q101:AC102"/>
    <mergeCell ref="G102:H102"/>
    <mergeCell ref="G103:H103"/>
    <mergeCell ref="Q103:AA105"/>
    <mergeCell ref="G104:H104"/>
    <mergeCell ref="I104:J104"/>
    <mergeCell ref="B105:E106"/>
    <mergeCell ref="I105:J105"/>
    <mergeCell ref="L105:N106"/>
    <mergeCell ref="G106:H106"/>
    <mergeCell ref="Q106:AA107"/>
    <mergeCell ref="K107:N107"/>
    <mergeCell ref="G112:H112"/>
    <mergeCell ref="I112:J112"/>
    <mergeCell ref="G113:H113"/>
    <mergeCell ref="I113:J113"/>
    <mergeCell ref="G114:H114"/>
    <mergeCell ref="I114:J114"/>
    <mergeCell ref="G108:H108"/>
    <mergeCell ref="I108:J108"/>
    <mergeCell ref="K108:N109"/>
    <mergeCell ref="G109:H109"/>
    <mergeCell ref="I109:J109"/>
    <mergeCell ref="G110:H110"/>
    <mergeCell ref="I110:J110"/>
    <mergeCell ref="K110:N113"/>
    <mergeCell ref="G111:H111"/>
    <mergeCell ref="I111:J111"/>
    <mergeCell ref="K122:N122"/>
    <mergeCell ref="G123:H123"/>
    <mergeCell ref="I123:J123"/>
    <mergeCell ref="G124:H124"/>
    <mergeCell ref="I124:J124"/>
    <mergeCell ref="D126:F126"/>
    <mergeCell ref="G126:H126"/>
    <mergeCell ref="I126:J126"/>
    <mergeCell ref="D116:F116"/>
    <mergeCell ref="G116:H116"/>
    <mergeCell ref="I116:J116"/>
    <mergeCell ref="B118:N118"/>
    <mergeCell ref="I119:J119"/>
    <mergeCell ref="L119:N121"/>
    <mergeCell ref="B120:E121"/>
    <mergeCell ref="I120:J120"/>
    <mergeCell ref="G121:H121"/>
    <mergeCell ref="G132:H132"/>
    <mergeCell ref="I132:J132"/>
    <mergeCell ref="B134:N134"/>
    <mergeCell ref="F135:H136"/>
    <mergeCell ref="I135:J135"/>
    <mergeCell ref="L135:N137"/>
    <mergeCell ref="G129:H129"/>
    <mergeCell ref="I129:J129"/>
    <mergeCell ref="I130:J130"/>
    <mergeCell ref="B131:E131"/>
    <mergeCell ref="G131:H131"/>
    <mergeCell ref="I131:J131"/>
    <mergeCell ref="Q135:AA137"/>
    <mergeCell ref="B136:E137"/>
    <mergeCell ref="I136:J136"/>
    <mergeCell ref="G137:H137"/>
    <mergeCell ref="Q138:AA139"/>
    <mergeCell ref="G139:H139"/>
    <mergeCell ref="I139:J139"/>
    <mergeCell ref="K139:N140"/>
    <mergeCell ref="G140:H140"/>
    <mergeCell ref="I140:J140"/>
    <mergeCell ref="B168:N169"/>
    <mergeCell ref="Q168:AC169"/>
    <mergeCell ref="B146:N146"/>
    <mergeCell ref="G148:H148"/>
    <mergeCell ref="G149:H149"/>
    <mergeCell ref="G150:H150"/>
    <mergeCell ref="B155:N155"/>
    <mergeCell ref="V166:AC166"/>
    <mergeCell ref="G141:H141"/>
    <mergeCell ref="I141:J141"/>
    <mergeCell ref="K141:N143"/>
    <mergeCell ref="G142:H142"/>
    <mergeCell ref="I142:J142"/>
    <mergeCell ref="G144:H144"/>
    <mergeCell ref="I144:J144"/>
    <mergeCell ref="B171:N171"/>
    <mergeCell ref="Q171:AC171"/>
    <mergeCell ref="A172:A191"/>
    <mergeCell ref="B172:N173"/>
    <mergeCell ref="P172:P191"/>
    <mergeCell ref="Q172:AC173"/>
    <mergeCell ref="B174:N175"/>
    <mergeCell ref="Q174:AC175"/>
    <mergeCell ref="Q176:AC177"/>
    <mergeCell ref="G177:H177"/>
    <mergeCell ref="G178:H178"/>
    <mergeCell ref="R178:AB180"/>
    <mergeCell ref="G180:H180"/>
    <mergeCell ref="J180:N181"/>
    <mergeCell ref="G181:H181"/>
    <mergeCell ref="G182:H182"/>
    <mergeCell ref="J182:N184"/>
    <mergeCell ref="G183:H183"/>
    <mergeCell ref="G184:H184"/>
    <mergeCell ref="B193:N193"/>
    <mergeCell ref="Q193:AC193"/>
    <mergeCell ref="B194:N195"/>
    <mergeCell ref="Q194:AC195"/>
    <mergeCell ref="B196:N197"/>
    <mergeCell ref="Q196:AC197"/>
    <mergeCell ref="Q198:AC199"/>
    <mergeCell ref="G199:H199"/>
    <mergeCell ref="D186:F186"/>
    <mergeCell ref="G186:H186"/>
    <mergeCell ref="D187:H187"/>
    <mergeCell ref="V188:AC188"/>
    <mergeCell ref="B190:N191"/>
    <mergeCell ref="Q190:AC191"/>
    <mergeCell ref="G261:H261"/>
    <mergeCell ref="B248:N249"/>
    <mergeCell ref="Q248:AC249"/>
    <mergeCell ref="C237:E238"/>
    <mergeCell ref="G237:H237"/>
    <mergeCell ref="K237:N238"/>
    <mergeCell ref="G238:H238"/>
    <mergeCell ref="I238:J238"/>
    <mergeCell ref="I239:J239"/>
    <mergeCell ref="T239:AC240"/>
    <mergeCell ref="G240:H240"/>
    <mergeCell ref="I240:J240"/>
    <mergeCell ref="B254:N255"/>
    <mergeCell ref="Q254:AC255"/>
    <mergeCell ref="Q256:AC257"/>
    <mergeCell ref="R258:AB260"/>
    <mergeCell ref="B424:N424"/>
    <mergeCell ref="Q424:AC424"/>
    <mergeCell ref="G405:H405"/>
    <mergeCell ref="G406:H406"/>
    <mergeCell ref="Q396:AC397"/>
    <mergeCell ref="R383:AB385"/>
    <mergeCell ref="G385:H385"/>
    <mergeCell ref="G386:H386"/>
    <mergeCell ref="J386:N387"/>
    <mergeCell ref="Q399:AC399"/>
    <mergeCell ref="G416:H416"/>
    <mergeCell ref="D417:F417"/>
    <mergeCell ref="G417:H417"/>
    <mergeCell ref="V419:AC419"/>
    <mergeCell ref="B421:N422"/>
    <mergeCell ref="Q421:AC422"/>
    <mergeCell ref="G412:H412"/>
    <mergeCell ref="J412:N413"/>
    <mergeCell ref="G413:H413"/>
    <mergeCell ref="G414:H414"/>
    <mergeCell ref="J414:N415"/>
    <mergeCell ref="G415:H415"/>
    <mergeCell ref="V218:AC218"/>
    <mergeCell ref="B220:N221"/>
    <mergeCell ref="Q220:AC221"/>
    <mergeCell ref="A194:A221"/>
    <mergeCell ref="P194:P221"/>
    <mergeCell ref="B198:G198"/>
    <mergeCell ref="Q200:AA202"/>
    <mergeCell ref="J202:N203"/>
    <mergeCell ref="Q203:AA204"/>
    <mergeCell ref="G208:H208"/>
    <mergeCell ref="G204:H204"/>
    <mergeCell ref="G205:H205"/>
    <mergeCell ref="B210:N210"/>
    <mergeCell ref="G200:H200"/>
    <mergeCell ref="G202:H202"/>
    <mergeCell ref="G203:H203"/>
    <mergeCell ref="B223:N223"/>
    <mergeCell ref="Q223:AC223"/>
    <mergeCell ref="A224:A249"/>
    <mergeCell ref="P224:P249"/>
    <mergeCell ref="B226:N227"/>
    <mergeCell ref="F228:H230"/>
    <mergeCell ref="I228:J230"/>
    <mergeCell ref="Q228:AC229"/>
    <mergeCell ref="B251:N251"/>
    <mergeCell ref="Q251:AC251"/>
    <mergeCell ref="G239:H239"/>
    <mergeCell ref="V246:AC246"/>
    <mergeCell ref="Q230:AA232"/>
    <mergeCell ref="F231:H231"/>
    <mergeCell ref="I231:J231"/>
    <mergeCell ref="F232:H232"/>
    <mergeCell ref="G233:H233"/>
    <mergeCell ref="G234:H234"/>
    <mergeCell ref="G235:H235"/>
    <mergeCell ref="G236:H236"/>
    <mergeCell ref="Q226:AC227"/>
    <mergeCell ref="B224:N225"/>
    <mergeCell ref="Q224:AC225"/>
    <mergeCell ref="I237:J237"/>
    <mergeCell ref="A280:A304"/>
    <mergeCell ref="P280:P304"/>
    <mergeCell ref="B282:N283"/>
    <mergeCell ref="Q284:AC285"/>
    <mergeCell ref="G285:H285"/>
    <mergeCell ref="G241:H241"/>
    <mergeCell ref="I241:J241"/>
    <mergeCell ref="A252:A277"/>
    <mergeCell ref="P252:P277"/>
    <mergeCell ref="K259:N259"/>
    <mergeCell ref="K260:N261"/>
    <mergeCell ref="D267:F267"/>
    <mergeCell ref="G267:H267"/>
    <mergeCell ref="B269:N269"/>
    <mergeCell ref="B252:N253"/>
    <mergeCell ref="Q252:AC253"/>
    <mergeCell ref="I291:N292"/>
    <mergeCell ref="G292:H292"/>
    <mergeCell ref="G293:H293"/>
    <mergeCell ref="G288:H288"/>
    <mergeCell ref="G289:H289"/>
    <mergeCell ref="R286:AB288"/>
    <mergeCell ref="I287:N287"/>
    <mergeCell ref="G286:H286"/>
    <mergeCell ref="B306:N306"/>
    <mergeCell ref="Q306:AC306"/>
    <mergeCell ref="Q303:AC304"/>
    <mergeCell ref="G290:H290"/>
    <mergeCell ref="G291:H291"/>
    <mergeCell ref="I288:N290"/>
    <mergeCell ref="I232:J232"/>
    <mergeCell ref="I233:J233"/>
    <mergeCell ref="K233:N233"/>
    <mergeCell ref="Q233:AA234"/>
    <mergeCell ref="I234:J234"/>
    <mergeCell ref="K234:N236"/>
    <mergeCell ref="I235:J235"/>
    <mergeCell ref="I236:J236"/>
    <mergeCell ref="G262:H262"/>
    <mergeCell ref="G263:H263"/>
    <mergeCell ref="V274:AC274"/>
    <mergeCell ref="B276:N277"/>
    <mergeCell ref="Q276:AC277"/>
    <mergeCell ref="B279:N279"/>
    <mergeCell ref="Q279:AC279"/>
    <mergeCell ref="G257:H257"/>
    <mergeCell ref="G258:H258"/>
    <mergeCell ref="G260:H260"/>
    <mergeCell ref="B280:N281"/>
    <mergeCell ref="Q280:AC281"/>
    <mergeCell ref="Q282:AC283"/>
    <mergeCell ref="I293:N294"/>
    <mergeCell ref="D294:F294"/>
    <mergeCell ref="G294:H294"/>
    <mergeCell ref="B296:N296"/>
    <mergeCell ref="V301:AC301"/>
    <mergeCell ref="B303:N304"/>
    <mergeCell ref="B322:N322"/>
    <mergeCell ref="V330:AC330"/>
    <mergeCell ref="A307:A333"/>
    <mergeCell ref="B307:N308"/>
    <mergeCell ref="P307:P333"/>
    <mergeCell ref="Q307:AC308"/>
    <mergeCell ref="B309:N310"/>
    <mergeCell ref="Q309:AC310"/>
    <mergeCell ref="Q311:AC312"/>
    <mergeCell ref="G312:H312"/>
    <mergeCell ref="G313:H313"/>
    <mergeCell ref="R313:AB315"/>
    <mergeCell ref="B332:N333"/>
    <mergeCell ref="G315:H315"/>
    <mergeCell ref="I315:N318"/>
    <mergeCell ref="G316:H316"/>
    <mergeCell ref="G317:H317"/>
    <mergeCell ref="G318:H318"/>
    <mergeCell ref="G319:H319"/>
    <mergeCell ref="D320:F320"/>
    <mergeCell ref="G320:H320"/>
    <mergeCell ref="G345:H345"/>
    <mergeCell ref="G346:H346"/>
    <mergeCell ref="D349:F349"/>
    <mergeCell ref="G349:H349"/>
    <mergeCell ref="V351:AC351"/>
    <mergeCell ref="Q332:AC333"/>
    <mergeCell ref="B335:N335"/>
    <mergeCell ref="Q335:AC335"/>
    <mergeCell ref="B336:N337"/>
    <mergeCell ref="P336:P354"/>
    <mergeCell ref="Q336:AC337"/>
    <mergeCell ref="Q340:AC341"/>
    <mergeCell ref="G341:H341"/>
    <mergeCell ref="G342:H342"/>
    <mergeCell ref="B353:N354"/>
    <mergeCell ref="G347:H347"/>
    <mergeCell ref="G348:H348"/>
    <mergeCell ref="R342:AB344"/>
    <mergeCell ref="G344:H344"/>
    <mergeCell ref="B338:N339"/>
    <mergeCell ref="Q338:AC339"/>
    <mergeCell ref="Q353:AC354"/>
    <mergeCell ref="A336:A354"/>
    <mergeCell ref="G367:H367"/>
    <mergeCell ref="G368:H368"/>
    <mergeCell ref="D369:F369"/>
    <mergeCell ref="G369:H369"/>
    <mergeCell ref="V371:AC371"/>
    <mergeCell ref="B373:N374"/>
    <mergeCell ref="Q373:AC374"/>
    <mergeCell ref="G362:H362"/>
    <mergeCell ref="G363:H363"/>
    <mergeCell ref="R363:AB365"/>
    <mergeCell ref="G365:H365"/>
    <mergeCell ref="I365:N366"/>
    <mergeCell ref="G366:H366"/>
    <mergeCell ref="B356:N356"/>
    <mergeCell ref="Q356:AC356"/>
    <mergeCell ref="A357:A374"/>
    <mergeCell ref="B357:N358"/>
    <mergeCell ref="P357:P374"/>
    <mergeCell ref="Q357:AC358"/>
    <mergeCell ref="B359:N360"/>
    <mergeCell ref="Q359:AC360"/>
    <mergeCell ref="Q361:AC362"/>
    <mergeCell ref="I344:N347"/>
    <mergeCell ref="Q376:AC376"/>
    <mergeCell ref="A377:A397"/>
    <mergeCell ref="B377:N378"/>
    <mergeCell ref="P377:P397"/>
    <mergeCell ref="Q377:AC378"/>
    <mergeCell ref="B379:N380"/>
    <mergeCell ref="Q379:AC380"/>
    <mergeCell ref="Q381:AC382"/>
    <mergeCell ref="G382:H382"/>
    <mergeCell ref="G383:H383"/>
    <mergeCell ref="B376:N376"/>
    <mergeCell ref="A400:A422"/>
    <mergeCell ref="B400:N401"/>
    <mergeCell ref="P400:P422"/>
    <mergeCell ref="Q400:AC401"/>
    <mergeCell ref="B402:N403"/>
    <mergeCell ref="Q402:AC403"/>
    <mergeCell ref="G387:H387"/>
    <mergeCell ref="G388:H388"/>
    <mergeCell ref="G389:H389"/>
    <mergeCell ref="G390:H390"/>
    <mergeCell ref="G391:H391"/>
    <mergeCell ref="D392:F392"/>
    <mergeCell ref="G392:H392"/>
    <mergeCell ref="Q404:AC405"/>
    <mergeCell ref="R406:AB408"/>
    <mergeCell ref="G408:H408"/>
    <mergeCell ref="J408:N409"/>
    <mergeCell ref="G409:H409"/>
    <mergeCell ref="G410:H410"/>
    <mergeCell ref="J410:N411"/>
    <mergeCell ref="G411:H411"/>
    <mergeCell ref="V394:AC394"/>
    <mergeCell ref="B396:N397"/>
    <mergeCell ref="B399:N399"/>
    <mergeCell ref="A425:A447"/>
    <mergeCell ref="B425:N426"/>
    <mergeCell ref="P425:P447"/>
    <mergeCell ref="Q425:AC426"/>
    <mergeCell ref="B427:N428"/>
    <mergeCell ref="Q427:AC428"/>
    <mergeCell ref="F429:H431"/>
    <mergeCell ref="I429:J431"/>
    <mergeCell ref="Q429:AC430"/>
    <mergeCell ref="Q431:AA433"/>
    <mergeCell ref="G435:H435"/>
    <mergeCell ref="G436:H436"/>
    <mergeCell ref="G437:H437"/>
    <mergeCell ref="G438:H438"/>
    <mergeCell ref="F433:H433"/>
    <mergeCell ref="I433:J433"/>
    <mergeCell ref="G434:H434"/>
    <mergeCell ref="I434:J434"/>
    <mergeCell ref="F432:H432"/>
    <mergeCell ref="I432:J432"/>
    <mergeCell ref="I438:J438"/>
    <mergeCell ref="G440:G442"/>
    <mergeCell ref="V444:AC444"/>
    <mergeCell ref="B446:N447"/>
    <mergeCell ref="Q446:AC447"/>
    <mergeCell ref="B449:N449"/>
    <mergeCell ref="Q449:AC449"/>
    <mergeCell ref="K434:N434"/>
    <mergeCell ref="Q434:AA435"/>
    <mergeCell ref="I435:J435"/>
    <mergeCell ref="K435:N436"/>
    <mergeCell ref="I436:J436"/>
    <mergeCell ref="I437:J437"/>
    <mergeCell ref="A450:A470"/>
    <mergeCell ref="B450:N451"/>
    <mergeCell ref="P450:P470"/>
    <mergeCell ref="Q450:AC451"/>
    <mergeCell ref="B452:N453"/>
    <mergeCell ref="Q452:AC453"/>
    <mergeCell ref="Q454:AC455"/>
    <mergeCell ref="G455:H455"/>
    <mergeCell ref="G456:H456"/>
    <mergeCell ref="R456:AB458"/>
    <mergeCell ref="Q469:AC470"/>
    <mergeCell ref="G463:H463"/>
    <mergeCell ref="G464:H464"/>
    <mergeCell ref="D465:F465"/>
    <mergeCell ref="G465:H465"/>
    <mergeCell ref="V467:AC467"/>
    <mergeCell ref="B469:N470"/>
    <mergeCell ref="G458:H458"/>
    <mergeCell ref="J458:N460"/>
    <mergeCell ref="G459:H459"/>
    <mergeCell ref="G460:H460"/>
    <mergeCell ref="G461:H461"/>
    <mergeCell ref="G462:H462"/>
    <mergeCell ref="G483:H483"/>
    <mergeCell ref="G484:H484"/>
    <mergeCell ref="D485:F485"/>
    <mergeCell ref="G485:H485"/>
    <mergeCell ref="B487:N488"/>
    <mergeCell ref="G490:H490"/>
    <mergeCell ref="Q472:AC472"/>
    <mergeCell ref="A473:A520"/>
    <mergeCell ref="B473:N474"/>
    <mergeCell ref="P473:P520"/>
    <mergeCell ref="Q473:AC474"/>
    <mergeCell ref="B475:N476"/>
    <mergeCell ref="Q475:AC476"/>
    <mergeCell ref="Q477:AC478"/>
    <mergeCell ref="R479:AB481"/>
    <mergeCell ref="I481:N482"/>
    <mergeCell ref="G481:H481"/>
    <mergeCell ref="G482:H482"/>
    <mergeCell ref="G478:H478"/>
    <mergeCell ref="G479:H479"/>
    <mergeCell ref="B472:N472"/>
    <mergeCell ref="D497:F497"/>
    <mergeCell ref="G497:H497"/>
    <mergeCell ref="B499:N500"/>
    <mergeCell ref="G502:H502"/>
    <mergeCell ref="G503:H503"/>
    <mergeCell ref="G505:H505"/>
    <mergeCell ref="I505:N506"/>
    <mergeCell ref="G506:H506"/>
    <mergeCell ref="G491:H491"/>
    <mergeCell ref="G493:H493"/>
    <mergeCell ref="I493:N494"/>
    <mergeCell ref="G494:H494"/>
    <mergeCell ref="G495:H495"/>
    <mergeCell ref="G496:H496"/>
    <mergeCell ref="V517:AC517"/>
    <mergeCell ref="B519:N520"/>
    <mergeCell ref="Q519:AC520"/>
    <mergeCell ref="G507:H507"/>
    <mergeCell ref="G508:H508"/>
    <mergeCell ref="D509:F509"/>
    <mergeCell ref="G509:H509"/>
    <mergeCell ref="B511:N511"/>
    <mergeCell ref="C514:N515"/>
  </mergeCells>
  <hyperlinks>
    <hyperlink ref="D271" r:id="rId1"/>
    <hyperlink ref="D272" r:id="rId2"/>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683"/>
  <sheetViews>
    <sheetView showZeros="0" workbookViewId="0">
      <selection activeCellId="1" sqref="P1:P1048576 A1:A1048576"/>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444</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WEB\uprt.fr\ff-mickael-rabeau\[ff-mr-patisserie-N°3-complet.xlsx]Biscuits-Genoises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WEB\uprt.fr\ff-mickael-rabeau\[ff-mr-patisserie-N°3-complet.xlsx]Biscuits-Genoises</v>
      </c>
      <c r="R5" s="993"/>
      <c r="S5" s="993"/>
      <c r="T5" s="993"/>
      <c r="U5" s="993"/>
      <c r="V5" s="993"/>
      <c r="W5" s="993"/>
      <c r="X5" s="993"/>
      <c r="Y5" s="993"/>
      <c r="Z5" s="993"/>
      <c r="AA5" s="993"/>
      <c r="AB5" s="993"/>
      <c r="AC5" s="993"/>
      <c r="AF5"/>
      <c r="AG5"/>
      <c r="AH5"/>
      <c r="AI5"/>
      <c r="AJ5"/>
      <c r="AK5"/>
      <c r="AL5"/>
      <c r="AM5"/>
      <c r="AN5"/>
      <c r="AO5"/>
      <c r="AP5"/>
      <c r="AQ5"/>
      <c r="AR5"/>
    </row>
    <row r="6" spans="1:1312" s="37" customFormat="1" ht="15.7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c r="AF6"/>
      <c r="AG6"/>
      <c r="AH6"/>
      <c r="AI6"/>
      <c r="AJ6"/>
      <c r="AK6"/>
      <c r="AL6"/>
      <c r="AM6"/>
      <c r="AN6"/>
      <c r="AO6"/>
      <c r="AP6"/>
      <c r="AQ6"/>
      <c r="AR6"/>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9" spans="1:1312" ht="15" customHeight="1"/>
    <row r="10" spans="1:1312" ht="15.75" thickBot="1">
      <c r="A10" s="8" t="s">
        <v>3</v>
      </c>
      <c r="B10" s="1431" t="str">
        <f>B11</f>
        <v>LA GÉNOISE</v>
      </c>
      <c r="C10" s="1431"/>
      <c r="D10" s="1431"/>
      <c r="E10" s="1431"/>
      <c r="F10" s="1431"/>
      <c r="G10" s="1431"/>
      <c r="H10" s="1431"/>
      <c r="I10" s="1431"/>
      <c r="J10" s="1431"/>
      <c r="K10" s="1431"/>
      <c r="L10" s="1431"/>
      <c r="M10" s="1431"/>
      <c r="N10" s="1431"/>
      <c r="O10" s="3"/>
      <c r="P10" s="8" t="s">
        <v>3</v>
      </c>
      <c r="Q10" s="1431" t="str">
        <f>Q11</f>
        <v>LA GÉNOISE</v>
      </c>
      <c r="R10" s="1431"/>
      <c r="S10" s="1431"/>
      <c r="T10" s="1431"/>
      <c r="U10" s="1431"/>
      <c r="V10" s="1431"/>
      <c r="W10" s="1431"/>
      <c r="X10" s="1431"/>
      <c r="Y10" s="1431"/>
      <c r="Z10" s="1431"/>
      <c r="AA10" s="1431"/>
      <c r="AB10" s="1431"/>
      <c r="AC10" s="1431"/>
    </row>
    <row r="11" spans="1:1312" ht="23.25" customHeight="1">
      <c r="A11" s="1432" t="str">
        <f>B11</f>
        <v>LA GÉNOISE</v>
      </c>
      <c r="B11" s="1399" t="s">
        <v>452</v>
      </c>
      <c r="C11" s="1400"/>
      <c r="D11" s="1400"/>
      <c r="E11" s="1400"/>
      <c r="F11" s="1400"/>
      <c r="G11" s="1400"/>
      <c r="H11" s="1400"/>
      <c r="I11" s="1400"/>
      <c r="J11" s="1400"/>
      <c r="K11" s="1400"/>
      <c r="L11" s="1400"/>
      <c r="M11" s="1400"/>
      <c r="N11" s="1401"/>
      <c r="O11" s="3"/>
      <c r="P11" s="1432" t="str">
        <f>Q11</f>
        <v>LA GÉNOISE</v>
      </c>
      <c r="Q11" s="1399" t="s">
        <v>452</v>
      </c>
      <c r="R11" s="1400"/>
      <c r="S11" s="1400"/>
      <c r="T11" s="1400"/>
      <c r="U11" s="1400"/>
      <c r="V11" s="1400"/>
      <c r="W11" s="1400"/>
      <c r="X11" s="1400"/>
      <c r="Y11" s="1400"/>
      <c r="Z11" s="1400"/>
      <c r="AA11" s="1400"/>
      <c r="AB11" s="1400"/>
      <c r="AC11" s="1401"/>
    </row>
    <row r="12" spans="1:1312" ht="23.25" customHeight="1">
      <c r="A12" s="1432"/>
      <c r="B12" s="1387"/>
      <c r="C12" s="1388"/>
      <c r="D12" s="1388"/>
      <c r="E12" s="1388"/>
      <c r="F12" s="1388"/>
      <c r="G12" s="1388"/>
      <c r="H12" s="1388"/>
      <c r="I12" s="1388"/>
      <c r="J12" s="1388"/>
      <c r="K12" s="1388"/>
      <c r="L12" s="1388"/>
      <c r="M12" s="1388"/>
      <c r="N12" s="1389"/>
      <c r="O12" s="3"/>
      <c r="P12" s="1432"/>
      <c r="Q12" s="1387"/>
      <c r="R12" s="1388"/>
      <c r="S12" s="1388"/>
      <c r="T12" s="1388"/>
      <c r="U12" s="1388"/>
      <c r="V12" s="1388"/>
      <c r="W12" s="1388"/>
      <c r="X12" s="1388"/>
      <c r="Y12" s="1388"/>
      <c r="Z12" s="1388"/>
      <c r="AA12" s="1388"/>
      <c r="AB12" s="1388"/>
      <c r="AC12" s="1389"/>
    </row>
    <row r="13" spans="1:1312" ht="20.25" customHeight="1">
      <c r="A13" s="1432"/>
      <c r="B13" s="1416" t="s">
        <v>19</v>
      </c>
      <c r="C13" s="1417"/>
      <c r="D13" s="1417"/>
      <c r="E13" s="1417"/>
      <c r="F13" s="1417"/>
      <c r="G13" s="1417"/>
      <c r="H13" s="1417"/>
      <c r="I13" s="1417"/>
      <c r="J13" s="1417"/>
      <c r="K13" s="1417"/>
      <c r="L13" s="1417"/>
      <c r="M13" s="1417"/>
      <c r="N13" s="1418"/>
      <c r="O13" s="3"/>
      <c r="P13" s="1432"/>
      <c r="Q13" s="1416" t="s">
        <v>19</v>
      </c>
      <c r="R13" s="1417"/>
      <c r="S13" s="1417"/>
      <c r="T13" s="1417"/>
      <c r="U13" s="1417"/>
      <c r="V13" s="1417"/>
      <c r="W13" s="1417"/>
      <c r="X13" s="1417"/>
      <c r="Y13" s="1417"/>
      <c r="Z13" s="1417"/>
      <c r="AA13" s="1417"/>
      <c r="AB13" s="1417"/>
      <c r="AC13" s="1418"/>
    </row>
    <row r="14" spans="1:1312" ht="15.75" customHeight="1" thickBot="1">
      <c r="A14" s="1432"/>
      <c r="B14" s="1419"/>
      <c r="C14" s="1420"/>
      <c r="D14" s="1420"/>
      <c r="E14" s="1420"/>
      <c r="F14" s="1420"/>
      <c r="G14" s="1420"/>
      <c r="H14" s="1420"/>
      <c r="I14" s="1420"/>
      <c r="J14" s="1420"/>
      <c r="K14" s="1420"/>
      <c r="L14" s="1420"/>
      <c r="M14" s="1420"/>
      <c r="N14" s="1421"/>
      <c r="O14" s="3"/>
      <c r="P14" s="1432"/>
      <c r="Q14" s="1419"/>
      <c r="R14" s="1420"/>
      <c r="S14" s="1420"/>
      <c r="T14" s="1420"/>
      <c r="U14" s="1420"/>
      <c r="V14" s="1420"/>
      <c r="W14" s="1420"/>
      <c r="X14" s="1420"/>
      <c r="Y14" s="1420"/>
      <c r="Z14" s="1420"/>
      <c r="AA14" s="1420"/>
      <c r="AB14" s="1420"/>
      <c r="AC14" s="1421"/>
    </row>
    <row r="15" spans="1:1312" ht="15.75" customHeight="1">
      <c r="A15" s="1432"/>
      <c r="B15" s="258"/>
      <c r="C15" s="259"/>
      <c r="D15" s="259"/>
      <c r="E15" s="259"/>
      <c r="F15" s="1522" t="s">
        <v>453</v>
      </c>
      <c r="G15" s="1522" t="s">
        <v>454</v>
      </c>
      <c r="H15" s="1522" t="s">
        <v>455</v>
      </c>
      <c r="I15" s="1626" t="s">
        <v>456</v>
      </c>
      <c r="J15" s="1524" t="s">
        <v>457</v>
      </c>
      <c r="K15" s="1524" t="s">
        <v>458</v>
      </c>
      <c r="L15" s="259"/>
      <c r="M15" s="259"/>
      <c r="N15" s="260"/>
      <c r="O15" s="3"/>
      <c r="P15" s="1432"/>
      <c r="Q15" s="1424" t="s">
        <v>144</v>
      </c>
      <c r="R15" s="1403"/>
      <c r="S15" s="1403"/>
      <c r="T15" s="1403"/>
      <c r="U15" s="1403"/>
      <c r="V15" s="1403"/>
      <c r="W15" s="1403"/>
      <c r="X15" s="1403"/>
      <c r="Y15" s="1403"/>
      <c r="Z15" s="1403"/>
      <c r="AA15" s="1403"/>
      <c r="AB15" s="1403"/>
      <c r="AC15" s="1425"/>
    </row>
    <row r="16" spans="1:1312" ht="15" customHeight="1" thickBot="1">
      <c r="A16" s="1432"/>
      <c r="B16" s="1422" t="s">
        <v>459</v>
      </c>
      <c r="C16" s="1423"/>
      <c r="D16" s="1423"/>
      <c r="E16" s="10"/>
      <c r="F16" s="1523"/>
      <c r="G16" s="1523"/>
      <c r="H16" s="1523"/>
      <c r="I16" s="1627"/>
      <c r="J16" s="1525"/>
      <c r="K16" s="1525"/>
      <c r="L16" s="10"/>
      <c r="M16" s="10"/>
      <c r="N16" s="11"/>
      <c r="O16" s="3"/>
      <c r="P16" s="1432"/>
      <c r="Q16" s="1426"/>
      <c r="R16" s="1406"/>
      <c r="S16" s="1406"/>
      <c r="T16" s="1406"/>
      <c r="U16" s="1406"/>
      <c r="V16" s="1406"/>
      <c r="W16" s="1406"/>
      <c r="X16" s="1406"/>
      <c r="Y16" s="1406"/>
      <c r="Z16" s="1406"/>
      <c r="AA16" s="1406"/>
      <c r="AB16" s="1406"/>
      <c r="AC16" s="1427"/>
    </row>
    <row r="17" spans="1:29" ht="15" customHeight="1">
      <c r="A17" s="1432"/>
      <c r="B17" s="1422"/>
      <c r="C17" s="1423"/>
      <c r="D17" s="1423"/>
      <c r="E17" s="10"/>
      <c r="F17" s="1523"/>
      <c r="G17" s="1523"/>
      <c r="H17" s="1523"/>
      <c r="I17" s="1627"/>
      <c r="J17" s="1525"/>
      <c r="K17" s="1525"/>
      <c r="L17" s="10"/>
      <c r="M17" s="10"/>
      <c r="N17" s="11"/>
      <c r="O17" s="3"/>
      <c r="P17" s="1432"/>
      <c r="Q17" s="9"/>
      <c r="R17" s="10"/>
      <c r="S17" s="10"/>
      <c r="T17" s="10"/>
      <c r="U17" s="10"/>
      <c r="V17" s="10"/>
      <c r="W17" s="10"/>
      <c r="X17" s="10"/>
      <c r="Y17" s="10"/>
      <c r="Z17" s="10"/>
      <c r="AA17" s="10"/>
      <c r="AB17" s="10"/>
      <c r="AC17" s="11"/>
    </row>
    <row r="18" spans="1:29" ht="18.75" customHeight="1">
      <c r="A18" s="1432"/>
      <c r="B18" s="1422"/>
      <c r="C18" s="1423"/>
      <c r="D18" s="1423"/>
      <c r="E18" s="263" t="s">
        <v>4</v>
      </c>
      <c r="F18" s="401">
        <v>5</v>
      </c>
      <c r="G18" s="401">
        <v>3</v>
      </c>
      <c r="H18" s="401">
        <v>10</v>
      </c>
      <c r="I18" s="401">
        <v>8</v>
      </c>
      <c r="J18" s="405">
        <v>1.5</v>
      </c>
      <c r="K18" s="405">
        <v>2</v>
      </c>
      <c r="L18" s="10"/>
      <c r="M18" s="10"/>
      <c r="N18" s="11"/>
      <c r="O18" s="3"/>
      <c r="P18" s="1432"/>
      <c r="Q18" s="1439" t="s">
        <v>1377</v>
      </c>
      <c r="R18" s="1428"/>
      <c r="S18" s="1428"/>
      <c r="T18" s="1428"/>
      <c r="U18" s="1428"/>
      <c r="V18" s="1428"/>
      <c r="W18" s="1428"/>
      <c r="X18" s="1428"/>
      <c r="Y18" s="1428"/>
      <c r="Z18" s="1428"/>
      <c r="AA18" s="1428"/>
      <c r="AB18" s="869" t="s">
        <v>5</v>
      </c>
      <c r="AC18" s="11"/>
    </row>
    <row r="19" spans="1:29" ht="15" customHeight="1">
      <c r="A19" s="1432"/>
      <c r="B19" s="1620" t="s">
        <v>476</v>
      </c>
      <c r="C19" s="1621" t="s">
        <v>477</v>
      </c>
      <c r="D19" s="10"/>
      <c r="E19" s="10"/>
      <c r="F19" s="421" t="s">
        <v>5</v>
      </c>
      <c r="G19" s="421" t="s">
        <v>5</v>
      </c>
      <c r="H19" s="421" t="s">
        <v>5</v>
      </c>
      <c r="I19" s="421" t="s">
        <v>5</v>
      </c>
      <c r="J19" s="423" t="s">
        <v>66</v>
      </c>
      <c r="K19" s="423" t="s">
        <v>66</v>
      </c>
      <c r="L19" s="10"/>
      <c r="M19" s="10"/>
      <c r="N19" s="11"/>
      <c r="O19" s="3"/>
      <c r="P19" s="1432"/>
      <c r="Q19" s="1439"/>
      <c r="R19" s="1428"/>
      <c r="S19" s="1428"/>
      <c r="T19" s="1428"/>
      <c r="U19" s="1428"/>
      <c r="V19" s="1428"/>
      <c r="W19" s="1428"/>
      <c r="X19" s="1428"/>
      <c r="Y19" s="1428"/>
      <c r="Z19" s="1428"/>
      <c r="AA19" s="1428"/>
      <c r="AB19" s="874" t="s">
        <v>66</v>
      </c>
      <c r="AC19" s="11"/>
    </row>
    <row r="20" spans="1:29" ht="15" customHeight="1">
      <c r="A20" s="1432"/>
      <c r="B20" s="1620"/>
      <c r="C20" s="1621"/>
      <c r="D20" s="10"/>
      <c r="E20" s="10"/>
      <c r="F20" s="421"/>
      <c r="G20" s="421"/>
      <c r="H20" s="421"/>
      <c r="I20" s="421"/>
      <c r="J20" s="423"/>
      <c r="K20" s="423"/>
      <c r="L20" s="10"/>
      <c r="M20" s="10"/>
      <c r="N20" s="11"/>
      <c r="O20" s="3"/>
      <c r="P20" s="1432"/>
      <c r="Q20" s="1439"/>
      <c r="R20" s="1428"/>
      <c r="S20" s="1428"/>
      <c r="T20" s="1428"/>
      <c r="U20" s="1428"/>
      <c r="V20" s="1428"/>
      <c r="W20" s="1428"/>
      <c r="X20" s="1428"/>
      <c r="Y20" s="1428"/>
      <c r="Z20" s="1428"/>
      <c r="AA20" s="1428"/>
      <c r="AB20" s="991"/>
      <c r="AC20" s="11"/>
    </row>
    <row r="21" spans="1:29" ht="15" customHeight="1">
      <c r="A21" s="1432"/>
      <c r="B21" s="261" t="s">
        <v>6</v>
      </c>
      <c r="C21" s="422" t="s">
        <v>6</v>
      </c>
      <c r="D21" s="99" t="s">
        <v>861</v>
      </c>
      <c r="E21" s="7"/>
      <c r="F21" s="114"/>
      <c r="G21" s="114"/>
      <c r="H21" s="114"/>
      <c r="I21" s="114"/>
      <c r="J21" s="7"/>
      <c r="K21" s="7"/>
      <c r="L21" s="406"/>
      <c r="M21" s="96"/>
      <c r="N21" s="407" t="s">
        <v>7</v>
      </c>
      <c r="O21" s="3"/>
      <c r="P21" s="1432"/>
      <c r="Q21" s="9"/>
      <c r="R21" s="10"/>
      <c r="S21" s="10"/>
      <c r="T21" s="10"/>
      <c r="U21" s="10"/>
      <c r="V21" s="10"/>
      <c r="W21" s="10"/>
      <c r="X21" s="10"/>
      <c r="Y21" s="10"/>
      <c r="Z21" s="10"/>
      <c r="AA21" s="10"/>
      <c r="AB21" s="10"/>
      <c r="AC21" s="11"/>
    </row>
    <row r="22" spans="1:29" ht="16.5" customHeight="1">
      <c r="A22" s="1432"/>
      <c r="B22" s="264">
        <v>1.6</v>
      </c>
      <c r="C22" s="885">
        <v>0.15</v>
      </c>
      <c r="D22" s="14" t="s">
        <v>351</v>
      </c>
      <c r="E22" s="7"/>
      <c r="F22" s="400">
        <f>(B22/C34)*F18</f>
        <v>0.7272727272727274</v>
      </c>
      <c r="G22" s="400">
        <f>(B22/C35)*G18</f>
        <v>0.36923076923076925</v>
      </c>
      <c r="H22" s="400">
        <f>(B22/C36)*H18</f>
        <v>2.6666666666666665</v>
      </c>
      <c r="I22" s="400">
        <f>(B22/C37)*I18</f>
        <v>3.2</v>
      </c>
      <c r="J22" s="400">
        <f>(B22/B30)*J18</f>
        <v>0.62176165803108807</v>
      </c>
      <c r="K22" s="400">
        <f>(C22/C30)*K18</f>
        <v>0.89552238805970152</v>
      </c>
      <c r="L22" s="1624" t="s">
        <v>346</v>
      </c>
      <c r="M22" s="1624"/>
      <c r="N22" s="1625"/>
      <c r="O22" s="3"/>
      <c r="P22" s="1432"/>
      <c r="Q22" s="1440" t="s">
        <v>1374</v>
      </c>
      <c r="R22" s="1441"/>
      <c r="S22" s="1441"/>
      <c r="T22" s="1441"/>
      <c r="U22" s="1441"/>
      <c r="V22" s="1441"/>
      <c r="W22" s="1441"/>
      <c r="X22" s="1441"/>
      <c r="Y22" s="1441"/>
      <c r="Z22" s="1441"/>
      <c r="AA22" s="1441"/>
      <c r="AB22" s="876" t="s">
        <v>6</v>
      </c>
      <c r="AC22" s="11"/>
    </row>
    <row r="23" spans="1:29" ht="15.75" customHeight="1">
      <c r="A23" s="1432"/>
      <c r="B23" s="264">
        <v>1</v>
      </c>
      <c r="C23" s="264">
        <v>0.09</v>
      </c>
      <c r="D23" s="14" t="s">
        <v>44</v>
      </c>
      <c r="E23" s="7"/>
      <c r="F23" s="400">
        <f>(B23/C34)*F18</f>
        <v>0.45454545454545459</v>
      </c>
      <c r="G23" s="400">
        <f>(B23/C35)*G18</f>
        <v>0.23076923076923078</v>
      </c>
      <c r="H23" s="400">
        <f>(B23/C36)*H18</f>
        <v>1.6666666666666665</v>
      </c>
      <c r="I23" s="400">
        <f>(B23/C37)*I18</f>
        <v>2</v>
      </c>
      <c r="J23" s="400">
        <f>(B23/B30)*J18</f>
        <v>0.38860103626942999</v>
      </c>
      <c r="K23" s="400">
        <f>(C23/C30)*K18</f>
        <v>0.53731343283582089</v>
      </c>
      <c r="L23" s="1622"/>
      <c r="M23" s="1622"/>
      <c r="N23" s="1623"/>
      <c r="O23" s="3"/>
      <c r="P23" s="1432"/>
      <c r="Q23" s="1440"/>
      <c r="R23" s="1441"/>
      <c r="S23" s="1441"/>
      <c r="T23" s="1441"/>
      <c r="U23" s="1441"/>
      <c r="V23" s="1441"/>
      <c r="W23" s="1441"/>
      <c r="X23" s="1441"/>
      <c r="Y23" s="1441"/>
      <c r="Z23" s="1441"/>
      <c r="AA23" s="1441"/>
      <c r="AB23" s="991"/>
      <c r="AC23" s="11"/>
    </row>
    <row r="24" spans="1:29" ht="16.5" customHeight="1">
      <c r="A24" s="1432"/>
      <c r="B24" s="264">
        <v>1.1000000000000001</v>
      </c>
      <c r="C24" s="264">
        <v>9.5000000000000001E-2</v>
      </c>
      <c r="D24" s="14" t="s">
        <v>42</v>
      </c>
      <c r="E24" s="7"/>
      <c r="F24" s="400">
        <f>(B24/C34)*F18</f>
        <v>0.5</v>
      </c>
      <c r="G24" s="400">
        <f>(B24/C35)*G18</f>
        <v>0.25384615384615383</v>
      </c>
      <c r="H24" s="400">
        <f>(B24/C36)*H18</f>
        <v>1.8333333333333335</v>
      </c>
      <c r="I24" s="400">
        <f>(B24/C37)*I18</f>
        <v>2.2000000000000002</v>
      </c>
      <c r="J24" s="400">
        <f>(B24/B30)*J18</f>
        <v>0.42746113989637308</v>
      </c>
      <c r="K24" s="400">
        <f>(C24/C30)*K18</f>
        <v>0.56716417910447769</v>
      </c>
      <c r="L24" s="10" t="s">
        <v>446</v>
      </c>
      <c r="M24" s="10"/>
      <c r="N24" s="123"/>
      <c r="O24" s="3"/>
      <c r="P24" s="1432"/>
      <c r="Q24" s="9"/>
      <c r="R24" s="991"/>
      <c r="S24" s="991"/>
      <c r="T24" s="991"/>
      <c r="U24" s="991"/>
      <c r="V24" s="991"/>
      <c r="W24" s="991"/>
      <c r="X24" s="991"/>
      <c r="Y24" s="991"/>
      <c r="Z24" s="991"/>
      <c r="AA24" s="991"/>
      <c r="AB24" s="991"/>
      <c r="AC24" s="11"/>
    </row>
    <row r="25" spans="1:29" ht="15.75" customHeight="1">
      <c r="A25" s="1432"/>
      <c r="B25" s="264">
        <v>0.1</v>
      </c>
      <c r="C25" s="885"/>
      <c r="D25" s="14" t="s">
        <v>145</v>
      </c>
      <c r="E25" s="7"/>
      <c r="F25" s="400">
        <f>(B25/C34)*F18</f>
        <v>4.5454545454545463E-2</v>
      </c>
      <c r="G25" s="400">
        <f>(B25/C35)*G18</f>
        <v>2.3076923076923078E-2</v>
      </c>
      <c r="H25" s="400">
        <f>(B25/C36)*H18</f>
        <v>0.16666666666666666</v>
      </c>
      <c r="I25" s="400">
        <f>(B25/C37)*I18</f>
        <v>0.2</v>
      </c>
      <c r="J25" s="400">
        <f>(B25/B30)*J18</f>
        <v>3.8860103626943004E-2</v>
      </c>
      <c r="K25" s="400">
        <f>(C25/C30)*K18</f>
        <v>0</v>
      </c>
      <c r="L25" s="10" t="s">
        <v>447</v>
      </c>
      <c r="M25" s="10"/>
      <c r="N25" s="123"/>
      <c r="O25" s="3"/>
      <c r="P25" s="1432"/>
      <c r="Q25" s="9"/>
      <c r="R25" s="10"/>
      <c r="S25" s="10"/>
      <c r="T25" s="10"/>
      <c r="U25" s="10"/>
      <c r="V25" s="10"/>
      <c r="W25" s="10"/>
      <c r="X25" s="10"/>
      <c r="Y25" s="10"/>
      <c r="Z25" s="10"/>
      <c r="AA25" s="10"/>
      <c r="AB25" s="10"/>
      <c r="AC25" s="11"/>
    </row>
    <row r="26" spans="1:29" ht="16.5" customHeight="1">
      <c r="A26" s="1432"/>
      <c r="B26" s="264">
        <v>0.06</v>
      </c>
      <c r="C26" s="264"/>
      <c r="D26" s="14" t="s">
        <v>448</v>
      </c>
      <c r="E26" s="7"/>
      <c r="F26" s="400">
        <f>(B26/C34)*F18</f>
        <v>2.7272727272727271E-2</v>
      </c>
      <c r="G26" s="400">
        <f>(B26/C35)*G18</f>
        <v>1.3846153846153845E-2</v>
      </c>
      <c r="H26" s="400">
        <f>(B26/C36)*H18</f>
        <v>0.1</v>
      </c>
      <c r="I26" s="400">
        <f>(B26/C37)*I18</f>
        <v>0.12</v>
      </c>
      <c r="J26" s="400">
        <f>(B26/B30)*J18</f>
        <v>2.3316062176165799E-2</v>
      </c>
      <c r="K26" s="400">
        <f>(C26/C30)*K18</f>
        <v>0</v>
      </c>
      <c r="L26" s="1622" t="s">
        <v>449</v>
      </c>
      <c r="M26" s="1622"/>
      <c r="N26" s="1623"/>
      <c r="O26" s="3"/>
      <c r="P26" s="1432"/>
      <c r="Q26" s="9"/>
      <c r="R26" s="14" t="s">
        <v>1415</v>
      </c>
      <c r="S26" s="10"/>
      <c r="T26" s="10"/>
      <c r="U26" s="10"/>
      <c r="V26" s="989" t="s">
        <v>459</v>
      </c>
      <c r="W26" s="10"/>
      <c r="X26" s="10"/>
      <c r="Y26" s="10"/>
      <c r="Z26" s="10"/>
      <c r="AA26" s="10"/>
      <c r="AB26" s="10"/>
      <c r="AC26" s="11"/>
    </row>
    <row r="27" spans="1:29" ht="15.75">
      <c r="A27" s="1432"/>
      <c r="B27" s="264"/>
      <c r="C27" s="264"/>
      <c r="D27" s="14"/>
      <c r="E27" s="7"/>
      <c r="F27" s="400"/>
      <c r="G27" s="400"/>
      <c r="H27" s="400"/>
      <c r="I27" s="400"/>
      <c r="J27" s="7"/>
      <c r="K27" s="7"/>
      <c r="L27" s="1622"/>
      <c r="M27" s="1622"/>
      <c r="N27" s="1623"/>
      <c r="O27" s="3"/>
      <c r="P27" s="1432"/>
      <c r="Q27" s="9"/>
      <c r="R27" s="10"/>
      <c r="S27" s="10"/>
      <c r="T27" s="10"/>
      <c r="U27" s="10"/>
      <c r="V27" s="989" t="s">
        <v>1417</v>
      </c>
      <c r="W27" s="10"/>
      <c r="X27" s="10"/>
      <c r="Y27" s="10"/>
      <c r="Z27" s="10"/>
      <c r="AA27" s="10"/>
      <c r="AB27" s="10"/>
      <c r="AC27" s="11"/>
    </row>
    <row r="28" spans="1:29" ht="15.75">
      <c r="A28" s="1432"/>
      <c r="B28" s="264"/>
      <c r="C28" s="264"/>
      <c r="D28" s="14"/>
      <c r="E28" s="7"/>
      <c r="F28" s="400"/>
      <c r="G28" s="400"/>
      <c r="H28" s="400"/>
      <c r="I28" s="400"/>
      <c r="J28" s="7"/>
      <c r="K28" s="7"/>
      <c r="L28" s="10"/>
      <c r="M28" s="10"/>
      <c r="N28" s="178"/>
      <c r="P28" s="1432"/>
      <c r="Q28" s="9"/>
      <c r="R28" s="10"/>
      <c r="S28" s="10"/>
      <c r="T28" s="10"/>
      <c r="U28" s="10"/>
      <c r="V28" s="989" t="s">
        <v>454</v>
      </c>
      <c r="W28" s="10"/>
      <c r="X28" s="10"/>
      <c r="Y28" s="10"/>
      <c r="Z28" s="10"/>
      <c r="AA28" s="10"/>
      <c r="AB28" s="10"/>
      <c r="AC28" s="11"/>
    </row>
    <row r="29" spans="1:29" ht="15.75">
      <c r="A29" s="1432"/>
      <c r="B29" s="10"/>
      <c r="C29" s="10"/>
      <c r="D29" s="7"/>
      <c r="E29" s="7"/>
      <c r="F29" s="18"/>
      <c r="G29" s="18"/>
      <c r="H29" s="18"/>
      <c r="I29" s="18"/>
      <c r="J29" s="7"/>
      <c r="K29" s="7"/>
      <c r="L29" s="10"/>
      <c r="M29" s="10"/>
      <c r="N29" s="19"/>
      <c r="P29" s="1432"/>
      <c r="Q29" s="9"/>
      <c r="R29" s="10"/>
      <c r="S29" s="10"/>
      <c r="T29" s="10"/>
      <c r="U29" s="10"/>
      <c r="V29" s="989" t="s">
        <v>455</v>
      </c>
      <c r="W29" s="10"/>
      <c r="X29" s="10"/>
      <c r="Y29" s="10"/>
      <c r="Z29" s="10"/>
      <c r="AA29" s="10"/>
      <c r="AB29" s="10"/>
      <c r="AC29" s="11"/>
    </row>
    <row r="30" spans="1:29" ht="15.75">
      <c r="A30" s="1432"/>
      <c r="B30" s="262">
        <f>SUM(B22:B28)</f>
        <v>3.8600000000000003</v>
      </c>
      <c r="C30" s="262">
        <f>SUM(C22:C28)</f>
        <v>0.33499999999999996</v>
      </c>
      <c r="D30" s="228"/>
      <c r="E30" s="229" t="s">
        <v>8</v>
      </c>
      <c r="F30" s="78">
        <f>SUM(F22:F28)</f>
        <v>1.7545454545454549</v>
      </c>
      <c r="G30" s="78">
        <f>SUM(G22:G28)</f>
        <v>0.89076923076923087</v>
      </c>
      <c r="H30" s="78">
        <f>SUM(H22:H29)</f>
        <v>6.4333333333333327</v>
      </c>
      <c r="I30" s="78">
        <f>SUM(I22:I29)</f>
        <v>7.7200000000000006</v>
      </c>
      <c r="J30" s="78">
        <f>SUM(J22:J29)</f>
        <v>1.5</v>
      </c>
      <c r="K30" s="78">
        <f>SUM(K22:K29)</f>
        <v>2</v>
      </c>
      <c r="L30" s="10"/>
      <c r="M30" s="10"/>
      <c r="N30" s="19"/>
      <c r="P30" s="1432"/>
      <c r="Q30" s="9"/>
      <c r="R30" s="10"/>
      <c r="S30" s="10"/>
      <c r="T30" s="10"/>
      <c r="U30" s="10"/>
      <c r="V30" s="989" t="s">
        <v>456</v>
      </c>
      <c r="W30" s="10"/>
      <c r="X30" s="10"/>
      <c r="Y30" s="10"/>
      <c r="Z30" s="10"/>
      <c r="AA30" s="10"/>
      <c r="AB30" s="10"/>
      <c r="AC30" s="11"/>
    </row>
    <row r="31" spans="1:29" ht="15.75">
      <c r="A31" s="1432"/>
      <c r="B31" s="262"/>
      <c r="C31" s="262"/>
      <c r="D31" s="228"/>
      <c r="E31" s="229"/>
      <c r="F31" s="20"/>
      <c r="G31" s="20"/>
      <c r="H31" s="20"/>
      <c r="I31" s="20"/>
      <c r="J31" s="20"/>
      <c r="K31" s="20"/>
      <c r="L31" s="10"/>
      <c r="M31" s="10"/>
      <c r="N31" s="19"/>
      <c r="P31" s="1432"/>
      <c r="Q31" s="9"/>
      <c r="R31" s="10"/>
      <c r="S31" s="10"/>
      <c r="T31" s="10"/>
      <c r="U31" s="10"/>
      <c r="V31" s="989" t="s">
        <v>457</v>
      </c>
      <c r="W31" s="10"/>
      <c r="X31" s="10"/>
      <c r="Y31" s="10"/>
      <c r="Z31" s="10"/>
      <c r="AA31" s="10"/>
      <c r="AB31" s="10"/>
      <c r="AC31" s="11"/>
    </row>
    <row r="32" spans="1:29" ht="15.75">
      <c r="A32" s="1432"/>
      <c r="B32" s="1485" t="s">
        <v>464</v>
      </c>
      <c r="C32" s="1485"/>
      <c r="D32" s="1485"/>
      <c r="E32" s="1485"/>
      <c r="F32" s="1485"/>
      <c r="G32" s="1485"/>
      <c r="H32" s="1485"/>
      <c r="I32" s="1485"/>
      <c r="J32" s="1485"/>
      <c r="K32" s="1485"/>
      <c r="L32" s="1485"/>
      <c r="M32" s="1485"/>
      <c r="N32" s="1485"/>
      <c r="P32" s="1432"/>
      <c r="Q32" s="9"/>
      <c r="R32" s="10"/>
      <c r="S32" s="10"/>
      <c r="T32" s="10"/>
      <c r="U32" s="10"/>
      <c r="V32" s="989" t="s">
        <v>458</v>
      </c>
      <c r="W32" s="10"/>
      <c r="X32" s="10"/>
      <c r="Y32" s="10"/>
      <c r="Z32" s="10"/>
      <c r="AA32" s="10"/>
      <c r="AB32" s="10"/>
      <c r="AC32" s="11"/>
    </row>
    <row r="33" spans="1:32" ht="15.75">
      <c r="A33" s="1432"/>
      <c r="B33" s="402"/>
      <c r="C33" s="402" t="s">
        <v>460</v>
      </c>
      <c r="D33" s="228"/>
      <c r="E33" s="7"/>
      <c r="F33" s="20"/>
      <c r="G33" s="20"/>
      <c r="H33" s="20"/>
      <c r="I33" s="20"/>
      <c r="J33" s="20"/>
      <c r="K33" s="20"/>
      <c r="L33" s="10"/>
      <c r="M33" s="10"/>
      <c r="N33" s="19"/>
      <c r="P33" s="1432"/>
      <c r="Q33" s="9"/>
      <c r="R33" s="10"/>
      <c r="S33" s="10"/>
      <c r="T33" s="10"/>
      <c r="U33" s="10"/>
      <c r="V33" s="10"/>
      <c r="W33" s="10"/>
      <c r="X33" s="10"/>
      <c r="Y33" s="10"/>
      <c r="Z33" s="10"/>
      <c r="AA33" s="10"/>
      <c r="AB33" s="10"/>
      <c r="AC33" s="11"/>
    </row>
    <row r="34" spans="1:32" ht="22.5" customHeight="1">
      <c r="A34" s="1432"/>
      <c r="B34" s="7"/>
      <c r="C34" s="403">
        <v>11</v>
      </c>
      <c r="D34" s="14" t="s">
        <v>453</v>
      </c>
      <c r="E34" s="262"/>
      <c r="F34" s="7"/>
      <c r="G34" s="7"/>
      <c r="H34" s="20" t="s">
        <v>450</v>
      </c>
      <c r="I34" s="20"/>
      <c r="J34" s="10"/>
      <c r="K34" s="10"/>
      <c r="L34" s="10"/>
      <c r="M34" s="10"/>
      <c r="N34" s="19"/>
      <c r="P34" s="1432"/>
      <c r="Q34" s="9"/>
      <c r="R34" s="990" t="s">
        <v>1416</v>
      </c>
      <c r="S34" s="10"/>
      <c r="T34" s="10"/>
      <c r="U34" s="10"/>
      <c r="V34" s="10"/>
      <c r="W34" s="10"/>
      <c r="X34" s="10"/>
      <c r="Y34" s="10"/>
      <c r="Z34" s="10"/>
      <c r="AA34" s="10"/>
      <c r="AB34" s="10"/>
      <c r="AC34" s="11"/>
    </row>
    <row r="35" spans="1:32" ht="15.75">
      <c r="A35" s="1432"/>
      <c r="B35" s="7"/>
      <c r="C35" s="403">
        <v>13</v>
      </c>
      <c r="D35" s="14" t="s">
        <v>454</v>
      </c>
      <c r="E35" s="262"/>
      <c r="F35" s="7"/>
      <c r="G35" s="7"/>
      <c r="H35" s="20" t="s">
        <v>451</v>
      </c>
      <c r="I35" s="20"/>
      <c r="J35" s="10"/>
      <c r="K35" s="10"/>
      <c r="L35" s="10"/>
      <c r="M35" s="10"/>
      <c r="N35" s="19"/>
      <c r="P35" s="1432"/>
      <c r="Q35" s="9"/>
      <c r="R35" s="10"/>
      <c r="S35" s="10"/>
      <c r="T35" s="10"/>
      <c r="U35" s="10"/>
      <c r="V35" s="10"/>
      <c r="W35" s="10"/>
      <c r="X35" s="10"/>
      <c r="Y35" s="10"/>
      <c r="Z35" s="10"/>
      <c r="AA35" s="10"/>
      <c r="AB35" s="10"/>
      <c r="AC35" s="11"/>
    </row>
    <row r="36" spans="1:32" ht="15.75">
      <c r="A36" s="1432"/>
      <c r="B36" s="7"/>
      <c r="C36" s="403">
        <v>6</v>
      </c>
      <c r="D36" s="228" t="s">
        <v>455</v>
      </c>
      <c r="E36" s="262"/>
      <c r="F36" s="7"/>
      <c r="G36" s="7"/>
      <c r="H36" s="20"/>
      <c r="I36" s="20"/>
      <c r="J36" s="10"/>
      <c r="K36" s="10"/>
      <c r="L36" s="10"/>
      <c r="M36" s="10"/>
      <c r="N36" s="19"/>
      <c r="P36" s="1432"/>
      <c r="Q36" s="9"/>
      <c r="R36" s="10"/>
      <c r="S36" s="10"/>
      <c r="T36" s="10"/>
      <c r="U36" s="10"/>
      <c r="V36" s="10"/>
      <c r="W36" s="10"/>
      <c r="X36" s="10"/>
      <c r="Y36" s="10"/>
      <c r="Z36" s="10"/>
      <c r="AA36" s="10"/>
      <c r="AB36" s="10"/>
      <c r="AC36" s="11"/>
    </row>
    <row r="37" spans="1:32" ht="15.75">
      <c r="A37" s="1432"/>
      <c r="B37" s="7"/>
      <c r="C37" s="403">
        <v>4</v>
      </c>
      <c r="D37" s="228" t="s">
        <v>456</v>
      </c>
      <c r="E37" s="262"/>
      <c r="F37" s="7"/>
      <c r="G37" s="7"/>
      <c r="H37" s="20"/>
      <c r="I37" s="20"/>
      <c r="J37" s="10"/>
      <c r="K37" s="10"/>
      <c r="L37" s="10"/>
      <c r="M37" s="10"/>
      <c r="N37" s="19"/>
      <c r="P37" s="1432"/>
      <c r="Q37" s="1016" t="s">
        <v>1418</v>
      </c>
      <c r="R37" s="10"/>
      <c r="S37" s="10"/>
      <c r="T37" s="10"/>
      <c r="U37" s="10"/>
      <c r="V37" s="10"/>
      <c r="W37" s="10"/>
      <c r="X37" s="10"/>
      <c r="Y37" s="10"/>
      <c r="Z37" s="10"/>
      <c r="AA37" s="10"/>
      <c r="AB37" s="10"/>
      <c r="AC37" s="11"/>
    </row>
    <row r="38" spans="1:32" ht="16.5" thickBot="1">
      <c r="A38" s="1432"/>
      <c r="B38" s="9"/>
      <c r="C38" s="21"/>
      <c r="D38" s="21"/>
      <c r="E38" s="21"/>
      <c r="F38" s="22"/>
      <c r="G38" s="7"/>
      <c r="H38" s="15"/>
      <c r="I38" s="10"/>
      <c r="J38" s="10"/>
      <c r="K38" s="10"/>
      <c r="L38" s="10"/>
      <c r="M38" s="15"/>
      <c r="N38" s="19"/>
      <c r="P38" s="1432"/>
      <c r="Q38" s="992" t="str">
        <f ca="1">CELL("nomfichier",P34)</f>
        <v>D:\1 UPRT SITE WEB\uprt.fr\ff-mickael-rabeau\[ff-mr-patisserie-N°3-complet.xlsx]Biscuits-Genoises</v>
      </c>
      <c r="R38" s="10"/>
      <c r="S38" s="10"/>
      <c r="T38" s="10"/>
      <c r="U38" s="10"/>
      <c r="V38" s="10"/>
      <c r="W38" s="10"/>
      <c r="X38" s="10"/>
      <c r="Y38" s="10"/>
      <c r="Z38" s="10"/>
      <c r="AA38" s="10"/>
      <c r="AB38" s="10"/>
      <c r="AC38" s="11"/>
    </row>
    <row r="39" spans="1:32">
      <c r="A39" s="1432"/>
      <c r="B39" s="23" t="s">
        <v>6</v>
      </c>
      <c r="C39" s="24" t="s">
        <v>463</v>
      </c>
      <c r="D39" s="25"/>
      <c r="E39" s="25"/>
      <c r="F39" s="25"/>
      <c r="G39" s="25"/>
      <c r="H39" s="25"/>
      <c r="I39" s="25"/>
      <c r="J39" s="25"/>
      <c r="K39" s="25"/>
      <c r="L39" s="25"/>
      <c r="M39" s="25"/>
      <c r="N39" s="26"/>
      <c r="P39" s="1432"/>
      <c r="Q39" s="938"/>
      <c r="R39" s="939"/>
      <c r="S39" s="939"/>
      <c r="T39" s="939"/>
      <c r="U39" s="25"/>
      <c r="V39" s="25"/>
      <c r="W39" s="25"/>
      <c r="X39" s="25"/>
      <c r="Y39" s="25"/>
      <c r="Z39" s="25"/>
      <c r="AA39" s="25"/>
      <c r="AB39" s="25"/>
      <c r="AC39" s="26"/>
    </row>
    <row r="40" spans="1:32">
      <c r="A40" s="1432"/>
      <c r="B40" s="86" t="s">
        <v>66</v>
      </c>
      <c r="C40" s="27" t="s">
        <v>461</v>
      </c>
      <c r="D40" s="28"/>
      <c r="E40" s="28"/>
      <c r="F40" s="28"/>
      <c r="G40" s="28"/>
      <c r="H40" s="28"/>
      <c r="I40" s="28"/>
      <c r="J40" s="28"/>
      <c r="K40" s="28"/>
      <c r="L40" s="28"/>
      <c r="M40" s="10"/>
      <c r="N40" s="29"/>
      <c r="P40" s="1432"/>
      <c r="Q40" s="9"/>
      <c r="R40" s="10" t="s">
        <v>9</v>
      </c>
      <c r="S40" s="932" t="s">
        <v>177</v>
      </c>
      <c r="T40" s="10"/>
      <c r="U40" s="10"/>
      <c r="V40" s="1429" t="s">
        <v>179</v>
      </c>
      <c r="W40" s="1429"/>
      <c r="X40" s="1429"/>
      <c r="Y40" s="1429"/>
      <c r="Z40" s="1429"/>
      <c r="AA40" s="1429"/>
      <c r="AB40" s="1429"/>
      <c r="AC40" s="1430"/>
    </row>
    <row r="41" spans="1:32">
      <c r="A41" s="1432"/>
      <c r="B41" s="423" t="s">
        <v>66</v>
      </c>
      <c r="C41" s="437" t="s">
        <v>462</v>
      </c>
      <c r="D41" s="28"/>
      <c r="E41" s="28"/>
      <c r="F41" s="28"/>
      <c r="G41" s="28"/>
      <c r="H41" s="28"/>
      <c r="I41" s="28"/>
      <c r="J41" s="28"/>
      <c r="K41" s="28"/>
      <c r="L41" s="28"/>
      <c r="M41" s="10"/>
      <c r="N41" s="29"/>
      <c r="P41" s="1432"/>
      <c r="Q41" s="10"/>
      <c r="R41" s="10"/>
      <c r="S41" s="10"/>
      <c r="T41" s="10"/>
      <c r="U41" s="10"/>
      <c r="V41" s="931"/>
      <c r="W41" s="931" t="s">
        <v>178</v>
      </c>
      <c r="X41" s="931"/>
      <c r="Y41" s="931"/>
      <c r="Z41" s="931"/>
      <c r="AA41" s="931"/>
      <c r="AB41" s="931"/>
      <c r="AC41" s="933"/>
    </row>
    <row r="42" spans="1:32" ht="15" customHeight="1">
      <c r="A42" s="1432"/>
      <c r="B42" s="1433" t="s">
        <v>1412</v>
      </c>
      <c r="C42" s="1434"/>
      <c r="D42" s="1434"/>
      <c r="E42" s="1434"/>
      <c r="F42" s="1434"/>
      <c r="G42" s="1434"/>
      <c r="H42" s="1434"/>
      <c r="I42" s="1434"/>
      <c r="J42" s="1434"/>
      <c r="K42" s="1434"/>
      <c r="L42" s="1434"/>
      <c r="M42" s="1434"/>
      <c r="N42" s="1435"/>
      <c r="P42" s="1432"/>
      <c r="Q42" s="1433" t="s">
        <v>1412</v>
      </c>
      <c r="R42" s="1434"/>
      <c r="S42" s="1434"/>
      <c r="T42" s="1434"/>
      <c r="U42" s="1434"/>
      <c r="V42" s="1434"/>
      <c r="W42" s="1434"/>
      <c r="X42" s="1434"/>
      <c r="Y42" s="1434"/>
      <c r="Z42" s="1434"/>
      <c r="AA42" s="1434"/>
      <c r="AB42" s="1434"/>
      <c r="AC42" s="1435"/>
    </row>
    <row r="43" spans="1:32" ht="15.75" thickBot="1">
      <c r="A43" s="1432"/>
      <c r="B43" s="1436"/>
      <c r="C43" s="1437"/>
      <c r="D43" s="1437"/>
      <c r="E43" s="1437"/>
      <c r="F43" s="1437"/>
      <c r="G43" s="1437"/>
      <c r="H43" s="1437"/>
      <c r="I43" s="1437"/>
      <c r="J43" s="1437"/>
      <c r="K43" s="1437"/>
      <c r="L43" s="1437"/>
      <c r="M43" s="1437"/>
      <c r="N43" s="1438"/>
      <c r="P43" s="1432"/>
      <c r="Q43" s="1436"/>
      <c r="R43" s="1437"/>
      <c r="S43" s="1437"/>
      <c r="T43" s="1437"/>
      <c r="U43" s="1437"/>
      <c r="V43" s="1437"/>
      <c r="W43" s="1437"/>
      <c r="X43" s="1437"/>
      <c r="Y43" s="1437"/>
      <c r="Z43" s="1437"/>
      <c r="AA43" s="1437"/>
      <c r="AB43" s="1437"/>
      <c r="AC43" s="1438"/>
    </row>
    <row r="45" spans="1:32" ht="15.75" thickBot="1">
      <c r="A45" s="8" t="s">
        <v>3</v>
      </c>
      <c r="B45" s="1431" t="str">
        <f>B46</f>
        <v>La génoise (feuilles)</v>
      </c>
      <c r="C45" s="1431"/>
      <c r="D45" s="1431"/>
      <c r="E45" s="1431"/>
      <c r="F45" s="1431"/>
      <c r="G45" s="1431"/>
      <c r="H45" s="1431"/>
      <c r="I45" s="1431"/>
      <c r="J45" s="1431"/>
      <c r="K45" s="1431"/>
      <c r="L45" s="1431"/>
      <c r="M45" s="1431"/>
      <c r="N45" s="1431"/>
      <c r="O45" s="3"/>
      <c r="P45" s="8" t="s">
        <v>3</v>
      </c>
      <c r="Q45" s="1431" t="str">
        <f>Q46</f>
        <v>La génoise (feuilles)</v>
      </c>
      <c r="R45" s="1431"/>
      <c r="S45" s="1431"/>
      <c r="T45" s="1431"/>
      <c r="U45" s="1431"/>
      <c r="V45" s="1431"/>
      <c r="W45" s="1431"/>
      <c r="X45" s="1431"/>
      <c r="Y45" s="1431"/>
      <c r="Z45" s="1431"/>
      <c r="AA45" s="1431"/>
      <c r="AB45" s="1431"/>
      <c r="AC45" s="1431"/>
    </row>
    <row r="46" spans="1:32" ht="23.25" customHeight="1">
      <c r="A46" s="1432" t="str">
        <f>B46</f>
        <v>La génoise (feuilles)</v>
      </c>
      <c r="B46" s="1399" t="s">
        <v>466</v>
      </c>
      <c r="C46" s="1400"/>
      <c r="D46" s="1400"/>
      <c r="E46" s="1400"/>
      <c r="F46" s="1400"/>
      <c r="G46" s="1400"/>
      <c r="H46" s="1400"/>
      <c r="I46" s="1400"/>
      <c r="J46" s="1400"/>
      <c r="K46" s="1400"/>
      <c r="L46" s="1400"/>
      <c r="M46" s="1400"/>
      <c r="N46" s="1401"/>
      <c r="O46" s="3"/>
      <c r="P46" s="1432" t="str">
        <f>Q46</f>
        <v>La génoise (feuilles)</v>
      </c>
      <c r="Q46" s="1399" t="s">
        <v>466</v>
      </c>
      <c r="R46" s="1400"/>
      <c r="S46" s="1400"/>
      <c r="T46" s="1400"/>
      <c r="U46" s="1400"/>
      <c r="V46" s="1400"/>
      <c r="W46" s="1400"/>
      <c r="X46" s="1400"/>
      <c r="Y46" s="1400"/>
      <c r="Z46" s="1400"/>
      <c r="AA46" s="1400"/>
      <c r="AB46" s="1400"/>
      <c r="AC46" s="1401"/>
    </row>
    <row r="47" spans="1:32" ht="15.75" customHeight="1">
      <c r="A47" s="1432"/>
      <c r="B47" s="1387"/>
      <c r="C47" s="1388"/>
      <c r="D47" s="1388"/>
      <c r="E47" s="1388"/>
      <c r="F47" s="1388"/>
      <c r="G47" s="1388"/>
      <c r="H47" s="1388"/>
      <c r="I47" s="1388"/>
      <c r="J47" s="1388"/>
      <c r="K47" s="1388"/>
      <c r="L47" s="1388"/>
      <c r="M47" s="1388"/>
      <c r="N47" s="1389"/>
      <c r="O47" s="3"/>
      <c r="P47" s="1432"/>
      <c r="Q47" s="1387"/>
      <c r="R47" s="1388"/>
      <c r="S47" s="1388"/>
      <c r="T47" s="1388"/>
      <c r="U47" s="1388"/>
      <c r="V47" s="1388"/>
      <c r="W47" s="1388"/>
      <c r="X47" s="1388"/>
      <c r="Y47" s="1388"/>
      <c r="Z47" s="1388"/>
      <c r="AA47" s="1388"/>
      <c r="AB47" s="1388"/>
      <c r="AC47" s="1389"/>
    </row>
    <row r="48" spans="1:32" ht="15.75" customHeight="1">
      <c r="A48" s="1432"/>
      <c r="B48" s="1416" t="s">
        <v>19</v>
      </c>
      <c r="C48" s="1417"/>
      <c r="D48" s="1417"/>
      <c r="E48" s="1417"/>
      <c r="F48" s="1417"/>
      <c r="G48" s="1417"/>
      <c r="H48" s="1417"/>
      <c r="I48" s="1417"/>
      <c r="J48" s="1417"/>
      <c r="K48" s="1417"/>
      <c r="L48" s="1417"/>
      <c r="M48" s="1417"/>
      <c r="N48" s="1418"/>
      <c r="P48" s="1432"/>
      <c r="Q48" s="1416" t="s">
        <v>19</v>
      </c>
      <c r="R48" s="1417"/>
      <c r="S48" s="1417"/>
      <c r="T48" s="1417"/>
      <c r="U48" s="1417"/>
      <c r="V48" s="1417"/>
      <c r="W48" s="1417"/>
      <c r="X48" s="1417"/>
      <c r="Y48" s="1417"/>
      <c r="Z48" s="1417"/>
      <c r="AA48" s="1417"/>
      <c r="AB48" s="1417"/>
      <c r="AC48" s="1418"/>
      <c r="AE48" s="10" t="s">
        <v>9</v>
      </c>
      <c r="AF48" s="168" t="s">
        <v>177</v>
      </c>
    </row>
    <row r="49" spans="1:32" ht="15.75" customHeight="1" thickBot="1">
      <c r="A49" s="1432"/>
      <c r="B49" s="1419"/>
      <c r="C49" s="1420"/>
      <c r="D49" s="1420"/>
      <c r="E49" s="1420"/>
      <c r="F49" s="1420"/>
      <c r="G49" s="1420"/>
      <c r="H49" s="1420"/>
      <c r="I49" s="1420"/>
      <c r="J49" s="1420"/>
      <c r="K49" s="1420"/>
      <c r="L49" s="1420"/>
      <c r="M49" s="1420"/>
      <c r="N49" s="1421"/>
      <c r="P49" s="1432"/>
      <c r="Q49" s="1419"/>
      <c r="R49" s="1420"/>
      <c r="S49" s="1420"/>
      <c r="T49" s="1420"/>
      <c r="U49" s="1420"/>
      <c r="V49" s="1420"/>
      <c r="W49" s="1420"/>
      <c r="X49" s="1420"/>
      <c r="Y49" s="1420"/>
      <c r="Z49" s="1420"/>
      <c r="AA49" s="1420"/>
      <c r="AB49" s="1420"/>
      <c r="AC49" s="1421"/>
      <c r="AF49" s="183" t="s">
        <v>178</v>
      </c>
    </row>
    <row r="50" spans="1:32" ht="15" customHeight="1">
      <c r="A50" s="1432"/>
      <c r="B50" s="9"/>
      <c r="C50" s="10"/>
      <c r="D50" s="10"/>
      <c r="E50" s="10"/>
      <c r="F50" s="10"/>
      <c r="G50" s="419" t="s">
        <v>471</v>
      </c>
      <c r="H50" s="418"/>
      <c r="I50" s="418"/>
      <c r="J50" s="10"/>
      <c r="K50" s="10"/>
      <c r="L50" s="10"/>
      <c r="M50" s="10"/>
      <c r="N50" s="11"/>
      <c r="P50" s="1432"/>
      <c r="Q50" s="1424" t="s">
        <v>144</v>
      </c>
      <c r="R50" s="1403"/>
      <c r="S50" s="1403"/>
      <c r="T50" s="1403"/>
      <c r="U50" s="1403"/>
      <c r="V50" s="1403"/>
      <c r="W50" s="1403"/>
      <c r="X50" s="1403"/>
      <c r="Y50" s="1403"/>
      <c r="Z50" s="1403"/>
      <c r="AA50" s="1403"/>
      <c r="AB50" s="1403"/>
      <c r="AC50" s="1425"/>
      <c r="AF50" s="10" t="s">
        <v>179</v>
      </c>
    </row>
    <row r="51" spans="1:32" ht="15" customHeight="1" thickBot="1">
      <c r="A51" s="1432"/>
      <c r="B51" s="9"/>
      <c r="D51" s="397" t="s">
        <v>146</v>
      </c>
      <c r="E51" s="1408" t="s">
        <v>5</v>
      </c>
      <c r="F51" s="1408"/>
      <c r="G51" s="392" t="s">
        <v>5</v>
      </c>
      <c r="H51" s="392" t="s">
        <v>5</v>
      </c>
      <c r="I51" s="392" t="s">
        <v>5</v>
      </c>
      <c r="J51" s="10"/>
      <c r="K51" s="10"/>
      <c r="L51" s="10"/>
      <c r="M51" s="10"/>
      <c r="N51" s="11"/>
      <c r="P51" s="1432"/>
      <c r="Q51" s="1426"/>
      <c r="R51" s="1406"/>
      <c r="S51" s="1406"/>
      <c r="T51" s="1406"/>
      <c r="U51" s="1406"/>
      <c r="V51" s="1406"/>
      <c r="W51" s="1406"/>
      <c r="X51" s="1406"/>
      <c r="Y51" s="1406"/>
      <c r="Z51" s="1406"/>
      <c r="AA51" s="1406"/>
      <c r="AB51" s="1406"/>
      <c r="AC51" s="1427"/>
    </row>
    <row r="52" spans="1:32" ht="18.75" customHeight="1">
      <c r="A52" s="1432"/>
      <c r="B52" s="9"/>
      <c r="C52" s="10"/>
      <c r="D52" s="398" t="s">
        <v>4</v>
      </c>
      <c r="E52" s="1442">
        <v>2</v>
      </c>
      <c r="F52" s="1442"/>
      <c r="G52" s="414">
        <v>10</v>
      </c>
      <c r="H52" s="414">
        <v>5</v>
      </c>
      <c r="I52" s="414">
        <v>6</v>
      </c>
      <c r="J52" s="10"/>
      <c r="K52" s="10"/>
      <c r="L52" s="10"/>
      <c r="M52" s="10"/>
      <c r="N52" s="11"/>
      <c r="P52" s="1432"/>
      <c r="Q52" s="9"/>
      <c r="R52" s="10"/>
      <c r="S52" s="10"/>
      <c r="T52" s="10"/>
      <c r="U52" s="10"/>
      <c r="V52" s="10"/>
      <c r="W52" s="10"/>
      <c r="X52" s="10"/>
      <c r="Y52" s="10"/>
      <c r="Z52" s="10"/>
      <c r="AA52" s="10"/>
      <c r="AB52" s="10"/>
      <c r="AC52" s="11"/>
    </row>
    <row r="53" spans="1:32" ht="19.5" customHeight="1">
      <c r="A53" s="1432"/>
      <c r="B53" s="396" t="s">
        <v>6</v>
      </c>
      <c r="C53" s="99" t="s">
        <v>861</v>
      </c>
      <c r="D53" s="10"/>
      <c r="E53" s="114"/>
      <c r="F53" s="417" t="s">
        <v>472</v>
      </c>
      <c r="G53" s="409">
        <v>0.7</v>
      </c>
      <c r="H53" s="78">
        <f>G65</f>
        <v>0.7</v>
      </c>
      <c r="I53" s="78">
        <f>G66</f>
        <v>0.6</v>
      </c>
      <c r="J53" s="188" t="s">
        <v>7</v>
      </c>
      <c r="K53" s="188"/>
      <c r="L53" s="188"/>
      <c r="M53" s="188"/>
      <c r="N53" s="189"/>
      <c r="P53" s="1432"/>
      <c r="Q53" s="1439" t="s">
        <v>1421</v>
      </c>
      <c r="R53" s="1428"/>
      <c r="S53" s="1428"/>
      <c r="T53" s="1428"/>
      <c r="U53" s="1428"/>
      <c r="V53" s="1428"/>
      <c r="W53" s="1428"/>
      <c r="X53" s="1428"/>
      <c r="Y53" s="1428"/>
      <c r="Z53" s="1428"/>
      <c r="AA53" s="1428"/>
      <c r="AB53" s="991"/>
      <c r="AC53" s="11"/>
    </row>
    <row r="54" spans="1:32" ht="16.5" customHeight="1">
      <c r="A54" s="1432"/>
      <c r="B54" s="399">
        <v>1.6</v>
      </c>
      <c r="C54" s="14" t="s">
        <v>351</v>
      </c>
      <c r="D54" s="7"/>
      <c r="E54" s="1409">
        <f>(B54/B61)*E52</f>
        <v>0.86253369272237213</v>
      </c>
      <c r="F54" s="1409"/>
      <c r="G54" s="400">
        <f>(B54/B61)*G61</f>
        <v>3.0188679245283025</v>
      </c>
      <c r="H54" s="413">
        <f>(B54/B61)*H61</f>
        <v>1.5094339622641513</v>
      </c>
      <c r="I54" s="413">
        <f>(B54/B61)*I61</f>
        <v>1.5525606469002697</v>
      </c>
      <c r="J54" s="1493" t="s">
        <v>346</v>
      </c>
      <c r="K54" s="1493"/>
      <c r="L54" s="1493"/>
      <c r="M54" s="1493"/>
      <c r="N54" s="1494"/>
      <c r="P54" s="1432"/>
      <c r="Q54" s="1439"/>
      <c r="R54" s="1428"/>
      <c r="S54" s="1428"/>
      <c r="T54" s="1428"/>
      <c r="U54" s="1428"/>
      <c r="V54" s="1428"/>
      <c r="W54" s="1428"/>
      <c r="X54" s="1428"/>
      <c r="Y54" s="1428"/>
      <c r="Z54" s="1428"/>
      <c r="AA54" s="1428"/>
      <c r="AB54" s="869" t="s">
        <v>5</v>
      </c>
      <c r="AC54" s="11"/>
    </row>
    <row r="55" spans="1:32" ht="16.5" customHeight="1">
      <c r="A55" s="1432"/>
      <c r="B55" s="180">
        <v>32</v>
      </c>
      <c r="C55" s="408" t="s">
        <v>468</v>
      </c>
      <c r="D55" s="7"/>
      <c r="E55" s="410">
        <f>(B55/B54)*E54</f>
        <v>17.250673854447442</v>
      </c>
      <c r="F55" s="410"/>
      <c r="G55" s="411">
        <f>(B55/B61)*G61</f>
        <v>60.377358490566046</v>
      </c>
      <c r="H55" s="411">
        <f>(B55/B61)*H61</f>
        <v>30.188679245283023</v>
      </c>
      <c r="I55" s="411">
        <f>(B55/B61)*I61</f>
        <v>31.051212938005392</v>
      </c>
      <c r="J55" s="1536"/>
      <c r="K55" s="1536"/>
      <c r="L55" s="1536"/>
      <c r="M55" s="1536"/>
      <c r="N55" s="1537"/>
      <c r="P55" s="1432"/>
      <c r="Q55" s="1439"/>
      <c r="R55" s="1428"/>
      <c r="S55" s="1428"/>
      <c r="T55" s="1428"/>
      <c r="U55" s="1428"/>
      <c r="V55" s="1428"/>
      <c r="W55" s="1428"/>
      <c r="X55" s="1428"/>
      <c r="Y55" s="1428"/>
      <c r="Z55" s="1428"/>
      <c r="AA55" s="1428"/>
      <c r="AB55" s="991"/>
      <c r="AC55" s="11"/>
    </row>
    <row r="56" spans="1:32" ht="15.75">
      <c r="A56" s="1432"/>
      <c r="B56" s="399">
        <v>0.95</v>
      </c>
      <c r="C56" s="14" t="s">
        <v>44</v>
      </c>
      <c r="D56" s="7"/>
      <c r="E56" s="1409">
        <f>(B56/B61)*E52</f>
        <v>0.5121293800539084</v>
      </c>
      <c r="F56" s="1409"/>
      <c r="G56" s="400">
        <f>(B56/B61)*G61</f>
        <v>1.7924528301886795</v>
      </c>
      <c r="H56" s="413">
        <f>(B56/B61)*H61</f>
        <v>0.89622641509433976</v>
      </c>
      <c r="I56" s="413">
        <f>(B56/B61)*I61</f>
        <v>0.92183288409703501</v>
      </c>
      <c r="J56" s="1536"/>
      <c r="K56" s="1536"/>
      <c r="L56" s="1536"/>
      <c r="M56" s="1536"/>
      <c r="N56" s="1537"/>
      <c r="P56" s="1432"/>
      <c r="Q56" s="9"/>
      <c r="R56" s="10"/>
      <c r="S56" s="10"/>
      <c r="T56" s="10"/>
      <c r="U56" s="10"/>
      <c r="V56" s="10"/>
      <c r="W56" s="10"/>
      <c r="X56" s="10"/>
      <c r="Y56" s="10"/>
      <c r="Z56" s="10"/>
      <c r="AA56" s="10"/>
      <c r="AB56" s="10"/>
      <c r="AC56" s="11"/>
    </row>
    <row r="57" spans="1:32" ht="15.75" customHeight="1">
      <c r="A57" s="1432"/>
      <c r="B57" s="399">
        <v>0.05</v>
      </c>
      <c r="C57" s="14" t="s">
        <v>337</v>
      </c>
      <c r="D57" s="7"/>
      <c r="E57" s="1409">
        <f>(B57/B61)*E52</f>
        <v>2.6954177897574129E-2</v>
      </c>
      <c r="F57" s="1409"/>
      <c r="G57" s="400">
        <f>(B57/B61)*G61</f>
        <v>9.4339622641509455E-2</v>
      </c>
      <c r="H57" s="413">
        <f>(B57/B61)*H61</f>
        <v>4.7169811320754727E-2</v>
      </c>
      <c r="I57" s="413">
        <f>(B57/B61)*I61</f>
        <v>4.8517520215633429E-2</v>
      </c>
      <c r="J57" s="1495"/>
      <c r="K57" s="1495"/>
      <c r="L57" s="1495"/>
      <c r="M57" s="1495"/>
      <c r="N57" s="1496"/>
      <c r="P57" s="1432"/>
      <c r="Q57" s="1440" t="s">
        <v>1374</v>
      </c>
      <c r="R57" s="1441"/>
      <c r="S57" s="1441"/>
      <c r="T57" s="1441"/>
      <c r="U57" s="1441"/>
      <c r="V57" s="1441"/>
      <c r="W57" s="1441"/>
      <c r="X57" s="1441"/>
      <c r="Y57" s="1441"/>
      <c r="Z57" s="1441"/>
      <c r="AA57" s="1441"/>
      <c r="AB57" s="876" t="s">
        <v>6</v>
      </c>
      <c r="AC57" s="11"/>
    </row>
    <row r="58" spans="1:32" ht="16.5" customHeight="1">
      <c r="A58" s="1432"/>
      <c r="B58" s="399">
        <v>1.1000000000000001</v>
      </c>
      <c r="C58" s="14" t="s">
        <v>42</v>
      </c>
      <c r="D58" s="7"/>
      <c r="E58" s="1409">
        <f>(B58/B61)*E52</f>
        <v>0.59299191374663085</v>
      </c>
      <c r="F58" s="1409"/>
      <c r="G58" s="400">
        <f>(B58/B61)*G61</f>
        <v>2.075471698113208</v>
      </c>
      <c r="H58" s="413">
        <f>(B58/B61)*H61</f>
        <v>1.037735849056604</v>
      </c>
      <c r="I58" s="413">
        <f>(B58/B61)*I61</f>
        <v>1.0673854447439355</v>
      </c>
      <c r="J58" s="1499" t="s">
        <v>467</v>
      </c>
      <c r="K58" s="1499"/>
      <c r="L58" s="1499"/>
      <c r="M58" s="1499"/>
      <c r="N58" s="1500"/>
      <c r="P58" s="1432"/>
      <c r="Q58" s="1440"/>
      <c r="R58" s="1441"/>
      <c r="S58" s="1441"/>
      <c r="T58" s="1441"/>
      <c r="U58" s="1441"/>
      <c r="V58" s="1441"/>
      <c r="W58" s="1441"/>
      <c r="X58" s="1441"/>
      <c r="Y58" s="1441"/>
      <c r="Z58" s="1441"/>
      <c r="AA58" s="1441"/>
      <c r="AB58" s="991"/>
      <c r="AC58" s="11"/>
    </row>
    <row r="59" spans="1:32" ht="15.75" customHeight="1">
      <c r="A59" s="1432"/>
      <c r="B59" s="399">
        <v>0.01</v>
      </c>
      <c r="C59" s="14" t="s">
        <v>349</v>
      </c>
      <c r="D59" s="7"/>
      <c r="E59" s="1409">
        <f>(B59/B61)*E52</f>
        <v>5.390835579514826E-3</v>
      </c>
      <c r="F59" s="1409"/>
      <c r="G59" s="400">
        <f>(B59/B61)*G61</f>
        <v>1.886792452830189E-2</v>
      </c>
      <c r="H59" s="413">
        <f>(B59/B61)*H61</f>
        <v>9.4339622641509448E-3</v>
      </c>
      <c r="I59" s="413">
        <f>(B59/B61)*I61</f>
        <v>9.7035040431266862E-3</v>
      </c>
      <c r="J59" s="1499"/>
      <c r="K59" s="1499"/>
      <c r="L59" s="1499"/>
      <c r="M59" s="1499"/>
      <c r="N59" s="1500"/>
      <c r="P59" s="1432"/>
      <c r="Q59" s="9"/>
      <c r="R59" s="991"/>
      <c r="S59" s="991"/>
      <c r="T59" s="991"/>
      <c r="U59" s="991"/>
      <c r="V59" s="991"/>
      <c r="W59" s="991"/>
      <c r="X59" s="991"/>
      <c r="Y59" s="991"/>
      <c r="Z59" s="991"/>
      <c r="AA59" s="991"/>
      <c r="AB59" s="991"/>
      <c r="AC59" s="11"/>
    </row>
    <row r="60" spans="1:32" ht="15.75" customHeight="1">
      <c r="A60" s="1432"/>
      <c r="B60" s="399"/>
      <c r="C60" s="275"/>
      <c r="D60" s="7"/>
      <c r="E60" s="393"/>
      <c r="F60" s="393"/>
      <c r="I60" s="10"/>
      <c r="J60" s="177"/>
      <c r="K60" s="177"/>
      <c r="L60" s="177"/>
      <c r="M60" s="177"/>
      <c r="N60" s="178"/>
      <c r="P60" s="1432"/>
      <c r="Q60" s="9"/>
      <c r="R60" s="10"/>
      <c r="S60" s="10"/>
      <c r="T60" s="10"/>
      <c r="U60" s="10"/>
      <c r="V60" s="10"/>
      <c r="W60" s="10"/>
      <c r="X60" s="10"/>
      <c r="Y60" s="10"/>
      <c r="Z60" s="10"/>
      <c r="AA60" s="10"/>
      <c r="AB60" s="10"/>
      <c r="AC60" s="11"/>
    </row>
    <row r="61" spans="1:32" ht="15.75">
      <c r="A61" s="1432"/>
      <c r="B61" s="395">
        <f>SUM(B54,B56:B59)</f>
        <v>3.7099999999999995</v>
      </c>
      <c r="D61" s="229" t="s">
        <v>8</v>
      </c>
      <c r="E61" s="1454">
        <f t="shared" ref="E61" si="2">SUM(E54,E56:E59)</f>
        <v>2.0000000000000004</v>
      </c>
      <c r="F61" s="1454"/>
      <c r="G61" s="412">
        <f>(G53*G52)</f>
        <v>7</v>
      </c>
      <c r="H61" s="412">
        <f>(H53*H52)</f>
        <v>3.5</v>
      </c>
      <c r="I61" s="412">
        <f>I53*I52</f>
        <v>3.5999999999999996</v>
      </c>
      <c r="J61" s="177" t="s">
        <v>473</v>
      </c>
      <c r="K61" s="177"/>
      <c r="L61" s="177"/>
      <c r="M61" s="177"/>
      <c r="N61" s="178"/>
      <c r="P61" s="1432"/>
      <c r="Q61" s="9"/>
      <c r="R61" s="10"/>
      <c r="S61" s="10"/>
      <c r="T61" s="10"/>
      <c r="U61" s="10"/>
      <c r="V61" s="10"/>
      <c r="W61" s="10"/>
      <c r="X61" s="10"/>
      <c r="Y61" s="10"/>
      <c r="Z61" s="10"/>
      <c r="AA61" s="10"/>
      <c r="AB61" s="10"/>
      <c r="AC61" s="11"/>
    </row>
    <row r="62" spans="1:32">
      <c r="A62" s="1432"/>
      <c r="B62" s="1485" t="s">
        <v>464</v>
      </c>
      <c r="C62" s="1485"/>
      <c r="D62" s="1485"/>
      <c r="E62" s="1485"/>
      <c r="F62" s="1485"/>
      <c r="G62" s="1485"/>
      <c r="H62" s="1485"/>
      <c r="I62" s="1485"/>
      <c r="J62" s="1485"/>
      <c r="K62" s="1485"/>
      <c r="L62" s="1485"/>
      <c r="M62" s="1485"/>
      <c r="N62" s="1485"/>
      <c r="P62" s="1432"/>
      <c r="Q62" s="9"/>
      <c r="R62" s="10"/>
      <c r="S62" s="10"/>
      <c r="T62" s="10"/>
      <c r="U62" s="10"/>
      <c r="V62" s="10"/>
      <c r="W62" s="10"/>
      <c r="X62" s="10"/>
      <c r="Y62" s="10"/>
      <c r="Z62" s="10"/>
      <c r="AA62" s="10"/>
      <c r="AB62" s="10"/>
      <c r="AC62" s="11"/>
    </row>
    <row r="63" spans="1:32" ht="15.75" customHeight="1">
      <c r="A63" s="1432"/>
      <c r="B63" s="9"/>
      <c r="C63" s="1616" t="s">
        <v>470</v>
      </c>
      <c r="D63" s="1616"/>
      <c r="E63" s="1616"/>
      <c r="F63" s="1616"/>
      <c r="G63" s="1616"/>
      <c r="H63" s="1616"/>
      <c r="I63" s="10"/>
      <c r="J63" s="177"/>
      <c r="K63" s="177"/>
      <c r="L63" s="177"/>
      <c r="M63" s="177"/>
      <c r="N63" s="178"/>
      <c r="O63" s="3"/>
      <c r="P63" s="1432"/>
      <c r="Q63" s="9"/>
      <c r="R63" s="10"/>
      <c r="S63" s="10"/>
      <c r="T63" s="10"/>
      <c r="U63" s="10"/>
      <c r="V63" s="10"/>
      <c r="W63" s="10"/>
      <c r="X63" s="10"/>
      <c r="Y63" s="10"/>
      <c r="Z63" s="10"/>
      <c r="AA63" s="10"/>
      <c r="AB63" s="10"/>
      <c r="AC63" s="11"/>
    </row>
    <row r="64" spans="1:32" ht="15.75">
      <c r="A64" s="1432"/>
      <c r="B64" s="9"/>
      <c r="C64" s="396"/>
      <c r="D64" s="394"/>
      <c r="E64" s="394"/>
      <c r="F64" s="394"/>
      <c r="G64" s="1492" t="s">
        <v>6</v>
      </c>
      <c r="H64" s="1492"/>
      <c r="I64" s="10"/>
      <c r="J64" s="177"/>
      <c r="K64" s="177"/>
      <c r="L64" s="177"/>
      <c r="M64" s="177"/>
      <c r="N64" s="178"/>
      <c r="O64" s="3"/>
      <c r="P64" s="1432"/>
      <c r="Q64" s="9"/>
      <c r="R64" s="10"/>
      <c r="S64" s="10"/>
      <c r="T64" s="10"/>
      <c r="U64" s="10"/>
      <c r="V64" s="10"/>
      <c r="W64" s="10"/>
      <c r="X64" s="10"/>
      <c r="Y64" s="10"/>
      <c r="Z64" s="10"/>
      <c r="AA64" s="10"/>
      <c r="AB64" s="10"/>
      <c r="AC64" s="11"/>
    </row>
    <row r="65" spans="1:29" ht="15.75">
      <c r="A65" s="1432"/>
      <c r="B65" s="9"/>
      <c r="C65" s="7"/>
      <c r="D65" s="416">
        <f>B61/G65</f>
        <v>5.3</v>
      </c>
      <c r="E65" s="228"/>
      <c r="F65" s="229" t="s">
        <v>469</v>
      </c>
      <c r="G65" s="1617">
        <v>0.7</v>
      </c>
      <c r="H65" s="1617"/>
      <c r="I65" s="415">
        <f>G65*D65</f>
        <v>3.7099999999999995</v>
      </c>
      <c r="J65" s="177"/>
      <c r="K65" s="177"/>
      <c r="L65" s="177"/>
      <c r="M65" s="177"/>
      <c r="N65" s="178"/>
      <c r="O65" s="3"/>
      <c r="P65" s="1432"/>
      <c r="Q65" s="9"/>
      <c r="R65" s="10"/>
      <c r="S65" s="10"/>
      <c r="T65" s="10"/>
      <c r="U65" s="10"/>
      <c r="V65" s="10"/>
      <c r="W65" s="10"/>
      <c r="X65" s="10"/>
      <c r="Y65" s="10"/>
      <c r="Z65" s="10"/>
      <c r="AA65" s="10"/>
      <c r="AB65" s="10"/>
      <c r="AC65" s="11"/>
    </row>
    <row r="66" spans="1:29" ht="15.75">
      <c r="A66" s="1432"/>
      <c r="B66" s="9"/>
      <c r="C66" s="7"/>
      <c r="D66" s="416">
        <f>B61/G66</f>
        <v>6.1833333333333327</v>
      </c>
      <c r="E66" s="228"/>
      <c r="F66" s="229" t="s">
        <v>469</v>
      </c>
      <c r="G66" s="1617">
        <v>0.6</v>
      </c>
      <c r="H66" s="1617"/>
      <c r="I66" s="415">
        <f>G66*D66</f>
        <v>3.7099999999999995</v>
      </c>
      <c r="J66" s="177"/>
      <c r="K66" s="177"/>
      <c r="L66" s="177"/>
      <c r="M66" s="177"/>
      <c r="N66" s="178"/>
      <c r="O66" s="3"/>
      <c r="P66" s="1432"/>
      <c r="Q66" s="1016" t="s">
        <v>1418</v>
      </c>
      <c r="R66" s="10"/>
      <c r="S66" s="10"/>
      <c r="T66" s="10"/>
      <c r="U66" s="10"/>
      <c r="V66" s="10"/>
      <c r="W66" s="10"/>
      <c r="X66" s="10"/>
      <c r="Y66" s="10"/>
      <c r="Z66" s="10"/>
      <c r="AA66" s="10"/>
      <c r="AB66" s="10"/>
      <c r="AC66" s="11"/>
    </row>
    <row r="67" spans="1:29" ht="16.5" thickBot="1">
      <c r="A67" s="1432"/>
      <c r="B67" s="9"/>
      <c r="C67" s="129"/>
      <c r="D67" s="1453"/>
      <c r="E67" s="1453"/>
      <c r="F67" s="1453"/>
      <c r="G67" s="1453"/>
      <c r="H67" s="1453"/>
      <c r="I67" s="10"/>
      <c r="J67" s="177"/>
      <c r="K67" s="177"/>
      <c r="L67" s="177"/>
      <c r="M67" s="177"/>
      <c r="N67" s="178"/>
      <c r="O67" s="3"/>
      <c r="P67" s="1432"/>
      <c r="Q67" s="992" t="str">
        <f ca="1">CELL("nomfichier",P63)</f>
        <v>D:\1 UPRT SITE WEB\uprt.fr\ff-mickael-rabeau\[ff-mr-patisserie-N°3-complet.xlsx]Biscuits-Genoises</v>
      </c>
      <c r="R67" s="10"/>
      <c r="S67" s="10"/>
      <c r="T67" s="10"/>
      <c r="U67" s="10"/>
      <c r="V67" s="10"/>
      <c r="W67" s="10"/>
      <c r="X67" s="10"/>
      <c r="Y67" s="10"/>
      <c r="Z67" s="10"/>
      <c r="AA67" s="10"/>
      <c r="AB67" s="10"/>
      <c r="AC67" s="11"/>
    </row>
    <row r="68" spans="1:29" ht="16.5" customHeight="1" thickBot="1">
      <c r="A68" s="1432"/>
      <c r="B68" s="9"/>
      <c r="C68" s="21"/>
      <c r="D68" s="21"/>
      <c r="E68" s="21"/>
      <c r="F68" s="21"/>
      <c r="G68" s="7"/>
      <c r="H68" s="186"/>
      <c r="I68" s="187"/>
      <c r="J68" s="10"/>
      <c r="K68" s="10"/>
      <c r="L68" s="10"/>
      <c r="M68" s="15"/>
      <c r="N68" s="19"/>
      <c r="P68" s="1432"/>
      <c r="Q68" s="938"/>
      <c r="R68" s="939"/>
      <c r="S68" s="939"/>
      <c r="T68" s="939"/>
      <c r="U68" s="25"/>
      <c r="V68" s="25"/>
      <c r="W68" s="25"/>
      <c r="X68" s="25"/>
      <c r="Y68" s="25"/>
      <c r="Z68" s="25"/>
      <c r="AA68" s="25"/>
      <c r="AB68" s="25"/>
      <c r="AC68" s="26"/>
    </row>
    <row r="69" spans="1:29">
      <c r="A69" s="1432"/>
      <c r="B69" s="23" t="s">
        <v>6</v>
      </c>
      <c r="C69" s="24" t="s">
        <v>10</v>
      </c>
      <c r="D69" s="25"/>
      <c r="E69" s="25"/>
      <c r="F69" s="25"/>
      <c r="G69" s="25"/>
      <c r="H69" s="25"/>
      <c r="I69" s="25"/>
      <c r="J69" s="25"/>
      <c r="K69" s="25"/>
      <c r="L69" s="25"/>
      <c r="M69" s="25"/>
      <c r="N69" s="26"/>
      <c r="P69" s="1432"/>
      <c r="Q69" s="9"/>
      <c r="R69" s="10" t="s">
        <v>9</v>
      </c>
      <c r="S69" s="932" t="s">
        <v>177</v>
      </c>
      <c r="T69" s="10"/>
      <c r="U69" s="10"/>
      <c r="V69" s="1429" t="s">
        <v>179</v>
      </c>
      <c r="W69" s="1429"/>
      <c r="X69" s="1429"/>
      <c r="Y69" s="1429"/>
      <c r="Z69" s="1429"/>
      <c r="AA69" s="1429"/>
      <c r="AB69" s="1429"/>
      <c r="AC69" s="1430"/>
    </row>
    <row r="70" spans="1:29">
      <c r="A70" s="1432"/>
      <c r="B70" s="86" t="s">
        <v>5</v>
      </c>
      <c r="C70" s="27" t="s">
        <v>474</v>
      </c>
      <c r="D70" s="28"/>
      <c r="E70" s="28"/>
      <c r="F70" s="28"/>
      <c r="G70" s="28"/>
      <c r="H70" s="28"/>
      <c r="I70" s="28"/>
      <c r="J70" s="28"/>
      <c r="K70" s="28"/>
      <c r="L70" s="28"/>
      <c r="M70" s="10"/>
      <c r="N70" s="29"/>
      <c r="P70" s="1432"/>
      <c r="Q70" s="10"/>
      <c r="R70" s="10"/>
      <c r="S70" s="10"/>
      <c r="T70" s="10"/>
      <c r="U70" s="10"/>
      <c r="V70" s="931"/>
      <c r="W70" s="931" t="s">
        <v>178</v>
      </c>
      <c r="X70" s="931"/>
      <c r="Y70" s="931"/>
      <c r="Z70" s="931"/>
      <c r="AA70" s="931"/>
      <c r="AB70" s="931"/>
      <c r="AC70" s="933"/>
    </row>
    <row r="71" spans="1:29" ht="15" customHeight="1">
      <c r="A71" s="1432"/>
      <c r="B71" s="1433" t="s">
        <v>1412</v>
      </c>
      <c r="C71" s="1434"/>
      <c r="D71" s="1434"/>
      <c r="E71" s="1434"/>
      <c r="F71" s="1434"/>
      <c r="G71" s="1434"/>
      <c r="H71" s="1434"/>
      <c r="I71" s="1434"/>
      <c r="J71" s="1434"/>
      <c r="K71" s="1434"/>
      <c r="L71" s="1434"/>
      <c r="M71" s="1434"/>
      <c r="N71" s="1435"/>
      <c r="P71" s="1432"/>
      <c r="Q71" s="1433" t="s">
        <v>1412</v>
      </c>
      <c r="R71" s="1434"/>
      <c r="S71" s="1434"/>
      <c r="T71" s="1434"/>
      <c r="U71" s="1434"/>
      <c r="V71" s="1434"/>
      <c r="W71" s="1434"/>
      <c r="X71" s="1434"/>
      <c r="Y71" s="1434"/>
      <c r="Z71" s="1434"/>
      <c r="AA71" s="1434"/>
      <c r="AB71" s="1434"/>
      <c r="AC71" s="1435"/>
    </row>
    <row r="72" spans="1:29" ht="15.75" thickBot="1">
      <c r="A72" s="1432"/>
      <c r="B72" s="1436"/>
      <c r="C72" s="1437"/>
      <c r="D72" s="1437"/>
      <c r="E72" s="1437"/>
      <c r="F72" s="1437"/>
      <c r="G72" s="1437"/>
      <c r="H72" s="1437"/>
      <c r="I72" s="1437"/>
      <c r="J72" s="1437"/>
      <c r="K72" s="1437"/>
      <c r="L72" s="1437"/>
      <c r="M72" s="1437"/>
      <c r="N72" s="1438"/>
      <c r="P72" s="1432"/>
      <c r="Q72" s="1436"/>
      <c r="R72" s="1437"/>
      <c r="S72" s="1437"/>
      <c r="T72" s="1437"/>
      <c r="U72" s="1437"/>
      <c r="V72" s="1437"/>
      <c r="W72" s="1437"/>
      <c r="X72" s="1437"/>
      <c r="Y72" s="1437"/>
      <c r="Z72" s="1437"/>
      <c r="AA72" s="1437"/>
      <c r="AB72" s="1437"/>
      <c r="AC72" s="1438"/>
    </row>
    <row r="74" spans="1:29" ht="15.75" thickBot="1">
      <c r="A74" s="8" t="s">
        <v>3</v>
      </c>
      <c r="B74" s="1431" t="str">
        <f>B75</f>
        <v>Biscuit cuillère</v>
      </c>
      <c r="C74" s="1431"/>
      <c r="D74" s="1431"/>
      <c r="E74" s="1431"/>
      <c r="F74" s="1431"/>
      <c r="G74" s="1431"/>
      <c r="H74" s="1431"/>
      <c r="I74" s="1431"/>
      <c r="J74" s="1431"/>
      <c r="K74" s="1431"/>
      <c r="L74" s="1431"/>
      <c r="M74" s="1431"/>
      <c r="N74" s="1431"/>
      <c r="O74" s="3"/>
      <c r="P74" s="8" t="s">
        <v>3</v>
      </c>
      <c r="Q74" s="1431" t="str">
        <f>Q75</f>
        <v>Biscuit cuillère</v>
      </c>
      <c r="R74" s="1431"/>
      <c r="S74" s="1431"/>
      <c r="T74" s="1431"/>
      <c r="U74" s="1431"/>
      <c r="V74" s="1431"/>
      <c r="W74" s="1431"/>
      <c r="X74" s="1431"/>
      <c r="Y74" s="1431"/>
      <c r="Z74" s="1431"/>
      <c r="AA74" s="1431"/>
      <c r="AB74" s="1431"/>
      <c r="AC74" s="1431"/>
    </row>
    <row r="75" spans="1:29" ht="23.25" customHeight="1">
      <c r="A75" s="1432" t="str">
        <f>B75</f>
        <v>Biscuit cuillère</v>
      </c>
      <c r="B75" s="1399" t="s">
        <v>489</v>
      </c>
      <c r="C75" s="1400"/>
      <c r="D75" s="1400"/>
      <c r="E75" s="1400"/>
      <c r="F75" s="1400"/>
      <c r="G75" s="1400"/>
      <c r="H75" s="1400"/>
      <c r="I75" s="1400"/>
      <c r="J75" s="1400"/>
      <c r="K75" s="1400"/>
      <c r="L75" s="1400"/>
      <c r="M75" s="1400"/>
      <c r="N75" s="1401"/>
      <c r="O75" s="3"/>
      <c r="P75" s="1432" t="str">
        <f>Q75</f>
        <v>Biscuit cuillère</v>
      </c>
      <c r="Q75" s="1399" t="s">
        <v>489</v>
      </c>
      <c r="R75" s="1400"/>
      <c r="S75" s="1400"/>
      <c r="T75" s="1400"/>
      <c r="U75" s="1400"/>
      <c r="V75" s="1400"/>
      <c r="W75" s="1400"/>
      <c r="X75" s="1400"/>
      <c r="Y75" s="1400"/>
      <c r="Z75" s="1400"/>
      <c r="AA75" s="1400"/>
      <c r="AB75" s="1400"/>
      <c r="AC75" s="1401"/>
    </row>
    <row r="76" spans="1:29" ht="15.75" customHeight="1">
      <c r="A76" s="1432"/>
      <c r="B76" s="1387"/>
      <c r="C76" s="1388"/>
      <c r="D76" s="1388"/>
      <c r="E76" s="1388"/>
      <c r="F76" s="1388"/>
      <c r="G76" s="1388"/>
      <c r="H76" s="1388"/>
      <c r="I76" s="1388"/>
      <c r="J76" s="1388"/>
      <c r="K76" s="1388"/>
      <c r="L76" s="1388"/>
      <c r="M76" s="1388"/>
      <c r="N76" s="1389"/>
      <c r="O76" s="3"/>
      <c r="P76" s="1432"/>
      <c r="Q76" s="1387"/>
      <c r="R76" s="1388"/>
      <c r="S76" s="1388"/>
      <c r="T76" s="1388"/>
      <c r="U76" s="1388"/>
      <c r="V76" s="1388"/>
      <c r="W76" s="1388"/>
      <c r="X76" s="1388"/>
      <c r="Y76" s="1388"/>
      <c r="Z76" s="1388"/>
      <c r="AA76" s="1388"/>
      <c r="AB76" s="1388"/>
      <c r="AC76" s="1389"/>
    </row>
    <row r="77" spans="1:29" ht="15.75" customHeight="1">
      <c r="A77" s="1432"/>
      <c r="B77" s="1416" t="s">
        <v>19</v>
      </c>
      <c r="C77" s="1417"/>
      <c r="D77" s="1417"/>
      <c r="E77" s="1417"/>
      <c r="F77" s="1417"/>
      <c r="G77" s="1417"/>
      <c r="H77" s="1417"/>
      <c r="I77" s="1417"/>
      <c r="J77" s="1417"/>
      <c r="K77" s="1417"/>
      <c r="L77" s="1417"/>
      <c r="M77" s="1417"/>
      <c r="N77" s="1418"/>
      <c r="O77" s="3"/>
      <c r="P77" s="1432"/>
      <c r="Q77" s="1416" t="s">
        <v>19</v>
      </c>
      <c r="R77" s="1417"/>
      <c r="S77" s="1417"/>
      <c r="T77" s="1417"/>
      <c r="U77" s="1417"/>
      <c r="V77" s="1417"/>
      <c r="W77" s="1417"/>
      <c r="X77" s="1417"/>
      <c r="Y77" s="1417"/>
      <c r="Z77" s="1417"/>
      <c r="AA77" s="1417"/>
      <c r="AB77" s="1417"/>
      <c r="AC77" s="1418"/>
    </row>
    <row r="78" spans="1:29" ht="15.75" customHeight="1" thickBot="1">
      <c r="A78" s="1432"/>
      <c r="B78" s="1419"/>
      <c r="C78" s="1420"/>
      <c r="D78" s="1420"/>
      <c r="E78" s="1420"/>
      <c r="F78" s="1420"/>
      <c r="G78" s="1420"/>
      <c r="H78" s="1420"/>
      <c r="I78" s="1420"/>
      <c r="J78" s="1420"/>
      <c r="K78" s="1420"/>
      <c r="L78" s="1420"/>
      <c r="M78" s="1420"/>
      <c r="N78" s="1421"/>
      <c r="O78" s="3"/>
      <c r="P78" s="1432"/>
      <c r="Q78" s="1419"/>
      <c r="R78" s="1420"/>
      <c r="S78" s="1420"/>
      <c r="T78" s="1420"/>
      <c r="U78" s="1420"/>
      <c r="V78" s="1420"/>
      <c r="W78" s="1420"/>
      <c r="X78" s="1420"/>
      <c r="Y78" s="1420"/>
      <c r="Z78" s="1420"/>
      <c r="AA78" s="1420"/>
      <c r="AB78" s="1420"/>
      <c r="AC78" s="1421"/>
    </row>
    <row r="79" spans="1:29" ht="15" customHeight="1">
      <c r="A79" s="1432"/>
      <c r="B79" s="9"/>
      <c r="C79" s="10"/>
      <c r="D79" s="10"/>
      <c r="E79" s="10"/>
      <c r="F79" s="10"/>
      <c r="G79" s="10"/>
      <c r="H79" s="10"/>
      <c r="I79" s="10"/>
      <c r="J79" s="10"/>
      <c r="K79" s="10"/>
      <c r="L79" s="10"/>
      <c r="M79" s="10"/>
      <c r="N79" s="11"/>
      <c r="O79" s="3"/>
      <c r="P79" s="1432"/>
      <c r="Q79" s="1424" t="s">
        <v>144</v>
      </c>
      <c r="R79" s="1403"/>
      <c r="S79" s="1403"/>
      <c r="T79" s="1403"/>
      <c r="U79" s="1403"/>
      <c r="V79" s="1403"/>
      <c r="W79" s="1403"/>
      <c r="X79" s="1403"/>
      <c r="Y79" s="1403"/>
      <c r="Z79" s="1403"/>
      <c r="AA79" s="1403"/>
      <c r="AB79" s="1403"/>
      <c r="AC79" s="1425"/>
    </row>
    <row r="80" spans="1:29" ht="15" customHeight="1" thickBot="1">
      <c r="A80" s="1432"/>
      <c r="B80" s="9"/>
      <c r="C80" s="10"/>
      <c r="D80" s="10"/>
      <c r="E80" s="10"/>
      <c r="F80" s="1408" t="s">
        <v>5</v>
      </c>
      <c r="G80" s="1408"/>
      <c r="H80" s="465"/>
      <c r="I80" s="10"/>
      <c r="J80" s="10"/>
      <c r="K80" s="10"/>
      <c r="L80" s="10"/>
      <c r="M80" s="10"/>
      <c r="N80" s="11"/>
      <c r="O80" s="3"/>
      <c r="P80" s="1432"/>
      <c r="Q80" s="1426"/>
      <c r="R80" s="1406"/>
      <c r="S80" s="1406"/>
      <c r="T80" s="1406"/>
      <c r="U80" s="1406"/>
      <c r="V80" s="1406"/>
      <c r="W80" s="1406"/>
      <c r="X80" s="1406"/>
      <c r="Y80" s="1406"/>
      <c r="Z80" s="1406"/>
      <c r="AA80" s="1406"/>
      <c r="AB80" s="1406"/>
      <c r="AC80" s="1427"/>
    </row>
    <row r="81" spans="1:29" ht="18.75" customHeight="1">
      <c r="A81" s="1432"/>
      <c r="B81" s="9"/>
      <c r="C81" s="10"/>
      <c r="D81" s="435" t="s">
        <v>146</v>
      </c>
      <c r="E81" s="436" t="s">
        <v>4</v>
      </c>
      <c r="F81" s="1414">
        <v>2</v>
      </c>
      <c r="G81" s="1414"/>
      <c r="H81" s="472"/>
      <c r="I81" s="222"/>
      <c r="J81" s="10"/>
      <c r="K81" s="10"/>
      <c r="L81" s="10"/>
      <c r="M81" s="10"/>
      <c r="N81" s="11"/>
      <c r="O81" s="3"/>
      <c r="P81" s="1432"/>
      <c r="Q81" s="9"/>
      <c r="R81" s="10"/>
      <c r="S81" s="10"/>
      <c r="T81" s="10"/>
      <c r="U81" s="10"/>
      <c r="V81" s="10"/>
      <c r="W81" s="10"/>
      <c r="X81" s="10"/>
      <c r="Y81" s="10"/>
      <c r="Z81" s="10"/>
      <c r="AA81" s="10"/>
      <c r="AB81" s="10"/>
      <c r="AC81" s="11"/>
    </row>
    <row r="82" spans="1:29" ht="15" customHeight="1">
      <c r="A82" s="1432"/>
      <c r="B82" s="428" t="s">
        <v>6</v>
      </c>
      <c r="C82" s="428" t="s">
        <v>6</v>
      </c>
      <c r="D82" s="99" t="s">
        <v>861</v>
      </c>
      <c r="E82" s="10"/>
      <c r="F82" s="114"/>
      <c r="G82" s="7"/>
      <c r="H82" s="1429" t="s">
        <v>430</v>
      </c>
      <c r="I82" s="1429"/>
      <c r="J82" s="188" t="s">
        <v>7</v>
      </c>
      <c r="K82" s="188"/>
      <c r="L82" s="188"/>
      <c r="M82" s="188"/>
      <c r="N82" s="189"/>
      <c r="O82" s="3"/>
      <c r="P82" s="1432"/>
      <c r="Q82" s="1439" t="s">
        <v>1421</v>
      </c>
      <c r="R82" s="1428"/>
      <c r="S82" s="1428"/>
      <c r="T82" s="1428"/>
      <c r="U82" s="1428"/>
      <c r="V82" s="1428"/>
      <c r="W82" s="1428"/>
      <c r="X82" s="1428"/>
      <c r="Y82" s="1428"/>
      <c r="Z82" s="1428"/>
      <c r="AA82" s="1428"/>
      <c r="AB82" s="991"/>
      <c r="AC82" s="11"/>
    </row>
    <row r="83" spans="1:29" ht="16.5" customHeight="1">
      <c r="A83" s="1432"/>
      <c r="B83" s="184">
        <v>3</v>
      </c>
      <c r="C83" s="432">
        <v>0.06</v>
      </c>
      <c r="D83" s="14" t="s">
        <v>490</v>
      </c>
      <c r="E83" s="14"/>
      <c r="F83" s="1409">
        <f>(C83/C89)*F81</f>
        <v>0.3902439024390244</v>
      </c>
      <c r="G83" s="1409"/>
      <c r="H83" s="466">
        <f>(B83/C83)*F83</f>
        <v>19.512195121951219</v>
      </c>
      <c r="I83" s="461" t="s">
        <v>481</v>
      </c>
      <c r="J83" s="1566" t="s">
        <v>495</v>
      </c>
      <c r="K83" s="1566"/>
      <c r="L83" s="1566"/>
      <c r="M83" s="1566"/>
      <c r="N83" s="1567"/>
      <c r="O83" s="3"/>
      <c r="P83" s="1432"/>
      <c r="Q83" s="1439"/>
      <c r="R83" s="1428"/>
      <c r="S83" s="1428"/>
      <c r="T83" s="1428"/>
      <c r="U83" s="1428"/>
      <c r="V83" s="1428"/>
      <c r="W83" s="1428"/>
      <c r="X83" s="1428"/>
      <c r="Y83" s="1428"/>
      <c r="Z83" s="1428"/>
      <c r="AA83" s="1428"/>
      <c r="AB83" s="869" t="s">
        <v>5</v>
      </c>
      <c r="AC83" s="11"/>
    </row>
    <row r="84" spans="1:29" ht="15.75" customHeight="1">
      <c r="A84" s="1432"/>
      <c r="B84" s="9"/>
      <c r="C84" s="432">
        <v>7.4999999999999997E-2</v>
      </c>
      <c r="D84" s="14" t="s">
        <v>44</v>
      </c>
      <c r="E84" s="15"/>
      <c r="F84" s="1409">
        <f>(C84/C89)*F81</f>
        <v>0.48780487804878048</v>
      </c>
      <c r="G84" s="1409"/>
      <c r="H84" s="468"/>
      <c r="I84" s="469"/>
      <c r="J84" s="1568"/>
      <c r="K84" s="1568"/>
      <c r="L84" s="1568"/>
      <c r="M84" s="1568"/>
      <c r="N84" s="1569"/>
      <c r="O84" s="3"/>
      <c r="P84" s="1432"/>
      <c r="Q84" s="1439"/>
      <c r="R84" s="1428"/>
      <c r="S84" s="1428"/>
      <c r="T84" s="1428"/>
      <c r="U84" s="1428"/>
      <c r="V84" s="1428"/>
      <c r="W84" s="1428"/>
      <c r="X84" s="1428"/>
      <c r="Y84" s="1428"/>
      <c r="Z84" s="1428"/>
      <c r="AA84" s="1428"/>
      <c r="AB84" s="991"/>
      <c r="AC84" s="11"/>
    </row>
    <row r="85" spans="1:29" ht="15.75" customHeight="1">
      <c r="A85" s="1432"/>
      <c r="B85" s="184">
        <v>3</v>
      </c>
      <c r="C85" s="432">
        <v>0.09</v>
      </c>
      <c r="D85" s="14" t="s">
        <v>491</v>
      </c>
      <c r="E85" s="15"/>
      <c r="F85" s="1409">
        <f>(C85/C89)*F81</f>
        <v>0.58536585365853655</v>
      </c>
      <c r="G85" s="1409"/>
      <c r="H85" s="466">
        <f>(B85/C85)*F85</f>
        <v>19.512195121951219</v>
      </c>
      <c r="I85" s="467" t="s">
        <v>482</v>
      </c>
      <c r="J85" s="1570" t="s">
        <v>496</v>
      </c>
      <c r="K85" s="1570"/>
      <c r="L85" s="1570"/>
      <c r="M85" s="1570"/>
      <c r="N85" s="1571"/>
      <c r="O85" s="3"/>
      <c r="P85" s="1432"/>
      <c r="Q85" s="9"/>
      <c r="R85" s="10"/>
      <c r="S85" s="10"/>
      <c r="T85" s="10"/>
      <c r="U85" s="10"/>
      <c r="V85" s="10"/>
      <c r="W85" s="10"/>
      <c r="X85" s="10"/>
      <c r="Y85" s="10"/>
      <c r="Z85" s="10"/>
      <c r="AA85" s="10"/>
      <c r="AB85" s="10"/>
      <c r="AC85" s="11"/>
    </row>
    <row r="86" spans="1:29" ht="16.5" customHeight="1">
      <c r="A86" s="1432"/>
      <c r="B86" s="9"/>
      <c r="C86" s="432">
        <v>7.4999999999999997E-2</v>
      </c>
      <c r="D86" s="14" t="s">
        <v>42</v>
      </c>
      <c r="E86" s="15"/>
      <c r="F86" s="1409">
        <f>(C86/C89)*F81</f>
        <v>0.48780487804878048</v>
      </c>
      <c r="G86" s="1409"/>
      <c r="H86" s="400"/>
      <c r="J86" s="1572"/>
      <c r="K86" s="1572"/>
      <c r="L86" s="1572"/>
      <c r="M86" s="1572"/>
      <c r="N86" s="1573"/>
      <c r="O86" s="3"/>
      <c r="P86" s="1432"/>
      <c r="Q86" s="1440" t="s">
        <v>1374</v>
      </c>
      <c r="R86" s="1441"/>
      <c r="S86" s="1441"/>
      <c r="T86" s="1441"/>
      <c r="U86" s="1441"/>
      <c r="V86" s="1441"/>
      <c r="W86" s="1441"/>
      <c r="X86" s="1441"/>
      <c r="Y86" s="1441"/>
      <c r="Z86" s="1441"/>
      <c r="AA86" s="1441"/>
      <c r="AB86" s="876" t="s">
        <v>6</v>
      </c>
      <c r="AC86" s="11"/>
    </row>
    <row r="87" spans="1:29" ht="18.75">
      <c r="A87" s="1432"/>
      <c r="B87" s="9"/>
      <c r="C87" s="197">
        <v>7.4999999999999997E-3</v>
      </c>
      <c r="D87" s="14" t="s">
        <v>492</v>
      </c>
      <c r="E87" s="15"/>
      <c r="F87" s="1409">
        <f>(C87/C89)*F81</f>
        <v>4.878048780487805E-2</v>
      </c>
      <c r="G87" s="1409"/>
      <c r="H87" s="400"/>
      <c r="I87" s="10"/>
      <c r="J87" s="177" t="s">
        <v>427</v>
      </c>
      <c r="K87" s="177"/>
      <c r="L87" s="177"/>
      <c r="M87" s="177"/>
      <c r="N87" s="178"/>
      <c r="O87" s="3"/>
      <c r="P87" s="1432"/>
      <c r="Q87" s="1440"/>
      <c r="R87" s="1441"/>
      <c r="S87" s="1441"/>
      <c r="T87" s="1441"/>
      <c r="U87" s="1441"/>
      <c r="V87" s="1441"/>
      <c r="W87" s="1441"/>
      <c r="X87" s="1441"/>
      <c r="Y87" s="1441"/>
      <c r="Z87" s="1441"/>
      <c r="AA87" s="1441"/>
      <c r="AB87" s="991"/>
      <c r="AC87" s="11"/>
    </row>
    <row r="88" spans="1:29" ht="15.75" customHeight="1">
      <c r="A88" s="1432"/>
      <c r="B88" s="9"/>
      <c r="C88" s="10"/>
      <c r="D88" s="10"/>
      <c r="E88" s="10"/>
      <c r="F88" s="18"/>
      <c r="H88" s="1618" t="s">
        <v>497</v>
      </c>
      <c r="I88" s="1618"/>
      <c r="J88" s="1618"/>
      <c r="K88" s="1618"/>
      <c r="L88" s="1618"/>
      <c r="M88" s="1618"/>
      <c r="N88" s="1619"/>
      <c r="P88" s="1432"/>
      <c r="Q88" s="9"/>
      <c r="R88" s="10"/>
      <c r="S88" s="10"/>
      <c r="T88" s="10"/>
      <c r="U88" s="10"/>
      <c r="V88" s="10"/>
      <c r="W88" s="10"/>
      <c r="X88" s="10"/>
      <c r="Y88" s="10"/>
      <c r="Z88" s="10"/>
      <c r="AA88" s="10"/>
      <c r="AB88" s="10"/>
      <c r="AC88" s="11"/>
    </row>
    <row r="89" spans="1:29" ht="16.5" customHeight="1">
      <c r="A89" s="1432"/>
      <c r="B89" s="9"/>
      <c r="C89" s="429">
        <f>SUM(C83:C87)</f>
        <v>0.3075</v>
      </c>
      <c r="D89" s="228" t="s">
        <v>8</v>
      </c>
      <c r="E89" s="228"/>
      <c r="F89" s="1454">
        <f>SUM(F83:F87)</f>
        <v>2</v>
      </c>
      <c r="G89" s="1454"/>
      <c r="H89" s="1618"/>
      <c r="I89" s="1618"/>
      <c r="J89" s="1618"/>
      <c r="K89" s="1618"/>
      <c r="L89" s="1618"/>
      <c r="M89" s="1618"/>
      <c r="N89" s="1619"/>
      <c r="P89" s="1432"/>
      <c r="Q89" s="9"/>
      <c r="R89" s="10"/>
      <c r="S89" s="10"/>
      <c r="T89" s="10"/>
      <c r="U89" s="10"/>
      <c r="V89" s="10"/>
      <c r="W89" s="10"/>
      <c r="X89" s="10"/>
      <c r="Y89" s="10"/>
      <c r="Z89" s="10"/>
      <c r="AA89" s="10"/>
      <c r="AB89" s="10"/>
      <c r="AC89" s="11"/>
    </row>
    <row r="90" spans="1:29" ht="16.5" customHeight="1">
      <c r="A90" s="1432"/>
      <c r="B90" s="9"/>
      <c r="C90" s="429"/>
      <c r="D90" s="228"/>
      <c r="E90" s="228"/>
      <c r="F90" s="427"/>
      <c r="G90" s="427"/>
      <c r="H90" s="20"/>
      <c r="I90" s="222"/>
      <c r="J90" s="193"/>
      <c r="K90" s="20"/>
      <c r="L90" s="10"/>
      <c r="M90" s="10"/>
      <c r="N90" s="19"/>
      <c r="P90" s="1432"/>
      <c r="Q90" s="9"/>
      <c r="R90" s="10"/>
      <c r="S90" s="10" t="s">
        <v>430</v>
      </c>
      <c r="T90" s="388" t="s">
        <v>1388</v>
      </c>
      <c r="U90" s="10"/>
      <c r="V90" s="10"/>
      <c r="W90" s="10"/>
      <c r="X90" s="10"/>
      <c r="Y90" s="10"/>
      <c r="Z90" s="10"/>
      <c r="AA90" s="10"/>
      <c r="AB90" s="10"/>
      <c r="AC90" s="11"/>
    </row>
    <row r="91" spans="1:29" ht="16.5" customHeight="1">
      <c r="A91" s="1432"/>
      <c r="B91" s="1485" t="s">
        <v>464</v>
      </c>
      <c r="C91" s="1485"/>
      <c r="D91" s="1485"/>
      <c r="E91" s="1485"/>
      <c r="F91" s="1485"/>
      <c r="G91" s="1485"/>
      <c r="H91" s="1485"/>
      <c r="I91" s="1485"/>
      <c r="J91" s="1485"/>
      <c r="K91" s="1485"/>
      <c r="L91" s="1485"/>
      <c r="M91" s="1485"/>
      <c r="N91" s="1485"/>
      <c r="P91" s="1432"/>
      <c r="Q91" s="9"/>
      <c r="R91" s="10"/>
      <c r="S91" s="10"/>
      <c r="T91" s="10"/>
      <c r="U91" s="10"/>
      <c r="V91" s="10"/>
      <c r="W91" s="10"/>
      <c r="X91" s="10"/>
      <c r="Y91" s="10"/>
      <c r="Z91" s="10"/>
      <c r="AA91" s="10"/>
      <c r="AB91" s="10"/>
      <c r="AC91" s="11"/>
    </row>
    <row r="92" spans="1:29" ht="16.5" customHeight="1">
      <c r="A92" s="1432"/>
      <c r="B92" s="9"/>
      <c r="C92" s="429"/>
      <c r="D92" s="228"/>
      <c r="E92" s="228"/>
      <c r="F92" s="427"/>
      <c r="G92" s="427"/>
      <c r="H92" s="20"/>
      <c r="I92" s="222"/>
      <c r="J92" s="193"/>
      <c r="K92" s="20"/>
      <c r="L92" s="10"/>
      <c r="M92" s="10"/>
      <c r="N92" s="19"/>
      <c r="P92" s="1432"/>
      <c r="Q92" s="9"/>
      <c r="R92" s="10"/>
      <c r="S92" s="10"/>
      <c r="T92" s="10"/>
      <c r="U92" s="10"/>
      <c r="V92" s="10"/>
      <c r="W92" s="10"/>
      <c r="X92" s="10"/>
      <c r="Y92" s="10"/>
      <c r="Z92" s="10"/>
      <c r="AA92" s="10"/>
      <c r="AB92" s="10"/>
      <c r="AC92" s="11"/>
    </row>
    <row r="93" spans="1:29" ht="16.5" customHeight="1">
      <c r="A93" s="1432"/>
      <c r="B93" s="9"/>
      <c r="C93" s="400">
        <f>C84+C86+C87</f>
        <v>0.1575</v>
      </c>
      <c r="D93" s="228" t="s">
        <v>493</v>
      </c>
      <c r="E93" s="228"/>
      <c r="F93" s="1409">
        <f>F84+F86+F87</f>
        <v>1.024390243902439</v>
      </c>
      <c r="G93" s="1409"/>
      <c r="H93" s="1564" t="s">
        <v>498</v>
      </c>
      <c r="I93" s="1564"/>
      <c r="J93" s="1564"/>
      <c r="K93" s="1564"/>
      <c r="L93" s="1564"/>
      <c r="M93" s="1564"/>
      <c r="N93" s="1565"/>
      <c r="P93" s="1432"/>
      <c r="Q93" s="9"/>
      <c r="R93" s="10"/>
      <c r="S93" s="10"/>
      <c r="T93" s="10"/>
      <c r="U93" s="10"/>
      <c r="V93" s="10"/>
      <c r="W93" s="10"/>
      <c r="X93" s="10"/>
      <c r="Y93" s="10"/>
      <c r="Z93" s="10"/>
      <c r="AA93" s="10"/>
      <c r="AB93" s="10"/>
      <c r="AC93" s="11"/>
    </row>
    <row r="94" spans="1:29" ht="16.5" customHeight="1">
      <c r="A94" s="1432"/>
      <c r="B94" s="9"/>
      <c r="C94" s="400">
        <f>C83+C85</f>
        <v>0.15</v>
      </c>
      <c r="D94" s="228" t="s">
        <v>494</v>
      </c>
      <c r="E94" s="228"/>
      <c r="F94" s="1409">
        <f>F83+F85</f>
        <v>0.97560975609756095</v>
      </c>
      <c r="G94" s="1409"/>
      <c r="H94" s="1564"/>
      <c r="I94" s="1564"/>
      <c r="J94" s="1564"/>
      <c r="K94" s="1564"/>
      <c r="L94" s="1564"/>
      <c r="M94" s="1564"/>
      <c r="N94" s="1565"/>
      <c r="P94" s="1432"/>
      <c r="Q94" s="1016" t="s">
        <v>1418</v>
      </c>
      <c r="R94" s="10"/>
      <c r="S94" s="10"/>
      <c r="T94" s="10"/>
      <c r="U94" s="10"/>
      <c r="V94" s="10"/>
      <c r="W94" s="10"/>
      <c r="X94" s="10"/>
      <c r="Y94" s="10"/>
      <c r="Z94" s="10"/>
      <c r="AA94" s="10"/>
      <c r="AB94" s="10"/>
      <c r="AC94" s="11"/>
    </row>
    <row r="95" spans="1:29" ht="16.5" customHeight="1" thickBot="1">
      <c r="A95" s="1432"/>
      <c r="B95" s="9"/>
      <c r="C95" s="429"/>
      <c r="D95" s="228"/>
      <c r="E95" s="228"/>
      <c r="F95" s="427"/>
      <c r="G95" s="427"/>
      <c r="H95" s="1564"/>
      <c r="I95" s="1564"/>
      <c r="J95" s="1564"/>
      <c r="K95" s="1564"/>
      <c r="L95" s="1564"/>
      <c r="M95" s="1564"/>
      <c r="N95" s="1565"/>
      <c r="P95" s="1432"/>
      <c r="Q95" s="992" t="str">
        <f ca="1">CELL("nomfichier",P91)</f>
        <v>D:\1 UPRT SITE WEB\uprt.fr\ff-mickael-rabeau\[ff-mr-patisserie-N°3-complet.xlsx]Biscuits-Genoises</v>
      </c>
      <c r="R95" s="10"/>
      <c r="S95" s="10"/>
      <c r="T95" s="10"/>
      <c r="U95" s="10"/>
      <c r="V95" s="10"/>
      <c r="W95" s="10"/>
      <c r="X95" s="10"/>
      <c r="Y95" s="10"/>
      <c r="Z95" s="10"/>
      <c r="AA95" s="10"/>
      <c r="AB95" s="10"/>
      <c r="AC95" s="11"/>
    </row>
    <row r="96" spans="1:29" ht="16.5" customHeight="1" thickBot="1">
      <c r="A96" s="1432"/>
      <c r="B96" s="9"/>
      <c r="C96" s="429"/>
      <c r="D96" s="426"/>
      <c r="E96" s="426"/>
      <c r="F96" s="426"/>
      <c r="G96" s="427"/>
      <c r="H96" s="427"/>
      <c r="I96" s="10"/>
      <c r="J96" s="10"/>
      <c r="K96" s="20"/>
      <c r="L96" s="10"/>
      <c r="M96" s="10"/>
      <c r="N96" s="19"/>
      <c r="P96" s="1432"/>
      <c r="Q96" s="938"/>
      <c r="R96" s="939"/>
      <c r="S96" s="939"/>
      <c r="T96" s="939"/>
      <c r="U96" s="25"/>
      <c r="V96" s="25"/>
      <c r="W96" s="25"/>
      <c r="X96" s="25"/>
      <c r="Y96" s="25"/>
      <c r="Z96" s="25"/>
      <c r="AA96" s="25"/>
      <c r="AB96" s="25"/>
      <c r="AC96" s="26"/>
    </row>
    <row r="97" spans="1:29">
      <c r="A97" s="1432"/>
      <c r="B97" s="23" t="s">
        <v>6</v>
      </c>
      <c r="C97" s="24" t="s">
        <v>10</v>
      </c>
      <c r="D97" s="25"/>
      <c r="E97" s="25"/>
      <c r="F97" s="25"/>
      <c r="G97" s="25"/>
      <c r="H97" s="25"/>
      <c r="I97" s="25"/>
      <c r="J97" s="25"/>
      <c r="K97" s="25"/>
      <c r="L97" s="25"/>
      <c r="M97" s="25"/>
      <c r="N97" s="26"/>
      <c r="P97" s="1432"/>
      <c r="Q97" s="9"/>
      <c r="R97" s="10" t="s">
        <v>9</v>
      </c>
      <c r="S97" s="932" t="s">
        <v>177</v>
      </c>
      <c r="T97" s="10"/>
      <c r="U97" s="10"/>
      <c r="V97" s="1429" t="s">
        <v>179</v>
      </c>
      <c r="W97" s="1429"/>
      <c r="X97" s="1429"/>
      <c r="Y97" s="1429"/>
      <c r="Z97" s="1429"/>
      <c r="AA97" s="1429"/>
      <c r="AB97" s="1429"/>
      <c r="AC97" s="1430"/>
    </row>
    <row r="98" spans="1:29">
      <c r="A98" s="1432"/>
      <c r="B98" s="424" t="s">
        <v>5</v>
      </c>
      <c r="C98" s="27" t="s">
        <v>11</v>
      </c>
      <c r="D98" s="28"/>
      <c r="E98" s="28"/>
      <c r="F98" s="28"/>
      <c r="G98" s="28"/>
      <c r="H98" s="28"/>
      <c r="I98" s="28"/>
      <c r="J98" s="28"/>
      <c r="K98" s="28"/>
      <c r="L98" s="28"/>
      <c r="M98" s="10"/>
      <c r="N98" s="29"/>
      <c r="P98" s="1432"/>
      <c r="Q98" s="10"/>
      <c r="R98" s="10"/>
      <c r="S98" s="10"/>
      <c r="T98" s="10"/>
      <c r="U98" s="10"/>
      <c r="V98" s="931"/>
      <c r="W98" s="931" t="s">
        <v>178</v>
      </c>
      <c r="X98" s="931"/>
      <c r="Y98" s="931"/>
      <c r="Z98" s="931"/>
      <c r="AA98" s="931"/>
      <c r="AB98" s="931"/>
      <c r="AC98" s="933"/>
    </row>
    <row r="99" spans="1:29" ht="15" customHeight="1">
      <c r="A99" s="1432"/>
      <c r="B99" s="1433" t="s">
        <v>1412</v>
      </c>
      <c r="C99" s="1434"/>
      <c r="D99" s="1434"/>
      <c r="E99" s="1434"/>
      <c r="F99" s="1434"/>
      <c r="G99" s="1434"/>
      <c r="H99" s="1434"/>
      <c r="I99" s="1434"/>
      <c r="J99" s="1434"/>
      <c r="K99" s="1434"/>
      <c r="L99" s="1434"/>
      <c r="M99" s="1434"/>
      <c r="N99" s="1435"/>
      <c r="P99" s="1432"/>
      <c r="Q99" s="1433" t="s">
        <v>1412</v>
      </c>
      <c r="R99" s="1434"/>
      <c r="S99" s="1434"/>
      <c r="T99" s="1434"/>
      <c r="U99" s="1434"/>
      <c r="V99" s="1434"/>
      <c r="W99" s="1434"/>
      <c r="X99" s="1434"/>
      <c r="Y99" s="1434"/>
      <c r="Z99" s="1434"/>
      <c r="AA99" s="1434"/>
      <c r="AB99" s="1434"/>
      <c r="AC99" s="1435"/>
    </row>
    <row r="100" spans="1:29" ht="15.75" thickBot="1">
      <c r="A100" s="1432"/>
      <c r="B100" s="1436"/>
      <c r="C100" s="1437"/>
      <c r="D100" s="1437"/>
      <c r="E100" s="1437"/>
      <c r="F100" s="1437"/>
      <c r="G100" s="1437"/>
      <c r="H100" s="1437"/>
      <c r="I100" s="1437"/>
      <c r="J100" s="1437"/>
      <c r="K100" s="1437"/>
      <c r="L100" s="1437"/>
      <c r="M100" s="1437"/>
      <c r="N100" s="1438"/>
      <c r="P100" s="1432"/>
      <c r="Q100" s="1436"/>
      <c r="R100" s="1437"/>
      <c r="S100" s="1437"/>
      <c r="T100" s="1437"/>
      <c r="U100" s="1437"/>
      <c r="V100" s="1437"/>
      <c r="W100" s="1437"/>
      <c r="X100" s="1437"/>
      <c r="Y100" s="1437"/>
      <c r="Z100" s="1437"/>
      <c r="AA100" s="1437"/>
      <c r="AB100" s="1437"/>
      <c r="AC100" s="1438"/>
    </row>
    <row r="102" spans="1:29" ht="15.75" thickBot="1">
      <c r="A102" s="8" t="s">
        <v>3</v>
      </c>
      <c r="B102" s="1431" t="str">
        <f>B103</f>
        <v>Biscuit cuillère « spécial »</v>
      </c>
      <c r="C102" s="1431"/>
      <c r="D102" s="1431"/>
      <c r="E102" s="1431"/>
      <c r="F102" s="1431"/>
      <c r="G102" s="1431"/>
      <c r="H102" s="1431"/>
      <c r="I102" s="1431"/>
      <c r="J102" s="1431"/>
      <c r="K102" s="1431"/>
      <c r="L102" s="1431"/>
      <c r="M102" s="1431"/>
      <c r="N102" s="1431"/>
      <c r="O102" s="3"/>
      <c r="P102" s="8" t="s">
        <v>3</v>
      </c>
      <c r="Q102" s="1431" t="str">
        <f>Q103</f>
        <v>Biscuit cuillère « spécial »</v>
      </c>
      <c r="R102" s="1431"/>
      <c r="S102" s="1431"/>
      <c r="T102" s="1431"/>
      <c r="U102" s="1431"/>
      <c r="V102" s="1431"/>
      <c r="W102" s="1431"/>
      <c r="X102" s="1431"/>
      <c r="Y102" s="1431"/>
      <c r="Z102" s="1431"/>
      <c r="AA102" s="1431"/>
      <c r="AB102" s="1431"/>
      <c r="AC102" s="1431"/>
    </row>
    <row r="103" spans="1:29" ht="23.25" customHeight="1">
      <c r="A103" s="1432" t="str">
        <f>B103</f>
        <v>Biscuit cuillère « spécial »</v>
      </c>
      <c r="B103" s="1399" t="s">
        <v>441</v>
      </c>
      <c r="C103" s="1400"/>
      <c r="D103" s="1400"/>
      <c r="E103" s="1400"/>
      <c r="F103" s="1400"/>
      <c r="G103" s="1400"/>
      <c r="H103" s="1400"/>
      <c r="I103" s="1400"/>
      <c r="J103" s="1400"/>
      <c r="K103" s="1400"/>
      <c r="L103" s="1400"/>
      <c r="M103" s="1400"/>
      <c r="N103" s="1401"/>
      <c r="O103" s="3"/>
      <c r="P103" s="1432" t="str">
        <f>Q103</f>
        <v>Biscuit cuillère « spécial »</v>
      </c>
      <c r="Q103" s="1399" t="s">
        <v>441</v>
      </c>
      <c r="R103" s="1400"/>
      <c r="S103" s="1400"/>
      <c r="T103" s="1400"/>
      <c r="U103" s="1400"/>
      <c r="V103" s="1400"/>
      <c r="W103" s="1400"/>
      <c r="X103" s="1400"/>
      <c r="Y103" s="1400"/>
      <c r="Z103" s="1400"/>
      <c r="AA103" s="1400"/>
      <c r="AB103" s="1400"/>
      <c r="AC103" s="1401"/>
    </row>
    <row r="104" spans="1:29" ht="15.75" customHeight="1">
      <c r="A104" s="1432"/>
      <c r="B104" s="1387"/>
      <c r="C104" s="1388"/>
      <c r="D104" s="1388"/>
      <c r="E104" s="1388"/>
      <c r="F104" s="1388"/>
      <c r="G104" s="1388"/>
      <c r="H104" s="1388"/>
      <c r="I104" s="1388"/>
      <c r="J104" s="1388"/>
      <c r="K104" s="1388"/>
      <c r="L104" s="1388"/>
      <c r="M104" s="1388"/>
      <c r="N104" s="1389"/>
      <c r="O104" s="3"/>
      <c r="P104" s="1432"/>
      <c r="Q104" s="1387"/>
      <c r="R104" s="1388"/>
      <c r="S104" s="1388"/>
      <c r="T104" s="1388"/>
      <c r="U104" s="1388"/>
      <c r="V104" s="1388"/>
      <c r="W104" s="1388"/>
      <c r="X104" s="1388"/>
      <c r="Y104" s="1388"/>
      <c r="Z104" s="1388"/>
      <c r="AA104" s="1388"/>
      <c r="AB104" s="1388"/>
      <c r="AC104" s="1389"/>
    </row>
    <row r="105" spans="1:29" ht="15.75" customHeight="1">
      <c r="A105" s="1432"/>
      <c r="B105" s="1416" t="s">
        <v>19</v>
      </c>
      <c r="C105" s="1417"/>
      <c r="D105" s="1417"/>
      <c r="E105" s="1417"/>
      <c r="F105" s="1417"/>
      <c r="G105" s="1417"/>
      <c r="H105" s="1417"/>
      <c r="I105" s="1417"/>
      <c r="J105" s="1417"/>
      <c r="K105" s="1417"/>
      <c r="L105" s="1417"/>
      <c r="M105" s="1417"/>
      <c r="N105" s="1418"/>
      <c r="O105" s="3"/>
      <c r="P105" s="1432"/>
      <c r="Q105" s="1416" t="s">
        <v>19</v>
      </c>
      <c r="R105" s="1417"/>
      <c r="S105" s="1417"/>
      <c r="T105" s="1417"/>
      <c r="U105" s="1417"/>
      <c r="V105" s="1417"/>
      <c r="W105" s="1417"/>
      <c r="X105" s="1417"/>
      <c r="Y105" s="1417"/>
      <c r="Z105" s="1417"/>
      <c r="AA105" s="1417"/>
      <c r="AB105" s="1417"/>
      <c r="AC105" s="1418"/>
    </row>
    <row r="106" spans="1:29" ht="15.75" customHeight="1" thickBot="1">
      <c r="A106" s="1432"/>
      <c r="B106" s="1419"/>
      <c r="C106" s="1420"/>
      <c r="D106" s="1420"/>
      <c r="E106" s="1420"/>
      <c r="F106" s="1420"/>
      <c r="G106" s="1420"/>
      <c r="H106" s="1420"/>
      <c r="I106" s="1420"/>
      <c r="J106" s="1420"/>
      <c r="K106" s="1420"/>
      <c r="L106" s="1420"/>
      <c r="M106" s="1420"/>
      <c r="N106" s="1421"/>
      <c r="O106" s="3"/>
      <c r="P106" s="1432"/>
      <c r="Q106" s="1419"/>
      <c r="R106" s="1420"/>
      <c r="S106" s="1420"/>
      <c r="T106" s="1420"/>
      <c r="U106" s="1420"/>
      <c r="V106" s="1420"/>
      <c r="W106" s="1420"/>
      <c r="X106" s="1420"/>
      <c r="Y106" s="1420"/>
      <c r="Z106" s="1420"/>
      <c r="AA106" s="1420"/>
      <c r="AB106" s="1420"/>
      <c r="AC106" s="1421"/>
    </row>
    <row r="107" spans="1:29" ht="15" customHeight="1">
      <c r="A107" s="1432"/>
      <c r="B107" s="9"/>
      <c r="C107" s="10"/>
      <c r="D107" s="10"/>
      <c r="E107" s="10"/>
      <c r="F107" s="10"/>
      <c r="G107" s="10"/>
      <c r="H107" s="10"/>
      <c r="I107" s="10"/>
      <c r="J107" s="10"/>
      <c r="K107" s="10"/>
      <c r="L107" s="10"/>
      <c r="M107" s="10"/>
      <c r="N107" s="11"/>
      <c r="O107" s="3"/>
      <c r="P107" s="1432"/>
      <c r="Q107" s="1424" t="s">
        <v>144</v>
      </c>
      <c r="R107" s="1403"/>
      <c r="S107" s="1403"/>
      <c r="T107" s="1403"/>
      <c r="U107" s="1403"/>
      <c r="V107" s="1403"/>
      <c r="W107" s="1403"/>
      <c r="X107" s="1403"/>
      <c r="Y107" s="1403"/>
      <c r="Z107" s="1403"/>
      <c r="AA107" s="1403"/>
      <c r="AB107" s="1403"/>
      <c r="AC107" s="1425"/>
    </row>
    <row r="108" spans="1:29" ht="15" customHeight="1" thickBot="1">
      <c r="A108" s="1432"/>
      <c r="B108" s="9"/>
      <c r="C108" s="10"/>
      <c r="D108" s="10"/>
      <c r="E108" s="10"/>
      <c r="F108" s="1408" t="s">
        <v>5</v>
      </c>
      <c r="G108" s="1408"/>
      <c r="H108" s="465"/>
      <c r="I108" s="10"/>
      <c r="J108" s="10"/>
      <c r="K108" s="10"/>
      <c r="L108" s="10"/>
      <c r="M108" s="10"/>
      <c r="N108" s="11"/>
      <c r="O108" s="3"/>
      <c r="P108" s="1432"/>
      <c r="Q108" s="1426"/>
      <c r="R108" s="1406"/>
      <c r="S108" s="1406"/>
      <c r="T108" s="1406"/>
      <c r="U108" s="1406"/>
      <c r="V108" s="1406"/>
      <c r="W108" s="1406"/>
      <c r="X108" s="1406"/>
      <c r="Y108" s="1406"/>
      <c r="Z108" s="1406"/>
      <c r="AA108" s="1406"/>
      <c r="AB108" s="1406"/>
      <c r="AC108" s="1427"/>
    </row>
    <row r="109" spans="1:29" ht="18.75" customHeight="1">
      <c r="A109" s="1432"/>
      <c r="B109" s="9"/>
      <c r="C109" s="10"/>
      <c r="D109" s="435" t="s">
        <v>146</v>
      </c>
      <c r="E109" s="436" t="s">
        <v>4</v>
      </c>
      <c r="F109" s="1414">
        <v>2</v>
      </c>
      <c r="G109" s="1414"/>
      <c r="H109" s="472"/>
      <c r="I109" s="222"/>
      <c r="J109" s="10"/>
      <c r="K109" s="10"/>
      <c r="L109" s="10"/>
      <c r="M109" s="10"/>
      <c r="N109" s="11"/>
      <c r="O109" s="3"/>
      <c r="P109" s="1432"/>
      <c r="Q109" s="9"/>
      <c r="R109" s="10"/>
      <c r="S109" s="10"/>
      <c r="T109" s="10"/>
      <c r="U109" s="10"/>
      <c r="V109" s="10"/>
      <c r="W109" s="10"/>
      <c r="X109" s="10"/>
      <c r="Y109" s="10"/>
      <c r="Z109" s="10"/>
      <c r="AA109" s="10"/>
      <c r="AB109" s="10"/>
      <c r="AC109" s="11"/>
    </row>
    <row r="110" spans="1:29" ht="15" customHeight="1">
      <c r="A110" s="1432"/>
      <c r="B110" s="428" t="s">
        <v>6</v>
      </c>
      <c r="C110" s="428" t="s">
        <v>6</v>
      </c>
      <c r="D110" s="99" t="s">
        <v>861</v>
      </c>
      <c r="E110" s="10"/>
      <c r="F110" s="114"/>
      <c r="G110" s="7"/>
      <c r="H110" s="1429" t="s">
        <v>430</v>
      </c>
      <c r="I110" s="1429"/>
      <c r="J110" s="188" t="s">
        <v>7</v>
      </c>
      <c r="K110" s="188"/>
      <c r="L110" s="188"/>
      <c r="M110" s="188"/>
      <c r="N110" s="189"/>
      <c r="O110" s="3"/>
      <c r="P110" s="1432"/>
      <c r="Q110" s="1439" t="s">
        <v>1421</v>
      </c>
      <c r="R110" s="1428"/>
      <c r="S110" s="1428"/>
      <c r="T110" s="1428"/>
      <c r="U110" s="1428"/>
      <c r="V110" s="1428"/>
      <c r="W110" s="1428"/>
      <c r="X110" s="1428"/>
      <c r="Y110" s="1428"/>
      <c r="Z110" s="1428"/>
      <c r="AA110" s="1428"/>
      <c r="AB110" s="991"/>
      <c r="AC110" s="11"/>
    </row>
    <row r="111" spans="1:29" ht="16.5" customHeight="1">
      <c r="A111" s="1432"/>
      <c r="B111" s="184">
        <v>20</v>
      </c>
      <c r="C111" s="432">
        <v>0.4</v>
      </c>
      <c r="D111" s="14" t="s">
        <v>499</v>
      </c>
      <c r="E111" s="14"/>
      <c r="F111" s="1409">
        <f>(C111/C117)*F109</f>
        <v>0.38834951456310679</v>
      </c>
      <c r="G111" s="1409"/>
      <c r="H111" s="466">
        <f>(B111/C111)*F111</f>
        <v>19.417475728155338</v>
      </c>
      <c r="I111" s="467" t="s">
        <v>481</v>
      </c>
      <c r="J111" s="1566" t="s">
        <v>495</v>
      </c>
      <c r="K111" s="1566"/>
      <c r="L111" s="1566"/>
      <c r="M111" s="1566"/>
      <c r="N111" s="1567"/>
      <c r="O111" s="3"/>
      <c r="P111" s="1432"/>
      <c r="Q111" s="1439"/>
      <c r="R111" s="1428"/>
      <c r="S111" s="1428"/>
      <c r="T111" s="1428"/>
      <c r="U111" s="1428"/>
      <c r="V111" s="1428"/>
      <c r="W111" s="1428"/>
      <c r="X111" s="1428"/>
      <c r="Y111" s="1428"/>
      <c r="Z111" s="1428"/>
      <c r="AA111" s="1428"/>
      <c r="AB111" s="869" t="s">
        <v>5</v>
      </c>
      <c r="AC111" s="11"/>
    </row>
    <row r="112" spans="1:29" ht="15.75" customHeight="1">
      <c r="A112" s="1432"/>
      <c r="B112" s="9"/>
      <c r="C112" s="432">
        <v>0.44</v>
      </c>
      <c r="D112" s="14" t="s">
        <v>44</v>
      </c>
      <c r="E112" s="15"/>
      <c r="F112" s="1409">
        <f>(C112/C117)*F109</f>
        <v>0.42718446601941745</v>
      </c>
      <c r="G112" s="1409"/>
      <c r="H112" s="468"/>
      <c r="I112" s="469"/>
      <c r="J112" s="1568"/>
      <c r="K112" s="1568"/>
      <c r="L112" s="1568"/>
      <c r="M112" s="1568"/>
      <c r="N112" s="1569"/>
      <c r="O112" s="3"/>
      <c r="P112" s="1432"/>
      <c r="Q112" s="1439"/>
      <c r="R112" s="1428"/>
      <c r="S112" s="1428"/>
      <c r="T112" s="1428"/>
      <c r="U112" s="1428"/>
      <c r="V112" s="1428"/>
      <c r="W112" s="1428"/>
      <c r="X112" s="1428"/>
      <c r="Y112" s="1428"/>
      <c r="Z112" s="1428"/>
      <c r="AA112" s="1428"/>
      <c r="AB112" s="991"/>
      <c r="AC112" s="11"/>
    </row>
    <row r="113" spans="1:29" ht="15.75" customHeight="1">
      <c r="A113" s="1432"/>
      <c r="B113" s="184">
        <v>24</v>
      </c>
      <c r="C113" s="885">
        <v>0.72</v>
      </c>
      <c r="D113" s="14" t="s">
        <v>500</v>
      </c>
      <c r="E113" s="15"/>
      <c r="F113" s="1409">
        <f>(C113/C117)*F109</f>
        <v>0.69902912621359214</v>
      </c>
      <c r="G113" s="1409"/>
      <c r="H113" s="466">
        <f>(B113/C113)*F113</f>
        <v>23.300970873786408</v>
      </c>
      <c r="I113" s="467" t="s">
        <v>482</v>
      </c>
      <c r="J113" s="1570" t="s">
        <v>496</v>
      </c>
      <c r="K113" s="1570"/>
      <c r="L113" s="1570"/>
      <c r="M113" s="1570"/>
      <c r="N113" s="1571"/>
      <c r="O113" s="3"/>
      <c r="P113" s="1432"/>
      <c r="Q113" s="1440" t="s">
        <v>1374</v>
      </c>
      <c r="R113" s="1441"/>
      <c r="S113" s="1441"/>
      <c r="T113" s="1441"/>
      <c r="U113" s="1441"/>
      <c r="V113" s="1441"/>
      <c r="W113" s="1441"/>
      <c r="X113" s="1441"/>
      <c r="Y113" s="1441"/>
      <c r="Z113" s="1441"/>
      <c r="AA113" s="1441"/>
      <c r="AB113" s="876" t="s">
        <v>6</v>
      </c>
      <c r="AC113" s="11"/>
    </row>
    <row r="114" spans="1:29" ht="16.5" customHeight="1">
      <c r="A114" s="1432"/>
      <c r="B114" s="9"/>
      <c r="C114" s="432">
        <v>0.25</v>
      </c>
      <c r="D114" s="14" t="s">
        <v>443</v>
      </c>
      <c r="E114" s="15"/>
      <c r="F114" s="1409">
        <f>(C114/C117)*F109</f>
        <v>0.24271844660194175</v>
      </c>
      <c r="G114" s="1409"/>
      <c r="H114" s="400"/>
      <c r="I114" s="109"/>
      <c r="J114" s="1572"/>
      <c r="K114" s="1572"/>
      <c r="L114" s="1572"/>
      <c r="M114" s="1572"/>
      <c r="N114" s="1573"/>
      <c r="O114" s="3"/>
      <c r="P114" s="1432"/>
      <c r="Q114" s="1440"/>
      <c r="R114" s="1441"/>
      <c r="S114" s="1441"/>
      <c r="T114" s="1441"/>
      <c r="U114" s="1441"/>
      <c r="V114" s="1441"/>
      <c r="W114" s="1441"/>
      <c r="X114" s="1441"/>
      <c r="Y114" s="1441"/>
      <c r="Z114" s="1441"/>
      <c r="AA114" s="1441"/>
      <c r="AB114" s="991"/>
      <c r="AC114" s="11"/>
    </row>
    <row r="115" spans="1:29" ht="15.75">
      <c r="A115" s="1432"/>
      <c r="B115" s="9"/>
      <c r="C115" s="197">
        <v>0.25</v>
      </c>
      <c r="D115" s="14" t="s">
        <v>196</v>
      </c>
      <c r="E115" s="15"/>
      <c r="F115" s="1409">
        <f>(C115/C117)*F109</f>
        <v>0.24271844660194175</v>
      </c>
      <c r="G115" s="1409"/>
      <c r="H115" s="400"/>
      <c r="I115" s="10"/>
      <c r="J115" s="177" t="s">
        <v>501</v>
      </c>
      <c r="K115" s="177"/>
      <c r="L115" s="177"/>
      <c r="M115" s="177"/>
      <c r="N115" s="178"/>
      <c r="O115" s="3"/>
      <c r="P115" s="1432"/>
      <c r="Q115" s="9"/>
      <c r="R115" s="10"/>
      <c r="S115" s="10"/>
      <c r="T115" s="10"/>
      <c r="U115" s="10"/>
      <c r="V115" s="10"/>
      <c r="W115" s="10"/>
      <c r="X115" s="10"/>
      <c r="Y115" s="10"/>
      <c r="Z115" s="10"/>
      <c r="AA115" s="10"/>
      <c r="AB115" s="10"/>
      <c r="AC115" s="11"/>
    </row>
    <row r="116" spans="1:29" ht="15.75" customHeight="1">
      <c r="A116" s="1432"/>
      <c r="B116" s="9"/>
      <c r="C116" s="10"/>
      <c r="D116" s="10"/>
      <c r="E116" s="10"/>
      <c r="F116" s="18"/>
      <c r="G116" s="109"/>
      <c r="H116" s="10"/>
      <c r="I116" s="10"/>
      <c r="J116" s="10"/>
      <c r="K116" s="10"/>
      <c r="L116" s="10"/>
      <c r="M116" s="10"/>
      <c r="N116" s="11"/>
      <c r="P116" s="1432"/>
      <c r="Q116" s="9"/>
      <c r="R116" s="10" t="s">
        <v>430</v>
      </c>
      <c r="S116" s="388" t="s">
        <v>1388</v>
      </c>
      <c r="T116" s="10"/>
      <c r="U116" s="10"/>
      <c r="V116" s="10"/>
      <c r="W116" s="10"/>
      <c r="X116" s="10"/>
      <c r="Y116" s="10"/>
      <c r="Z116" s="10"/>
      <c r="AA116" s="10"/>
      <c r="AB116" s="10"/>
      <c r="AC116" s="11"/>
    </row>
    <row r="117" spans="1:29" ht="16.5" customHeight="1">
      <c r="A117" s="1432"/>
      <c r="B117" s="9"/>
      <c r="C117" s="429">
        <f>SUM(C111:C115)</f>
        <v>2.06</v>
      </c>
      <c r="D117" s="228" t="s">
        <v>8</v>
      </c>
      <c r="E117" s="228"/>
      <c r="F117" s="1454">
        <f>SUM(F111:F115)</f>
        <v>1.9999999999999996</v>
      </c>
      <c r="G117" s="1454"/>
      <c r="H117" s="10"/>
      <c r="I117" s="10"/>
      <c r="J117" s="10"/>
      <c r="K117" s="10"/>
      <c r="L117" s="10"/>
      <c r="M117" s="10"/>
      <c r="N117" s="11"/>
      <c r="P117" s="1432"/>
      <c r="Q117" s="9"/>
      <c r="R117" s="10"/>
      <c r="S117" s="10"/>
      <c r="T117" s="10"/>
      <c r="U117" s="10"/>
      <c r="V117" s="10"/>
      <c r="W117" s="10"/>
      <c r="X117" s="10"/>
      <c r="Y117" s="10"/>
      <c r="Z117" s="10"/>
      <c r="AA117" s="10"/>
      <c r="AB117" s="10"/>
      <c r="AC117" s="11"/>
    </row>
    <row r="118" spans="1:29" ht="16.5" customHeight="1">
      <c r="A118" s="1432"/>
      <c r="B118" s="9"/>
      <c r="C118" s="429"/>
      <c r="D118" s="228"/>
      <c r="E118" s="228"/>
      <c r="F118" s="427"/>
      <c r="G118" s="427"/>
      <c r="H118" s="20"/>
      <c r="I118" s="222"/>
      <c r="J118" s="193"/>
      <c r="K118" s="20"/>
      <c r="L118" s="10"/>
      <c r="M118" s="10"/>
      <c r="N118" s="19"/>
      <c r="P118" s="1432"/>
      <c r="Q118" s="9"/>
      <c r="R118" s="10"/>
      <c r="S118" s="10"/>
      <c r="T118" s="10"/>
      <c r="U118" s="10"/>
      <c r="V118" s="10"/>
      <c r="W118" s="10"/>
      <c r="X118" s="10"/>
      <c r="Y118" s="10"/>
      <c r="Z118" s="10"/>
      <c r="AA118" s="10"/>
      <c r="AB118" s="10"/>
      <c r="AC118" s="11"/>
    </row>
    <row r="119" spans="1:29" ht="16.5" customHeight="1">
      <c r="A119" s="1432"/>
      <c r="B119" s="1484" t="s">
        <v>464</v>
      </c>
      <c r="C119" s="1485"/>
      <c r="D119" s="1485"/>
      <c r="E119" s="1485"/>
      <c r="F119" s="1485"/>
      <c r="G119" s="1485"/>
      <c r="H119" s="1485"/>
      <c r="I119" s="1485"/>
      <c r="J119" s="1485"/>
      <c r="K119" s="1485"/>
      <c r="L119" s="1485"/>
      <c r="M119" s="1485"/>
      <c r="N119" s="1486"/>
      <c r="P119" s="1432"/>
      <c r="Q119" s="9"/>
      <c r="R119" s="10"/>
      <c r="S119" s="10"/>
      <c r="T119" s="10"/>
      <c r="U119" s="10"/>
      <c r="V119" s="10"/>
      <c r="W119" s="10"/>
      <c r="X119" s="10"/>
      <c r="Y119" s="10"/>
      <c r="Z119" s="10"/>
      <c r="AA119" s="10"/>
      <c r="AB119" s="10"/>
      <c r="AC119" s="11"/>
    </row>
    <row r="120" spans="1:29" ht="16.5" customHeight="1">
      <c r="A120" s="1432"/>
      <c r="B120" s="9"/>
      <c r="C120" s="429"/>
      <c r="D120" s="228"/>
      <c r="E120" s="228"/>
      <c r="F120" s="427"/>
      <c r="G120" s="427"/>
      <c r="H120" s="20"/>
      <c r="I120" s="222"/>
      <c r="J120" s="193"/>
      <c r="K120" s="20"/>
      <c r="L120" s="10"/>
      <c r="M120" s="10"/>
      <c r="N120" s="19"/>
      <c r="P120" s="1432"/>
      <c r="Q120" s="9"/>
      <c r="R120" s="10"/>
      <c r="S120" s="10"/>
      <c r="T120" s="10"/>
      <c r="U120" s="10"/>
      <c r="V120" s="10"/>
      <c r="W120" s="10"/>
      <c r="X120" s="10"/>
      <c r="Y120" s="10"/>
      <c r="Z120" s="10"/>
      <c r="AA120" s="10"/>
      <c r="AB120" s="10"/>
      <c r="AC120" s="11"/>
    </row>
    <row r="121" spans="1:29" ht="16.5" customHeight="1">
      <c r="A121" s="1432"/>
      <c r="B121" s="9"/>
      <c r="C121" s="400">
        <f>C112+C114+C115</f>
        <v>0.94</v>
      </c>
      <c r="D121" s="228" t="s">
        <v>493</v>
      </c>
      <c r="E121" s="228"/>
      <c r="F121" s="1409">
        <f>F112+F114+F115</f>
        <v>0.9126213592233009</v>
      </c>
      <c r="G121" s="1409"/>
      <c r="H121" s="1564" t="s">
        <v>498</v>
      </c>
      <c r="I121" s="1564"/>
      <c r="J121" s="1564"/>
      <c r="K121" s="1564"/>
      <c r="L121" s="1564"/>
      <c r="M121" s="1564"/>
      <c r="N121" s="1565"/>
      <c r="P121" s="1432"/>
      <c r="Q121" s="9"/>
      <c r="R121" s="10"/>
      <c r="S121" s="10"/>
      <c r="T121" s="10"/>
      <c r="U121" s="10"/>
      <c r="V121" s="10"/>
      <c r="W121" s="10"/>
      <c r="X121" s="10"/>
      <c r="Y121" s="10"/>
      <c r="Z121" s="10"/>
      <c r="AA121" s="10"/>
      <c r="AB121" s="10"/>
      <c r="AC121" s="11"/>
    </row>
    <row r="122" spans="1:29" ht="16.5" customHeight="1">
      <c r="A122" s="1432"/>
      <c r="B122" s="9"/>
      <c r="C122" s="400">
        <f>C111+C113</f>
        <v>1.1200000000000001</v>
      </c>
      <c r="D122" s="228" t="s">
        <v>494</v>
      </c>
      <c r="E122" s="228"/>
      <c r="F122" s="1409">
        <f>F111+F113</f>
        <v>1.087378640776699</v>
      </c>
      <c r="G122" s="1409"/>
      <c r="H122" s="1564"/>
      <c r="I122" s="1564"/>
      <c r="J122" s="1564"/>
      <c r="K122" s="1564"/>
      <c r="L122" s="1564"/>
      <c r="M122" s="1564"/>
      <c r="N122" s="1565"/>
      <c r="P122" s="1432"/>
      <c r="Q122" s="1016" t="s">
        <v>1418</v>
      </c>
      <c r="R122" s="10"/>
      <c r="S122" s="10"/>
      <c r="T122" s="10"/>
      <c r="U122" s="10"/>
      <c r="V122" s="10"/>
      <c r="W122" s="10"/>
      <c r="X122" s="10"/>
      <c r="Y122" s="10"/>
      <c r="Z122" s="10"/>
      <c r="AA122" s="10"/>
      <c r="AB122" s="10"/>
      <c r="AC122" s="11"/>
    </row>
    <row r="123" spans="1:29" ht="16.5" customHeight="1" thickBot="1">
      <c r="A123" s="1432"/>
      <c r="B123" s="9"/>
      <c r="C123" s="429"/>
      <c r="D123" s="228"/>
      <c r="E123" s="228"/>
      <c r="F123" s="427"/>
      <c r="G123" s="427"/>
      <c r="H123" s="1564"/>
      <c r="I123" s="1564"/>
      <c r="J123" s="1564"/>
      <c r="K123" s="1564"/>
      <c r="L123" s="1564"/>
      <c r="M123" s="1564"/>
      <c r="N123" s="1565"/>
      <c r="P123" s="1432"/>
      <c r="Q123" s="992" t="str">
        <f ca="1">CELL("nomfichier",P119)</f>
        <v>D:\1 UPRT SITE WEB\uprt.fr\ff-mickael-rabeau\[ff-mr-patisserie-N°3-complet.xlsx]Biscuits-Genoises</v>
      </c>
      <c r="R123" s="10"/>
      <c r="S123" s="10"/>
      <c r="T123" s="10"/>
      <c r="U123" s="10"/>
      <c r="V123" s="10"/>
      <c r="W123" s="10"/>
      <c r="X123" s="10"/>
      <c r="Y123" s="10"/>
      <c r="Z123" s="10"/>
      <c r="AA123" s="10"/>
      <c r="AB123" s="10"/>
      <c r="AC123" s="11"/>
    </row>
    <row r="124" spans="1:29" ht="16.5" customHeight="1" thickBot="1">
      <c r="A124" s="1432"/>
      <c r="B124" s="9"/>
      <c r="C124" s="429"/>
      <c r="D124" s="426"/>
      <c r="E124" s="426"/>
      <c r="F124" s="426"/>
      <c r="G124" s="427"/>
      <c r="H124" s="427"/>
      <c r="I124" s="10"/>
      <c r="J124" s="10"/>
      <c r="K124" s="20"/>
      <c r="L124" s="10"/>
      <c r="M124" s="10"/>
      <c r="N124" s="19"/>
      <c r="P124" s="1432"/>
      <c r="Q124" s="938"/>
      <c r="R124" s="939"/>
      <c r="S124" s="939"/>
      <c r="T124" s="939"/>
      <c r="U124" s="25"/>
      <c r="V124" s="25"/>
      <c r="W124" s="25"/>
      <c r="X124" s="25"/>
      <c r="Y124" s="25"/>
      <c r="Z124" s="25"/>
      <c r="AA124" s="25"/>
      <c r="AB124" s="25"/>
      <c r="AC124" s="26"/>
    </row>
    <row r="125" spans="1:29">
      <c r="A125" s="1432"/>
      <c r="B125" s="23" t="s">
        <v>6</v>
      </c>
      <c r="C125" s="24" t="s">
        <v>10</v>
      </c>
      <c r="D125" s="25"/>
      <c r="E125" s="25"/>
      <c r="F125" s="25"/>
      <c r="G125" s="25"/>
      <c r="H125" s="25"/>
      <c r="I125" s="25"/>
      <c r="J125" s="25"/>
      <c r="K125" s="25"/>
      <c r="L125" s="25"/>
      <c r="M125" s="25"/>
      <c r="N125" s="26"/>
      <c r="P125" s="1432"/>
      <c r="Q125" s="9"/>
      <c r="R125" s="10" t="s">
        <v>9</v>
      </c>
      <c r="S125" s="932" t="s">
        <v>177</v>
      </c>
      <c r="T125" s="10"/>
      <c r="U125" s="10"/>
      <c r="V125" s="1429" t="s">
        <v>179</v>
      </c>
      <c r="W125" s="1429"/>
      <c r="X125" s="1429"/>
      <c r="Y125" s="1429"/>
      <c r="Z125" s="1429"/>
      <c r="AA125" s="1429"/>
      <c r="AB125" s="1429"/>
      <c r="AC125" s="1430"/>
    </row>
    <row r="126" spans="1:29">
      <c r="A126" s="1432"/>
      <c r="B126" s="424" t="s">
        <v>5</v>
      </c>
      <c r="C126" s="27" t="s">
        <v>11</v>
      </c>
      <c r="D126" s="28"/>
      <c r="E126" s="28"/>
      <c r="F126" s="28"/>
      <c r="G126" s="28"/>
      <c r="H126" s="28"/>
      <c r="I126" s="28"/>
      <c r="J126" s="28"/>
      <c r="K126" s="28"/>
      <c r="L126" s="28"/>
      <c r="M126" s="10"/>
      <c r="N126" s="29"/>
      <c r="P126" s="1432"/>
      <c r="Q126" s="10"/>
      <c r="R126" s="10"/>
      <c r="S126" s="10"/>
      <c r="T126" s="10"/>
      <c r="U126" s="10"/>
      <c r="V126" s="931"/>
      <c r="W126" s="931" t="s">
        <v>178</v>
      </c>
      <c r="X126" s="931"/>
      <c r="Y126" s="931"/>
      <c r="Z126" s="931"/>
      <c r="AA126" s="931"/>
      <c r="AB126" s="931"/>
      <c r="AC126" s="933"/>
    </row>
    <row r="127" spans="1:29" ht="15" customHeight="1">
      <c r="A127" s="1432"/>
      <c r="B127" s="1433" t="s">
        <v>1412</v>
      </c>
      <c r="C127" s="1434"/>
      <c r="D127" s="1434"/>
      <c r="E127" s="1434"/>
      <c r="F127" s="1434"/>
      <c r="G127" s="1434"/>
      <c r="H127" s="1434"/>
      <c r="I127" s="1434"/>
      <c r="J127" s="1434"/>
      <c r="K127" s="1434"/>
      <c r="L127" s="1434"/>
      <c r="M127" s="1434"/>
      <c r="N127" s="1435"/>
      <c r="P127" s="1432"/>
      <c r="Q127" s="1433" t="s">
        <v>1412</v>
      </c>
      <c r="R127" s="1434"/>
      <c r="S127" s="1434"/>
      <c r="T127" s="1434"/>
      <c r="U127" s="1434"/>
      <c r="V127" s="1434"/>
      <c r="W127" s="1434"/>
      <c r="X127" s="1434"/>
      <c r="Y127" s="1434"/>
      <c r="Z127" s="1434"/>
      <c r="AA127" s="1434"/>
      <c r="AB127" s="1434"/>
      <c r="AC127" s="1435"/>
    </row>
    <row r="128" spans="1:29" ht="15.75" thickBot="1">
      <c r="A128" s="1432"/>
      <c r="B128" s="1436"/>
      <c r="C128" s="1437"/>
      <c r="D128" s="1437"/>
      <c r="E128" s="1437"/>
      <c r="F128" s="1437"/>
      <c r="G128" s="1437"/>
      <c r="H128" s="1437"/>
      <c r="I128" s="1437"/>
      <c r="J128" s="1437"/>
      <c r="K128" s="1437"/>
      <c r="L128" s="1437"/>
      <c r="M128" s="1437"/>
      <c r="N128" s="1438"/>
      <c r="P128" s="1432"/>
      <c r="Q128" s="1436"/>
      <c r="R128" s="1437"/>
      <c r="S128" s="1437"/>
      <c r="T128" s="1437"/>
      <c r="U128" s="1437"/>
      <c r="V128" s="1437"/>
      <c r="W128" s="1437"/>
      <c r="X128" s="1437"/>
      <c r="Y128" s="1437"/>
      <c r="Z128" s="1437"/>
      <c r="AA128" s="1437"/>
      <c r="AB128" s="1437"/>
      <c r="AC128" s="1438"/>
    </row>
    <row r="130" spans="1:29" ht="15.75" thickBot="1">
      <c r="A130" s="8" t="s">
        <v>3</v>
      </c>
      <c r="B130" s="1431" t="str">
        <f>B131</f>
        <v>Biscuit Joconde</v>
      </c>
      <c r="C130" s="1431"/>
      <c r="D130" s="1431"/>
      <c r="E130" s="1431"/>
      <c r="F130" s="1431"/>
      <c r="G130" s="1431"/>
      <c r="H130" s="1431"/>
      <c r="I130" s="1431"/>
      <c r="J130" s="1431"/>
      <c r="K130" s="1431"/>
      <c r="L130" s="1431"/>
      <c r="M130" s="1431"/>
      <c r="N130" s="1431"/>
      <c r="O130" s="3"/>
      <c r="P130" s="8" t="s">
        <v>3</v>
      </c>
      <c r="Q130" s="1431" t="str">
        <f>Q131</f>
        <v>Biscuit Joconde</v>
      </c>
      <c r="R130" s="1431"/>
      <c r="S130" s="1431"/>
      <c r="T130" s="1431"/>
      <c r="U130" s="1431"/>
      <c r="V130" s="1431"/>
      <c r="W130" s="1431"/>
      <c r="X130" s="1431"/>
      <c r="Y130" s="1431"/>
      <c r="Z130" s="1431"/>
      <c r="AA130" s="1431"/>
      <c r="AB130" s="1431"/>
      <c r="AC130" s="1431"/>
    </row>
    <row r="131" spans="1:29" ht="23.25" customHeight="1">
      <c r="A131" s="1432" t="str">
        <f>B131</f>
        <v>Biscuit Joconde</v>
      </c>
      <c r="B131" s="1399" t="s">
        <v>524</v>
      </c>
      <c r="C131" s="1400"/>
      <c r="D131" s="1400"/>
      <c r="E131" s="1400"/>
      <c r="F131" s="1400"/>
      <c r="G131" s="1400"/>
      <c r="H131" s="1400"/>
      <c r="I131" s="1400"/>
      <c r="J131" s="1400"/>
      <c r="K131" s="1400"/>
      <c r="L131" s="1400"/>
      <c r="M131" s="1400"/>
      <c r="N131" s="1401"/>
      <c r="O131" s="3"/>
      <c r="P131" s="1432" t="str">
        <f>Q131</f>
        <v>Biscuit Joconde</v>
      </c>
      <c r="Q131" s="1399" t="s">
        <v>524</v>
      </c>
      <c r="R131" s="1400"/>
      <c r="S131" s="1400"/>
      <c r="T131" s="1400"/>
      <c r="U131" s="1400"/>
      <c r="V131" s="1400"/>
      <c r="W131" s="1400"/>
      <c r="X131" s="1400"/>
      <c r="Y131" s="1400"/>
      <c r="Z131" s="1400"/>
      <c r="AA131" s="1400"/>
      <c r="AB131" s="1400"/>
      <c r="AC131" s="1401"/>
    </row>
    <row r="132" spans="1:29" ht="15.75" customHeight="1">
      <c r="A132" s="1432"/>
      <c r="B132" s="1387"/>
      <c r="C132" s="1388"/>
      <c r="D132" s="1388"/>
      <c r="E132" s="1388"/>
      <c r="F132" s="1388"/>
      <c r="G132" s="1388"/>
      <c r="H132" s="1388"/>
      <c r="I132" s="1388"/>
      <c r="J132" s="1388"/>
      <c r="K132" s="1388"/>
      <c r="L132" s="1388"/>
      <c r="M132" s="1388"/>
      <c r="N132" s="1389"/>
      <c r="O132" s="3"/>
      <c r="P132" s="1432"/>
      <c r="Q132" s="1387"/>
      <c r="R132" s="1388"/>
      <c r="S132" s="1388"/>
      <c r="T132" s="1388"/>
      <c r="U132" s="1388"/>
      <c r="V132" s="1388"/>
      <c r="W132" s="1388"/>
      <c r="X132" s="1388"/>
      <c r="Y132" s="1388"/>
      <c r="Z132" s="1388"/>
      <c r="AA132" s="1388"/>
      <c r="AB132" s="1388"/>
      <c r="AC132" s="1389"/>
    </row>
    <row r="133" spans="1:29" ht="15.75" customHeight="1">
      <c r="A133" s="1432"/>
      <c r="B133" s="1416" t="s">
        <v>19</v>
      </c>
      <c r="C133" s="1417"/>
      <c r="D133" s="1417"/>
      <c r="E133" s="1417"/>
      <c r="F133" s="1417"/>
      <c r="G133" s="1417"/>
      <c r="H133" s="1417"/>
      <c r="I133" s="1417"/>
      <c r="J133" s="1417"/>
      <c r="K133" s="1417"/>
      <c r="L133" s="1417"/>
      <c r="M133" s="1417"/>
      <c r="N133" s="1418"/>
      <c r="O133" s="3"/>
      <c r="P133" s="1432"/>
      <c r="Q133" s="1416" t="s">
        <v>19</v>
      </c>
      <c r="R133" s="1417"/>
      <c r="S133" s="1417"/>
      <c r="T133" s="1417"/>
      <c r="U133" s="1417"/>
      <c r="V133" s="1417"/>
      <c r="W133" s="1417"/>
      <c r="X133" s="1417"/>
      <c r="Y133" s="1417"/>
      <c r="Z133" s="1417"/>
      <c r="AA133" s="1417"/>
      <c r="AB133" s="1417"/>
      <c r="AC133" s="1418"/>
    </row>
    <row r="134" spans="1:29" ht="15.75" customHeight="1" thickBot="1">
      <c r="A134" s="1432"/>
      <c r="B134" s="1419"/>
      <c r="C134" s="1420"/>
      <c r="D134" s="1420"/>
      <c r="E134" s="1420"/>
      <c r="F134" s="1420"/>
      <c r="G134" s="1420"/>
      <c r="H134" s="1420"/>
      <c r="I134" s="1420"/>
      <c r="J134" s="1420"/>
      <c r="K134" s="1420"/>
      <c r="L134" s="1420"/>
      <c r="M134" s="1420"/>
      <c r="N134" s="1421"/>
      <c r="O134" s="3"/>
      <c r="P134" s="1432"/>
      <c r="Q134" s="1419"/>
      <c r="R134" s="1420"/>
      <c r="S134" s="1420"/>
      <c r="T134" s="1420"/>
      <c r="U134" s="1420"/>
      <c r="V134" s="1420"/>
      <c r="W134" s="1420"/>
      <c r="X134" s="1420"/>
      <c r="Y134" s="1420"/>
      <c r="Z134" s="1420"/>
      <c r="AA134" s="1420"/>
      <c r="AB134" s="1420"/>
      <c r="AC134" s="1421"/>
    </row>
    <row r="135" spans="1:29" ht="15" customHeight="1">
      <c r="A135" s="1432"/>
      <c r="B135" s="9"/>
      <c r="C135" s="10"/>
      <c r="D135" s="10"/>
      <c r="E135" s="10"/>
      <c r="F135" s="10"/>
      <c r="G135" s="10"/>
      <c r="H135" s="10"/>
      <c r="I135" s="10"/>
      <c r="J135" s="10"/>
      <c r="K135" s="10"/>
      <c r="L135" s="10"/>
      <c r="M135" s="10"/>
      <c r="N135" s="11"/>
      <c r="O135" s="3"/>
      <c r="P135" s="1432"/>
      <c r="Q135" s="1424" t="s">
        <v>144</v>
      </c>
      <c r="R135" s="1403"/>
      <c r="S135" s="1403"/>
      <c r="T135" s="1403"/>
      <c r="U135" s="1403"/>
      <c r="V135" s="1403"/>
      <c r="W135" s="1403"/>
      <c r="X135" s="1403"/>
      <c r="Y135" s="1403"/>
      <c r="Z135" s="1403"/>
      <c r="AA135" s="1403"/>
      <c r="AB135" s="1403"/>
      <c r="AC135" s="1425"/>
    </row>
    <row r="136" spans="1:29" ht="15" customHeight="1" thickBot="1">
      <c r="A136" s="1432"/>
      <c r="B136" s="1422" t="s">
        <v>535</v>
      </c>
      <c r="C136" s="1423"/>
      <c r="D136" s="1423"/>
      <c r="E136" s="10"/>
      <c r="F136" s="1408" t="s">
        <v>5</v>
      </c>
      <c r="G136" s="1408"/>
      <c r="H136" s="1513" t="s">
        <v>66</v>
      </c>
      <c r="I136" s="1513"/>
      <c r="J136" s="10"/>
      <c r="K136" s="10"/>
      <c r="L136" s="10"/>
      <c r="M136" s="10"/>
      <c r="N136" s="11"/>
      <c r="O136" s="3"/>
      <c r="P136" s="1432"/>
      <c r="Q136" s="1426"/>
      <c r="R136" s="1406"/>
      <c r="S136" s="1406"/>
      <c r="T136" s="1406"/>
      <c r="U136" s="1406"/>
      <c r="V136" s="1406"/>
      <c r="W136" s="1406"/>
      <c r="X136" s="1406"/>
      <c r="Y136" s="1406"/>
      <c r="Z136" s="1406"/>
      <c r="AA136" s="1406"/>
      <c r="AB136" s="1406"/>
      <c r="AC136" s="1427"/>
    </row>
    <row r="137" spans="1:29" ht="18.75" customHeight="1">
      <c r="A137" s="1432"/>
      <c r="B137" s="1422"/>
      <c r="C137" s="1423"/>
      <c r="D137" s="1423"/>
      <c r="E137" s="436" t="s">
        <v>4</v>
      </c>
      <c r="F137" s="1414">
        <v>4</v>
      </c>
      <c r="G137" s="1414"/>
      <c r="H137" s="1600">
        <v>7</v>
      </c>
      <c r="I137" s="1600"/>
      <c r="J137" s="10"/>
      <c r="K137" s="10"/>
      <c r="L137" s="10"/>
      <c r="M137" s="10"/>
      <c r="N137" s="11"/>
      <c r="O137" s="3"/>
      <c r="P137" s="1432"/>
      <c r="Q137" s="9"/>
      <c r="R137" s="10"/>
      <c r="S137" s="10"/>
      <c r="T137" s="10"/>
      <c r="U137" s="10"/>
      <c r="V137" s="10"/>
      <c r="W137" s="10"/>
      <c r="X137" s="10"/>
      <c r="Y137" s="10"/>
      <c r="Z137" s="10"/>
      <c r="AA137" s="10"/>
      <c r="AB137" s="10"/>
      <c r="AC137" s="11"/>
    </row>
    <row r="138" spans="1:29" ht="15" customHeight="1">
      <c r="A138" s="1432"/>
      <c r="B138" s="428"/>
      <c r="C138" s="428" t="s">
        <v>6</v>
      </c>
      <c r="D138" s="99" t="s">
        <v>861</v>
      </c>
      <c r="E138" s="10"/>
      <c r="F138" s="114"/>
      <c r="G138" s="7"/>
      <c r="H138" s="15"/>
      <c r="I138" s="10"/>
      <c r="J138" s="188" t="s">
        <v>7</v>
      </c>
      <c r="K138" s="188"/>
      <c r="L138" s="188"/>
      <c r="M138" s="188"/>
      <c r="N138" s="189"/>
      <c r="O138" s="3"/>
      <c r="P138" s="1432"/>
      <c r="Q138" s="1439" t="s">
        <v>1430</v>
      </c>
      <c r="R138" s="1428"/>
      <c r="S138" s="1428"/>
      <c r="T138" s="1428"/>
      <c r="U138" s="1428"/>
      <c r="V138" s="1428"/>
      <c r="W138" s="1428"/>
      <c r="X138" s="1428"/>
      <c r="Y138" s="1428"/>
      <c r="Z138" s="1428"/>
      <c r="AA138" s="1428"/>
      <c r="AB138" s="869" t="s">
        <v>5</v>
      </c>
      <c r="AC138" s="11"/>
    </row>
    <row r="139" spans="1:29" ht="16.5" customHeight="1">
      <c r="A139" s="1432"/>
      <c r="B139" s="9"/>
      <c r="C139" s="432">
        <v>0.75</v>
      </c>
      <c r="D139" s="14" t="s">
        <v>528</v>
      </c>
      <c r="E139" s="14"/>
      <c r="F139" s="1409">
        <f>(C139/C147)*F137</f>
        <v>0.99337748344370858</v>
      </c>
      <c r="G139" s="1409"/>
      <c r="H139" s="1409">
        <f>(C139/E153)*H137</f>
        <v>1.3125</v>
      </c>
      <c r="I139" s="1409"/>
      <c r="J139" s="1497" t="s">
        <v>525</v>
      </c>
      <c r="K139" s="1497"/>
      <c r="L139" s="1497"/>
      <c r="M139" s="1497"/>
      <c r="N139" s="1498"/>
      <c r="O139" s="3"/>
      <c r="P139" s="1432"/>
      <c r="Q139" s="1439"/>
      <c r="R139" s="1428"/>
      <c r="S139" s="1428"/>
      <c r="T139" s="1428"/>
      <c r="U139" s="1428"/>
      <c r="V139" s="1428"/>
      <c r="W139" s="1428"/>
      <c r="X139" s="1428"/>
      <c r="Y139" s="1428"/>
      <c r="Z139" s="1428"/>
      <c r="AA139" s="1428"/>
      <c r="AB139" s="874" t="s">
        <v>66</v>
      </c>
      <c r="AC139" s="11"/>
    </row>
    <row r="140" spans="1:29" ht="15.75" customHeight="1">
      <c r="A140" s="1432"/>
      <c r="B140" s="9"/>
      <c r="C140" s="432">
        <v>0.6</v>
      </c>
      <c r="D140" s="14" t="s">
        <v>14</v>
      </c>
      <c r="E140" s="15"/>
      <c r="F140" s="1409">
        <f>(C140/C147)*F137</f>
        <v>0.79470198675496684</v>
      </c>
      <c r="G140" s="1409"/>
      <c r="H140" s="1409">
        <f>(C140/E153)*H137</f>
        <v>1.05</v>
      </c>
      <c r="I140" s="1409"/>
      <c r="J140" s="1499"/>
      <c r="K140" s="1499"/>
      <c r="L140" s="1499"/>
      <c r="M140" s="1499"/>
      <c r="N140" s="1500"/>
      <c r="O140" s="3"/>
      <c r="P140" s="1432"/>
      <c r="Q140" s="1439"/>
      <c r="R140" s="1428"/>
      <c r="S140" s="1428"/>
      <c r="T140" s="1428"/>
      <c r="U140" s="1428"/>
      <c r="V140" s="1428"/>
      <c r="W140" s="1428"/>
      <c r="X140" s="1428"/>
      <c r="Y140" s="1428"/>
      <c r="Z140" s="1428"/>
      <c r="AA140" s="1428"/>
      <c r="AB140" s="991"/>
      <c r="AC140" s="11"/>
    </row>
    <row r="141" spans="1:29" ht="15.75" customHeight="1">
      <c r="A141" s="1432"/>
      <c r="B141" s="9"/>
      <c r="C141" s="432">
        <v>0.6</v>
      </c>
      <c r="D141" s="14" t="s">
        <v>44</v>
      </c>
      <c r="E141" s="15"/>
      <c r="F141" s="1409">
        <f>(C141/C147)*F137</f>
        <v>0.79470198675496684</v>
      </c>
      <c r="G141" s="1409"/>
      <c r="H141" s="1409">
        <f>(C141/E153)*H137</f>
        <v>1.05</v>
      </c>
      <c r="I141" s="1409"/>
      <c r="J141" s="1501"/>
      <c r="K141" s="1501"/>
      <c r="L141" s="1501"/>
      <c r="M141" s="1501"/>
      <c r="N141" s="1502"/>
      <c r="O141" s="3"/>
      <c r="P141" s="1432"/>
      <c r="Q141" s="1440" t="s">
        <v>1374</v>
      </c>
      <c r="R141" s="1441"/>
      <c r="S141" s="1441"/>
      <c r="T141" s="1441"/>
      <c r="U141" s="1441"/>
      <c r="V141" s="1441"/>
      <c r="W141" s="1441"/>
      <c r="X141" s="1441"/>
      <c r="Y141" s="1441"/>
      <c r="Z141" s="1441"/>
      <c r="AA141" s="1441"/>
      <c r="AB141" s="876" t="s">
        <v>6</v>
      </c>
      <c r="AC141" s="11"/>
    </row>
    <row r="142" spans="1:29" ht="16.5" customHeight="1">
      <c r="A142" s="1432"/>
      <c r="B142" s="9"/>
      <c r="C142" s="432">
        <v>0.15</v>
      </c>
      <c r="D142" s="14" t="s">
        <v>42</v>
      </c>
      <c r="E142" s="15"/>
      <c r="F142" s="1409">
        <f>(C142/C147)*F137</f>
        <v>0.19867549668874171</v>
      </c>
      <c r="G142" s="1409"/>
      <c r="H142" s="1409">
        <f>(C142/E153)*H137</f>
        <v>0.26250000000000001</v>
      </c>
      <c r="I142" s="1409"/>
      <c r="J142" s="479" t="s">
        <v>505</v>
      </c>
      <c r="K142" s="479"/>
      <c r="L142" s="477"/>
      <c r="M142" s="477"/>
      <c r="N142" s="478"/>
      <c r="O142" s="3"/>
      <c r="P142" s="1432"/>
      <c r="Q142" s="1440"/>
      <c r="R142" s="1441"/>
      <c r="S142" s="1441"/>
      <c r="T142" s="1441"/>
      <c r="U142" s="1441"/>
      <c r="V142" s="1441"/>
      <c r="W142" s="1441"/>
      <c r="X142" s="1441"/>
      <c r="Y142" s="1441"/>
      <c r="Z142" s="1441"/>
      <c r="AA142" s="1441"/>
      <c r="AB142" s="991"/>
      <c r="AC142" s="11"/>
    </row>
    <row r="143" spans="1:29" ht="15.75" customHeight="1">
      <c r="A143" s="1432"/>
      <c r="B143" s="9"/>
      <c r="C143" s="432">
        <v>0.54</v>
      </c>
      <c r="D143" s="14" t="s">
        <v>529</v>
      </c>
      <c r="E143" s="15"/>
      <c r="F143" s="1409">
        <f>(C143/C147)*F137</f>
        <v>0.71523178807947019</v>
      </c>
      <c r="G143" s="1409"/>
      <c r="H143" s="1409">
        <f>(C143/E153)*H137</f>
        <v>0.94500000000000006</v>
      </c>
      <c r="I143" s="1409"/>
      <c r="J143" s="1647" t="s">
        <v>526</v>
      </c>
      <c r="K143" s="1647"/>
      <c r="L143" s="1647"/>
      <c r="M143" s="1647"/>
      <c r="N143" s="1648"/>
      <c r="O143" s="3"/>
      <c r="P143" s="1432"/>
      <c r="Q143" s="9"/>
      <c r="R143" s="10"/>
      <c r="S143" s="10"/>
      <c r="T143" s="10"/>
      <c r="U143" s="10"/>
      <c r="V143" s="10"/>
      <c r="W143" s="874"/>
      <c r="X143" s="874"/>
      <c r="Y143" s="874"/>
      <c r="Z143" s="874"/>
      <c r="AA143" s="10"/>
      <c r="AB143" s="10"/>
      <c r="AC143" s="11"/>
    </row>
    <row r="144" spans="1:29" ht="15.75">
      <c r="A144" s="1432"/>
      <c r="B144" s="9"/>
      <c r="C144" s="432">
        <v>0.3</v>
      </c>
      <c r="D144" s="14" t="s">
        <v>44</v>
      </c>
      <c r="E144" s="15"/>
      <c r="F144" s="1409">
        <f>(C144/C147)*F137</f>
        <v>0.39735099337748342</v>
      </c>
      <c r="G144" s="1409"/>
      <c r="H144" s="1409">
        <f>(C144/E153)*H137</f>
        <v>0.52500000000000002</v>
      </c>
      <c r="I144" s="1409"/>
      <c r="J144" s="1649"/>
      <c r="K144" s="1649"/>
      <c r="L144" s="1649"/>
      <c r="M144" s="1649"/>
      <c r="N144" s="1650"/>
      <c r="O144" s="3"/>
      <c r="P144" s="1432"/>
      <c r="Q144" s="9"/>
      <c r="R144" s="10"/>
      <c r="S144" s="10"/>
      <c r="T144" s="10"/>
      <c r="U144" s="10"/>
      <c r="V144" s="10"/>
      <c r="W144" s="10"/>
      <c r="X144" s="10"/>
      <c r="Y144" s="10"/>
      <c r="Z144" s="10"/>
      <c r="AA144" s="10"/>
      <c r="AB144" s="10"/>
      <c r="AC144" s="11"/>
    </row>
    <row r="145" spans="1:29" ht="15.75">
      <c r="A145" s="1432"/>
      <c r="B145" s="9"/>
      <c r="C145" s="432">
        <v>0.08</v>
      </c>
      <c r="D145" s="14" t="s">
        <v>527</v>
      </c>
      <c r="E145" s="15"/>
      <c r="F145" s="1409">
        <f>(C145/C147)*F137</f>
        <v>0.10596026490066225</v>
      </c>
      <c r="G145" s="1409"/>
      <c r="H145" s="1409">
        <f>(C145/E153)*H137</f>
        <v>0.14000000000000001</v>
      </c>
      <c r="I145" s="1409"/>
      <c r="J145" s="177"/>
      <c r="K145" s="177"/>
      <c r="L145" s="177"/>
      <c r="M145" s="177"/>
      <c r="N145" s="178"/>
      <c r="O145" s="3"/>
      <c r="P145" s="1432"/>
      <c r="Q145" s="9"/>
      <c r="R145" s="10"/>
      <c r="S145" s="10"/>
      <c r="T145" s="10"/>
      <c r="U145" s="10"/>
      <c r="V145" s="10"/>
      <c r="W145" s="10"/>
      <c r="X145" s="10"/>
      <c r="Y145" s="10"/>
      <c r="Z145" s="10"/>
      <c r="AA145" s="10"/>
      <c r="AB145" s="10"/>
      <c r="AC145" s="11"/>
    </row>
    <row r="146" spans="1:29" ht="15.75" customHeight="1">
      <c r="A146" s="1432"/>
      <c r="B146" s="9"/>
      <c r="C146" s="10"/>
      <c r="D146" s="10"/>
      <c r="E146" s="10"/>
      <c r="F146" s="18"/>
      <c r="G146" s="109"/>
      <c r="H146" s="18"/>
      <c r="I146" s="109"/>
      <c r="J146" s="10"/>
      <c r="K146" s="10"/>
      <c r="L146" s="10"/>
      <c r="M146" s="10"/>
      <c r="N146" s="11"/>
      <c r="P146" s="1432"/>
      <c r="Q146" s="9"/>
      <c r="R146" s="14" t="s">
        <v>1423</v>
      </c>
      <c r="S146" s="10"/>
      <c r="T146" s="10"/>
      <c r="U146" s="10"/>
      <c r="V146" s="10"/>
      <c r="W146" s="10"/>
      <c r="X146" s="10"/>
      <c r="Y146" s="10"/>
      <c r="Z146" s="10"/>
      <c r="AA146" s="10"/>
      <c r="AB146" s="10"/>
      <c r="AC146" s="11"/>
    </row>
    <row r="147" spans="1:29" ht="16.5" customHeight="1">
      <c r="A147" s="1432"/>
      <c r="B147" s="9"/>
      <c r="C147" s="429">
        <f>SUM(C139:C145)</f>
        <v>3.02</v>
      </c>
      <c r="D147" s="1453" t="s">
        <v>8</v>
      </c>
      <c r="E147" s="1453"/>
      <c r="F147" s="1454">
        <f t="shared" ref="F147:I147" si="3">SUM(F139:F145)</f>
        <v>4</v>
      </c>
      <c r="G147" s="1454">
        <f t="shared" si="3"/>
        <v>0</v>
      </c>
      <c r="H147" s="1454">
        <f t="shared" si="3"/>
        <v>5.2850000000000001</v>
      </c>
      <c r="I147" s="1454">
        <f t="shared" si="3"/>
        <v>0</v>
      </c>
      <c r="J147" s="20"/>
      <c r="K147" s="10"/>
      <c r="L147" s="10"/>
      <c r="M147" s="10"/>
      <c r="N147" s="11"/>
      <c r="P147" s="1432"/>
      <c r="Q147" s="9"/>
      <c r="R147" s="10"/>
      <c r="S147" s="10"/>
      <c r="T147" s="10"/>
      <c r="U147" s="10"/>
      <c r="V147" s="10"/>
      <c r="W147" s="10"/>
      <c r="X147" s="10"/>
      <c r="Y147" s="10"/>
      <c r="Z147" s="10"/>
      <c r="AA147" s="10"/>
      <c r="AB147" s="10"/>
      <c r="AC147" s="11"/>
    </row>
    <row r="148" spans="1:29" ht="16.5" customHeight="1">
      <c r="A148" s="1432"/>
      <c r="B148" s="10"/>
      <c r="C148" s="429"/>
      <c r="D148" s="426" t="s">
        <v>532</v>
      </c>
      <c r="E148" s="426"/>
      <c r="F148" s="1606">
        <f>F147/H153</f>
        <v>5.298013245033113</v>
      </c>
      <c r="G148" s="1606"/>
      <c r="H148" s="1607">
        <f>H147/H153</f>
        <v>7</v>
      </c>
      <c r="I148" s="1607"/>
      <c r="J148" s="20"/>
      <c r="K148" s="10"/>
      <c r="L148" s="10"/>
      <c r="M148" s="10"/>
      <c r="N148" s="11"/>
      <c r="P148" s="1432"/>
      <c r="Q148" s="9"/>
      <c r="R148" s="10"/>
      <c r="S148" s="10"/>
      <c r="T148" s="10"/>
      <c r="U148" s="10"/>
      <c r="V148" s="10"/>
      <c r="W148" s="10"/>
      <c r="X148" s="10"/>
      <c r="Y148" s="10"/>
      <c r="Z148" s="10"/>
      <c r="AA148" s="10"/>
      <c r="AB148" s="10"/>
      <c r="AC148" s="11"/>
    </row>
    <row r="149" spans="1:29" ht="16.5" customHeight="1">
      <c r="A149" s="1432"/>
      <c r="B149" s="10"/>
      <c r="C149" s="429"/>
      <c r="D149" s="1614" t="s">
        <v>533</v>
      </c>
      <c r="E149" s="1614"/>
      <c r="F149" s="1615">
        <f>L153*F148</f>
        <v>3.6026490066225172</v>
      </c>
      <c r="G149" s="1615"/>
      <c r="H149" s="1615">
        <f>L153*H148</f>
        <v>4.7600000000000007</v>
      </c>
      <c r="I149" s="1615"/>
      <c r="J149" s="20"/>
      <c r="K149" s="10"/>
      <c r="L149" s="10"/>
      <c r="M149" s="10"/>
      <c r="N149" s="11"/>
      <c r="P149" s="1432"/>
      <c r="Q149" s="9"/>
      <c r="R149" s="10"/>
      <c r="S149" s="10"/>
      <c r="T149" s="10"/>
      <c r="U149" s="10"/>
      <c r="V149" s="10"/>
      <c r="W149" s="10"/>
      <c r="X149" s="10"/>
      <c r="Y149" s="10"/>
      <c r="Z149" s="10"/>
      <c r="AA149" s="10"/>
      <c r="AB149" s="10"/>
      <c r="AC149" s="11"/>
    </row>
    <row r="150" spans="1:29" ht="16.5" customHeight="1">
      <c r="A150" s="1432"/>
      <c r="B150" s="10"/>
      <c r="C150" s="429"/>
      <c r="D150" s="426"/>
      <c r="E150" s="426"/>
      <c r="F150" s="427"/>
      <c r="G150" s="427"/>
      <c r="H150" s="427"/>
      <c r="I150" s="427"/>
      <c r="J150" s="20"/>
      <c r="K150" s="10"/>
      <c r="L150" s="10"/>
      <c r="M150" s="10"/>
      <c r="N150" s="11"/>
      <c r="P150" s="1432"/>
      <c r="Q150" s="9"/>
      <c r="R150" s="14" t="s">
        <v>1426</v>
      </c>
      <c r="S150" s="10"/>
      <c r="T150" s="10"/>
      <c r="U150" s="10"/>
      <c r="V150" s="10"/>
      <c r="W150" s="10"/>
      <c r="X150" s="10"/>
      <c r="Y150" s="10"/>
      <c r="Z150" s="10"/>
      <c r="AA150" s="10"/>
      <c r="AB150" s="876" t="s">
        <v>6</v>
      </c>
      <c r="AC150" s="11"/>
    </row>
    <row r="151" spans="1:29" ht="16.5" customHeight="1">
      <c r="A151" s="1432"/>
      <c r="B151" s="1484" t="s">
        <v>464</v>
      </c>
      <c r="C151" s="1485"/>
      <c r="D151" s="1485"/>
      <c r="E151" s="1485"/>
      <c r="F151" s="1485"/>
      <c r="G151" s="1485"/>
      <c r="H151" s="1485"/>
      <c r="I151" s="1485"/>
      <c r="J151" s="1485"/>
      <c r="K151" s="1485"/>
      <c r="L151" s="1485"/>
      <c r="M151" s="1485"/>
      <c r="N151" s="1486"/>
      <c r="P151" s="1432"/>
      <c r="Q151" s="9"/>
      <c r="R151" s="14" t="s">
        <v>1427</v>
      </c>
      <c r="S151" s="10"/>
      <c r="T151" s="10"/>
      <c r="U151" s="10"/>
      <c r="V151" s="10"/>
      <c r="W151" s="10"/>
      <c r="X151" s="10"/>
      <c r="Y151" s="10"/>
      <c r="Z151" s="10"/>
      <c r="AA151" s="10"/>
      <c r="AB151" s="876" t="s">
        <v>6</v>
      </c>
      <c r="AC151" s="11"/>
    </row>
    <row r="152" spans="1:29" ht="16.5" customHeight="1">
      <c r="A152" s="1432"/>
      <c r="B152" s="297"/>
      <c r="C152" s="15"/>
      <c r="D152" s="15"/>
      <c r="E152" s="428" t="s">
        <v>6</v>
      </c>
      <c r="F152" s="15"/>
      <c r="G152" s="15"/>
      <c r="H152" s="15"/>
      <c r="I152" s="15"/>
      <c r="J152" s="15"/>
      <c r="K152" s="15"/>
      <c r="L152" s="428" t="s">
        <v>6</v>
      </c>
      <c r="M152" s="15"/>
      <c r="N152" s="110"/>
      <c r="P152" s="1432"/>
      <c r="Q152" s="9"/>
      <c r="R152" s="10"/>
      <c r="S152" s="10"/>
      <c r="T152" s="10"/>
      <c r="U152" s="10"/>
      <c r="V152" s="10"/>
      <c r="W152" s="10"/>
      <c r="X152" s="10"/>
      <c r="Y152" s="10"/>
      <c r="Z152" s="10"/>
      <c r="AA152" s="10"/>
      <c r="AB152" s="10"/>
      <c r="AC152" s="11"/>
    </row>
    <row r="153" spans="1:29" ht="16.5" customHeight="1">
      <c r="A153" s="1432"/>
      <c r="B153" s="233"/>
      <c r="C153" s="228" t="s">
        <v>264</v>
      </c>
      <c r="D153" s="109"/>
      <c r="E153" s="180">
        <v>4</v>
      </c>
      <c r="F153" s="455" t="s">
        <v>530</v>
      </c>
      <c r="G153" s="427"/>
      <c r="H153" s="77">
        <f>C147/E153</f>
        <v>0.755</v>
      </c>
      <c r="I153" s="481"/>
      <c r="J153" s="481"/>
      <c r="K153" s="229" t="s">
        <v>531</v>
      </c>
      <c r="L153" s="480">
        <v>0.68</v>
      </c>
      <c r="M153" s="10"/>
      <c r="N153" s="11"/>
      <c r="P153" s="1432"/>
      <c r="Q153" s="1016" t="s">
        <v>1418</v>
      </c>
      <c r="R153" s="10"/>
      <c r="S153" s="10"/>
      <c r="T153" s="10"/>
      <c r="U153" s="10"/>
      <c r="V153" s="10"/>
      <c r="W153" s="10"/>
      <c r="X153" s="10"/>
      <c r="Y153" s="10"/>
      <c r="Z153" s="10"/>
      <c r="AA153" s="10"/>
      <c r="AB153" s="10"/>
      <c r="AC153" s="11"/>
    </row>
    <row r="154" spans="1:29" ht="16.5" customHeight="1" thickBot="1">
      <c r="A154" s="1432"/>
      <c r="B154" s="482"/>
      <c r="C154" s="89"/>
      <c r="D154" s="89"/>
      <c r="E154" s="89"/>
      <c r="F154" s="89"/>
      <c r="G154" s="89"/>
      <c r="H154" s="89"/>
      <c r="I154" s="89"/>
      <c r="J154" s="89"/>
      <c r="K154" s="89"/>
      <c r="L154" s="89"/>
      <c r="M154" s="89"/>
      <c r="N154" s="483"/>
      <c r="P154" s="1432"/>
      <c r="Q154" s="992" t="str">
        <f ca="1">CELL("nomfichier",P150)</f>
        <v>D:\1 UPRT SITE WEB\uprt.fr\ff-mickael-rabeau\[ff-mr-patisserie-N°3-complet.xlsx]Biscuits-Genoises</v>
      </c>
      <c r="R154" s="10"/>
      <c r="S154" s="10"/>
      <c r="T154" s="10"/>
      <c r="U154" s="10"/>
      <c r="V154" s="10"/>
      <c r="W154" s="10"/>
      <c r="X154" s="10"/>
      <c r="Y154" s="10"/>
      <c r="Z154" s="10"/>
      <c r="AA154" s="10"/>
      <c r="AB154" s="10"/>
      <c r="AC154" s="11"/>
    </row>
    <row r="155" spans="1:29">
      <c r="A155" s="1432"/>
      <c r="B155" s="23" t="s">
        <v>6</v>
      </c>
      <c r="C155" s="24" t="s">
        <v>10</v>
      </c>
      <c r="D155" s="25"/>
      <c r="E155" s="25"/>
      <c r="F155" s="25"/>
      <c r="G155" s="25"/>
      <c r="H155" s="25"/>
      <c r="I155" s="25"/>
      <c r="J155" s="25"/>
      <c r="K155" s="25"/>
      <c r="L155" s="25"/>
      <c r="M155" s="25"/>
      <c r="N155" s="26"/>
      <c r="P155" s="1432"/>
      <c r="Q155" s="938"/>
      <c r="R155" s="939"/>
      <c r="S155" s="939"/>
      <c r="T155" s="939"/>
      <c r="U155" s="25"/>
      <c r="V155" s="25"/>
      <c r="W155" s="25"/>
      <c r="X155" s="25"/>
      <c r="Y155" s="25"/>
      <c r="Z155" s="25"/>
      <c r="AA155" s="25"/>
      <c r="AB155" s="25"/>
      <c r="AC155" s="26"/>
    </row>
    <row r="156" spans="1:29">
      <c r="A156" s="1432"/>
      <c r="B156" s="424" t="s">
        <v>5</v>
      </c>
      <c r="C156" s="27" t="s">
        <v>11</v>
      </c>
      <c r="D156" s="28"/>
      <c r="E156" s="28"/>
      <c r="F156" s="28"/>
      <c r="G156" s="28"/>
      <c r="H156" s="28"/>
      <c r="I156" s="28"/>
      <c r="J156" s="28"/>
      <c r="K156" s="28"/>
      <c r="L156" s="28"/>
      <c r="M156" s="10"/>
      <c r="N156" s="29"/>
      <c r="P156" s="1432"/>
      <c r="Q156" s="9"/>
      <c r="R156" s="10" t="s">
        <v>9</v>
      </c>
      <c r="S156" s="932" t="s">
        <v>177</v>
      </c>
      <c r="T156" s="10"/>
      <c r="U156" s="10"/>
      <c r="V156" s="1429" t="s">
        <v>179</v>
      </c>
      <c r="W156" s="1429"/>
      <c r="X156" s="1429"/>
      <c r="Y156" s="1429"/>
      <c r="Z156" s="1429"/>
      <c r="AA156" s="1429"/>
      <c r="AB156" s="1429"/>
      <c r="AC156" s="1430"/>
    </row>
    <row r="157" spans="1:29">
      <c r="A157" s="1432"/>
      <c r="B157" s="430" t="s">
        <v>66</v>
      </c>
      <c r="C157" s="474" t="s">
        <v>534</v>
      </c>
      <c r="D157" s="28"/>
      <c r="E157" s="28"/>
      <c r="F157" s="28"/>
      <c r="G157" s="28"/>
      <c r="H157" s="28"/>
      <c r="I157" s="28"/>
      <c r="J157" s="28"/>
      <c r="K157" s="28"/>
      <c r="L157" s="28"/>
      <c r="M157" s="10"/>
      <c r="N157" s="29"/>
      <c r="P157" s="1432"/>
      <c r="Q157" s="10"/>
      <c r="R157" s="10"/>
      <c r="S157" s="10"/>
      <c r="T157" s="10"/>
      <c r="U157" s="10"/>
      <c r="V157" s="931"/>
      <c r="W157" s="931" t="s">
        <v>178</v>
      </c>
      <c r="X157" s="931"/>
      <c r="Y157" s="931"/>
      <c r="Z157" s="931"/>
      <c r="AA157" s="931"/>
      <c r="AB157" s="931"/>
      <c r="AC157" s="933"/>
    </row>
    <row r="158" spans="1:29" ht="15" customHeight="1">
      <c r="A158" s="1432"/>
      <c r="B158" s="1433" t="s">
        <v>1412</v>
      </c>
      <c r="C158" s="1434"/>
      <c r="D158" s="1434"/>
      <c r="E158" s="1434"/>
      <c r="F158" s="1434"/>
      <c r="G158" s="1434"/>
      <c r="H158" s="1434"/>
      <c r="I158" s="1434"/>
      <c r="J158" s="1434"/>
      <c r="K158" s="1434"/>
      <c r="L158" s="1434"/>
      <c r="M158" s="1434"/>
      <c r="N158" s="1435"/>
      <c r="P158" s="1432"/>
      <c r="Q158" s="1433" t="s">
        <v>1412</v>
      </c>
      <c r="R158" s="1434"/>
      <c r="S158" s="1434"/>
      <c r="T158" s="1434"/>
      <c r="U158" s="1434"/>
      <c r="V158" s="1434"/>
      <c r="W158" s="1434"/>
      <c r="X158" s="1434"/>
      <c r="Y158" s="1434"/>
      <c r="Z158" s="1434"/>
      <c r="AA158" s="1434"/>
      <c r="AB158" s="1434"/>
      <c r="AC158" s="1435"/>
    </row>
    <row r="159" spans="1:29" ht="15.75" thickBot="1">
      <c r="A159" s="1432"/>
      <c r="B159" s="1436"/>
      <c r="C159" s="1437"/>
      <c r="D159" s="1437"/>
      <c r="E159" s="1437"/>
      <c r="F159" s="1437"/>
      <c r="G159" s="1437"/>
      <c r="H159" s="1437"/>
      <c r="I159" s="1437"/>
      <c r="J159" s="1437"/>
      <c r="K159" s="1437"/>
      <c r="L159" s="1437"/>
      <c r="M159" s="1437"/>
      <c r="N159" s="1438"/>
      <c r="P159" s="1432"/>
      <c r="Q159" s="1436"/>
      <c r="R159" s="1437"/>
      <c r="S159" s="1437"/>
      <c r="T159" s="1437"/>
      <c r="U159" s="1437"/>
      <c r="V159" s="1437"/>
      <c r="W159" s="1437"/>
      <c r="X159" s="1437"/>
      <c r="Y159" s="1437"/>
      <c r="Z159" s="1437"/>
      <c r="AA159" s="1437"/>
      <c r="AB159" s="1437"/>
      <c r="AC159" s="1438"/>
    </row>
    <row r="161" spans="1:29" ht="15.75" thickBot="1">
      <c r="A161" s="8" t="s">
        <v>3</v>
      </c>
      <c r="B161" s="1431" t="str">
        <f>B162</f>
        <v xml:space="preserve">Poids des feuilles de biscuit </v>
      </c>
      <c r="C161" s="1431"/>
      <c r="D161" s="1431"/>
      <c r="E161" s="1431"/>
      <c r="F161" s="1431"/>
      <c r="G161" s="1431"/>
      <c r="H161" s="1431"/>
      <c r="I161" s="1431"/>
      <c r="J161" s="1431"/>
      <c r="K161" s="1431"/>
      <c r="L161" s="1431"/>
      <c r="M161" s="1431"/>
      <c r="N161" s="1431"/>
      <c r="O161" s="3"/>
      <c r="P161" s="8" t="s">
        <v>3</v>
      </c>
      <c r="Q161" s="1431" t="str">
        <f>Q162</f>
        <v xml:space="preserve">Poids des feuilles de biscuit </v>
      </c>
      <c r="R161" s="1431"/>
      <c r="S161" s="1431"/>
      <c r="T161" s="1431"/>
      <c r="U161" s="1431"/>
      <c r="V161" s="1431"/>
      <c r="W161" s="1431"/>
      <c r="X161" s="1431"/>
      <c r="Y161" s="1431"/>
      <c r="Z161" s="1431"/>
      <c r="AA161" s="1431"/>
      <c r="AB161" s="1431"/>
      <c r="AC161" s="1431"/>
    </row>
    <row r="162" spans="1:29" ht="23.25" customHeight="1">
      <c r="A162" s="1432" t="str">
        <f>B162</f>
        <v xml:space="preserve">Poids des feuilles de biscuit </v>
      </c>
      <c r="B162" s="1399" t="s">
        <v>547</v>
      </c>
      <c r="C162" s="1400"/>
      <c r="D162" s="1400"/>
      <c r="E162" s="1400"/>
      <c r="F162" s="1400"/>
      <c r="G162" s="1400"/>
      <c r="H162" s="1400"/>
      <c r="I162" s="1400"/>
      <c r="J162" s="1400"/>
      <c r="K162" s="1400"/>
      <c r="L162" s="1400"/>
      <c r="M162" s="1400"/>
      <c r="N162" s="1401"/>
      <c r="O162" s="3"/>
      <c r="P162" s="1432" t="str">
        <f>Q162</f>
        <v xml:space="preserve">Poids des feuilles de biscuit </v>
      </c>
      <c r="Q162" s="1399" t="s">
        <v>547</v>
      </c>
      <c r="R162" s="1400"/>
      <c r="S162" s="1400"/>
      <c r="T162" s="1400"/>
      <c r="U162" s="1400"/>
      <c r="V162" s="1400"/>
      <c r="W162" s="1400"/>
      <c r="X162" s="1400"/>
      <c r="Y162" s="1400"/>
      <c r="Z162" s="1400"/>
      <c r="AA162" s="1400"/>
      <c r="AB162" s="1400"/>
      <c r="AC162" s="1401"/>
    </row>
    <row r="163" spans="1:29" ht="15.75" customHeight="1">
      <c r="A163" s="1432"/>
      <c r="B163" s="1387"/>
      <c r="C163" s="1388"/>
      <c r="D163" s="1388"/>
      <c r="E163" s="1388"/>
      <c r="F163" s="1388"/>
      <c r="G163" s="1388"/>
      <c r="H163" s="1388"/>
      <c r="I163" s="1388"/>
      <c r="J163" s="1388"/>
      <c r="K163" s="1388"/>
      <c r="L163" s="1388"/>
      <c r="M163" s="1388"/>
      <c r="N163" s="1389"/>
      <c r="O163" s="3"/>
      <c r="P163" s="1432"/>
      <c r="Q163" s="1387"/>
      <c r="R163" s="1388"/>
      <c r="S163" s="1388"/>
      <c r="T163" s="1388"/>
      <c r="U163" s="1388"/>
      <c r="V163" s="1388"/>
      <c r="W163" s="1388"/>
      <c r="X163" s="1388"/>
      <c r="Y163" s="1388"/>
      <c r="Z163" s="1388"/>
      <c r="AA163" s="1388"/>
      <c r="AB163" s="1388"/>
      <c r="AC163" s="1389"/>
    </row>
    <row r="164" spans="1:29" ht="15.75" customHeight="1">
      <c r="A164" s="1432"/>
      <c r="B164" s="1416" t="s">
        <v>19</v>
      </c>
      <c r="C164" s="1417"/>
      <c r="D164" s="1417"/>
      <c r="E164" s="1417"/>
      <c r="F164" s="1417"/>
      <c r="G164" s="1417"/>
      <c r="H164" s="1417"/>
      <c r="I164" s="1417"/>
      <c r="J164" s="1417"/>
      <c r="K164" s="1417"/>
      <c r="L164" s="1417"/>
      <c r="M164" s="1417"/>
      <c r="N164" s="1418"/>
      <c r="O164" s="3"/>
      <c r="P164" s="1432"/>
      <c r="Q164" s="1416" t="s">
        <v>19</v>
      </c>
      <c r="R164" s="1417"/>
      <c r="S164" s="1417"/>
      <c r="T164" s="1417"/>
      <c r="U164" s="1417"/>
      <c r="V164" s="1417"/>
      <c r="W164" s="1417"/>
      <c r="X164" s="1417"/>
      <c r="Y164" s="1417"/>
      <c r="Z164" s="1417"/>
      <c r="AA164" s="1417"/>
      <c r="AB164" s="1417"/>
      <c r="AC164" s="1418"/>
    </row>
    <row r="165" spans="1:29" ht="15.75" customHeight="1" thickBot="1">
      <c r="A165" s="1432"/>
      <c r="B165" s="1419"/>
      <c r="C165" s="1420"/>
      <c r="D165" s="1420"/>
      <c r="E165" s="1420"/>
      <c r="F165" s="1420"/>
      <c r="G165" s="1420"/>
      <c r="H165" s="1420"/>
      <c r="I165" s="1420"/>
      <c r="J165" s="1420"/>
      <c r="K165" s="1420"/>
      <c r="L165" s="1420"/>
      <c r="M165" s="1420"/>
      <c r="N165" s="1421"/>
      <c r="O165" s="3"/>
      <c r="P165" s="1432"/>
      <c r="Q165" s="1419"/>
      <c r="R165" s="1420"/>
      <c r="S165" s="1420"/>
      <c r="T165" s="1420"/>
      <c r="U165" s="1420"/>
      <c r="V165" s="1420"/>
      <c r="W165" s="1420"/>
      <c r="X165" s="1420"/>
      <c r="Y165" s="1420"/>
      <c r="Z165" s="1420"/>
      <c r="AA165" s="1420"/>
      <c r="AB165" s="1420"/>
      <c r="AC165" s="1421"/>
    </row>
    <row r="166" spans="1:29" ht="15" customHeight="1" thickBot="1">
      <c r="A166" s="1432"/>
      <c r="B166" s="9"/>
      <c r="C166" s="231"/>
      <c r="D166" s="231"/>
      <c r="E166" s="231"/>
      <c r="F166" s="231"/>
      <c r="G166" s="231"/>
      <c r="H166" s="231"/>
      <c r="I166" s="231"/>
      <c r="J166" s="231"/>
      <c r="K166" s="231"/>
      <c r="L166" s="231"/>
      <c r="M166" s="231"/>
      <c r="N166" s="507"/>
      <c r="O166" s="3"/>
      <c r="P166" s="1432"/>
      <c r="Q166" s="1424" t="s">
        <v>144</v>
      </c>
      <c r="R166" s="1403"/>
      <c r="S166" s="1403"/>
      <c r="T166" s="1403"/>
      <c r="U166" s="1403"/>
      <c r="V166" s="1403"/>
      <c r="W166" s="1403"/>
      <c r="X166" s="1403"/>
      <c r="Y166" s="1403"/>
      <c r="Z166" s="1403"/>
      <c r="AA166" s="1403"/>
      <c r="AB166" s="1403"/>
      <c r="AC166" s="1425"/>
    </row>
    <row r="167" spans="1:29" ht="16.5" thickBot="1">
      <c r="A167" s="1432"/>
      <c r="B167" s="443" t="s">
        <v>6</v>
      </c>
      <c r="C167" s="1631" t="s">
        <v>548</v>
      </c>
      <c r="D167" s="1632"/>
      <c r="E167" s="1632"/>
      <c r="F167" s="1633"/>
      <c r="G167" s="7"/>
      <c r="H167" s="1408" t="s">
        <v>5</v>
      </c>
      <c r="I167" s="1408"/>
      <c r="J167" s="109" t="s">
        <v>547</v>
      </c>
      <c r="K167" s="10"/>
      <c r="L167" s="10"/>
      <c r="M167" s="10"/>
      <c r="N167" s="11"/>
      <c r="O167" s="3"/>
      <c r="P167" s="1432"/>
      <c r="Q167" s="1426"/>
      <c r="R167" s="1406"/>
      <c r="S167" s="1406"/>
      <c r="T167" s="1406"/>
      <c r="U167" s="1406"/>
      <c r="V167" s="1406"/>
      <c r="W167" s="1406"/>
      <c r="X167" s="1406"/>
      <c r="Y167" s="1406"/>
      <c r="Z167" s="1406"/>
      <c r="AA167" s="1406"/>
      <c r="AB167" s="1406"/>
      <c r="AC167" s="1427"/>
    </row>
    <row r="168" spans="1:29" ht="16.5" customHeight="1">
      <c r="A168" s="1432"/>
      <c r="B168" s="445">
        <v>0.65</v>
      </c>
      <c r="C168" s="14" t="s">
        <v>549</v>
      </c>
      <c r="D168" s="14"/>
      <c r="E168" s="15"/>
      <c r="F168" s="14"/>
      <c r="G168" s="7"/>
      <c r="H168" s="1629">
        <v>2</v>
      </c>
      <c r="I168" s="1629"/>
      <c r="J168" s="1615">
        <f>B168*H168</f>
        <v>1.3</v>
      </c>
      <c r="K168" s="1615"/>
      <c r="L168" s="10"/>
      <c r="M168" s="10"/>
      <c r="N168" s="11"/>
      <c r="O168" s="3"/>
      <c r="P168" s="1432"/>
      <c r="Q168" s="9"/>
      <c r="R168" s="10"/>
      <c r="S168" s="10"/>
      <c r="T168" s="10"/>
      <c r="U168" s="10"/>
      <c r="V168" s="10"/>
      <c r="W168" s="10"/>
      <c r="X168" s="10"/>
      <c r="Y168" s="10"/>
      <c r="Z168" s="10"/>
      <c r="AA168" s="10"/>
      <c r="AB168" s="10"/>
      <c r="AC168" s="11"/>
    </row>
    <row r="169" spans="1:29" ht="18.75">
      <c r="A169" s="1432"/>
      <c r="B169" s="445">
        <v>0.5</v>
      </c>
      <c r="C169" s="14" t="s">
        <v>550</v>
      </c>
      <c r="D169" s="14"/>
      <c r="E169" s="15"/>
      <c r="F169" s="16"/>
      <c r="G169" s="7"/>
      <c r="H169" s="1629">
        <v>4</v>
      </c>
      <c r="I169" s="1629"/>
      <c r="J169" s="1615">
        <f>B169*H169</f>
        <v>2</v>
      </c>
      <c r="K169" s="1615"/>
      <c r="L169" s="10"/>
      <c r="M169" s="10"/>
      <c r="N169" s="11"/>
      <c r="O169" s="3"/>
      <c r="P169" s="1432"/>
      <c r="Q169" s="1439" t="s">
        <v>1421</v>
      </c>
      <c r="R169" s="1428"/>
      <c r="S169" s="1428"/>
      <c r="T169" s="1428"/>
      <c r="U169" s="1428"/>
      <c r="V169" s="1428"/>
      <c r="W169" s="1428"/>
      <c r="X169" s="1428"/>
      <c r="Y169" s="1428"/>
      <c r="Z169" s="1428"/>
      <c r="AA169" s="1428"/>
      <c r="AB169" s="991"/>
      <c r="AC169" s="11"/>
    </row>
    <row r="170" spans="1:29" ht="18.75" customHeight="1">
      <c r="A170" s="1432"/>
      <c r="B170" s="445">
        <v>0.4</v>
      </c>
      <c r="C170" s="14" t="s">
        <v>551</v>
      </c>
      <c r="D170" s="14"/>
      <c r="E170" s="15"/>
      <c r="F170" s="16"/>
      <c r="G170" s="7"/>
      <c r="H170" s="1629">
        <v>3</v>
      </c>
      <c r="I170" s="1629"/>
      <c r="J170" s="1615">
        <f>B170*H170</f>
        <v>1.2000000000000002</v>
      </c>
      <c r="K170" s="1615"/>
      <c r="L170" s="10"/>
      <c r="M170" s="10"/>
      <c r="N170" s="11"/>
      <c r="O170" s="3"/>
      <c r="P170" s="1432"/>
      <c r="Q170" s="1439"/>
      <c r="R170" s="1428"/>
      <c r="S170" s="1428"/>
      <c r="T170" s="1428"/>
      <c r="U170" s="1428"/>
      <c r="V170" s="1428"/>
      <c r="W170" s="1428"/>
      <c r="X170" s="1428"/>
      <c r="Y170" s="1428"/>
      <c r="Z170" s="1428"/>
      <c r="AA170" s="1428"/>
      <c r="AB170" s="869" t="s">
        <v>5</v>
      </c>
      <c r="AC170" s="11"/>
    </row>
    <row r="171" spans="1:29" ht="16.5" customHeight="1">
      <c r="A171" s="1432"/>
      <c r="B171" s="445">
        <v>0.85</v>
      </c>
      <c r="C171" s="14" t="s">
        <v>552</v>
      </c>
      <c r="D171" s="14"/>
      <c r="E171" s="15"/>
      <c r="F171" s="16"/>
      <c r="G171" s="7"/>
      <c r="H171" s="1629">
        <v>7</v>
      </c>
      <c r="I171" s="1629"/>
      <c r="J171" s="1615">
        <f>B171*H171</f>
        <v>5.95</v>
      </c>
      <c r="K171" s="1615"/>
      <c r="L171" s="10"/>
      <c r="M171" s="10"/>
      <c r="N171" s="11"/>
      <c r="O171" s="3"/>
      <c r="P171" s="1432"/>
      <c r="Q171" s="1439"/>
      <c r="R171" s="1428"/>
      <c r="S171" s="1428"/>
      <c r="T171" s="1428"/>
      <c r="U171" s="1428"/>
      <c r="V171" s="1428"/>
      <c r="W171" s="1428"/>
      <c r="X171" s="1428"/>
      <c r="Y171" s="1428"/>
      <c r="Z171" s="1428"/>
      <c r="AA171" s="1428"/>
      <c r="AB171" s="991"/>
      <c r="AC171" s="11"/>
    </row>
    <row r="172" spans="1:29" ht="16.5" customHeight="1" thickBot="1">
      <c r="A172" s="1432"/>
      <c r="B172" s="129"/>
      <c r="C172" s="14"/>
      <c r="D172" s="14"/>
      <c r="E172" s="15"/>
      <c r="F172" s="16"/>
      <c r="G172" s="7"/>
      <c r="H172" s="439"/>
      <c r="I172" s="109"/>
      <c r="J172" s="439"/>
      <c r="K172" s="10"/>
      <c r="L172" s="10"/>
      <c r="M172" s="10"/>
      <c r="N172" s="11"/>
      <c r="O172" s="3"/>
      <c r="P172" s="1432"/>
      <c r="Q172" s="1440" t="s">
        <v>1374</v>
      </c>
      <c r="R172" s="1441"/>
      <c r="S172" s="1441"/>
      <c r="T172" s="1441"/>
      <c r="U172" s="1441"/>
      <c r="V172" s="1441"/>
      <c r="W172" s="1441"/>
      <c r="X172" s="1441"/>
      <c r="Y172" s="1441"/>
      <c r="Z172" s="1441"/>
      <c r="AA172" s="1441"/>
      <c r="AB172" s="876" t="s">
        <v>6</v>
      </c>
      <c r="AC172" s="11"/>
    </row>
    <row r="173" spans="1:29" ht="16.5" customHeight="1" thickBot="1">
      <c r="A173" s="1432"/>
      <c r="B173" s="443" t="s">
        <v>6</v>
      </c>
      <c r="C173" s="1631" t="s">
        <v>553</v>
      </c>
      <c r="D173" s="1632"/>
      <c r="E173" s="1632"/>
      <c r="F173" s="1633"/>
      <c r="G173" s="7"/>
      <c r="H173" s="1408"/>
      <c r="I173" s="1408"/>
      <c r="J173" s="439"/>
      <c r="K173" s="10"/>
      <c r="L173" s="10"/>
      <c r="M173" s="10"/>
      <c r="N173" s="11"/>
      <c r="O173" s="3"/>
      <c r="P173" s="1432"/>
      <c r="Q173" s="1440"/>
      <c r="R173" s="1441"/>
      <c r="S173" s="1441"/>
      <c r="T173" s="1441"/>
      <c r="U173" s="1441"/>
      <c r="V173" s="1441"/>
      <c r="W173" s="1441"/>
      <c r="X173" s="1441"/>
      <c r="Y173" s="1441"/>
      <c r="Z173" s="1441"/>
      <c r="AA173" s="1441"/>
      <c r="AB173" s="991"/>
      <c r="AC173" s="11"/>
    </row>
    <row r="174" spans="1:29" ht="16.5" customHeight="1">
      <c r="A174" s="1432"/>
      <c r="B174" s="445">
        <v>0.75</v>
      </c>
      <c r="C174" s="14" t="s">
        <v>554</v>
      </c>
      <c r="D174" s="14"/>
      <c r="E174" s="15"/>
      <c r="F174" s="16"/>
      <c r="G174" s="7"/>
      <c r="H174" s="1629">
        <v>5</v>
      </c>
      <c r="I174" s="1629"/>
      <c r="J174" s="1615">
        <f>B174*H174</f>
        <v>3.75</v>
      </c>
      <c r="K174" s="1615"/>
      <c r="L174" s="10"/>
      <c r="M174" s="10"/>
      <c r="N174" s="11"/>
      <c r="O174" s="3"/>
      <c r="P174" s="1432"/>
      <c r="Q174" s="9"/>
      <c r="R174" s="10"/>
      <c r="S174" s="10"/>
      <c r="T174" s="10"/>
      <c r="U174" s="10"/>
      <c r="V174" s="10"/>
      <c r="W174" s="10"/>
      <c r="X174" s="10"/>
      <c r="Y174" s="10"/>
      <c r="Z174" s="10"/>
      <c r="AA174" s="10"/>
      <c r="AB174" s="10"/>
      <c r="AC174" s="11"/>
    </row>
    <row r="175" spans="1:29" ht="16.5" customHeight="1">
      <c r="A175" s="1432"/>
      <c r="B175" s="129"/>
      <c r="C175" s="14"/>
      <c r="D175" s="14"/>
      <c r="E175" s="15"/>
      <c r="F175" s="16"/>
      <c r="G175" s="7"/>
      <c r="H175" s="439"/>
      <c r="I175" s="109"/>
      <c r="J175" s="439"/>
      <c r="K175" s="10"/>
      <c r="L175" s="10"/>
      <c r="M175" s="10"/>
      <c r="N175" s="11"/>
      <c r="O175" s="3"/>
      <c r="P175" s="1432"/>
      <c r="Q175" s="9"/>
      <c r="R175" s="14" t="s">
        <v>1428</v>
      </c>
      <c r="S175" s="10"/>
      <c r="T175" s="10"/>
      <c r="U175" s="10"/>
      <c r="V175" s="10"/>
      <c r="W175" s="10"/>
      <c r="X175" s="10"/>
      <c r="Y175" s="10"/>
      <c r="Z175" s="10"/>
      <c r="AA175" s="10"/>
      <c r="AB175" s="876" t="s">
        <v>6</v>
      </c>
      <c r="AC175" s="11"/>
    </row>
    <row r="176" spans="1:29" ht="16.5" customHeight="1">
      <c r="A176" s="1432"/>
      <c r="B176" s="443" t="s">
        <v>6</v>
      </c>
      <c r="C176" s="99" t="s">
        <v>861</v>
      </c>
      <c r="D176" s="14"/>
      <c r="E176" s="15"/>
      <c r="F176" s="16"/>
      <c r="G176" s="7"/>
      <c r="H176" s="1408"/>
      <c r="I176" s="1408"/>
      <c r="J176" s="439"/>
      <c r="K176" s="10"/>
      <c r="L176" s="10"/>
      <c r="M176" s="10"/>
      <c r="N176" s="11"/>
      <c r="O176" s="3"/>
      <c r="P176" s="1432"/>
      <c r="Q176" s="9"/>
      <c r="R176" s="14" t="s">
        <v>1429</v>
      </c>
      <c r="S176" s="10"/>
      <c r="T176" s="10"/>
      <c r="U176" s="10"/>
      <c r="V176" s="10"/>
      <c r="W176" s="10"/>
      <c r="X176" s="10"/>
      <c r="Y176" s="10"/>
      <c r="Z176" s="10"/>
      <c r="AA176" s="10"/>
      <c r="AB176" s="876" t="s">
        <v>6</v>
      </c>
      <c r="AC176" s="11"/>
    </row>
    <row r="177" spans="1:29" ht="15.75" customHeight="1">
      <c r="A177" s="1432"/>
      <c r="B177" s="445">
        <v>1</v>
      </c>
      <c r="C177" s="14" t="s">
        <v>555</v>
      </c>
      <c r="D177" s="14"/>
      <c r="E177" s="275"/>
      <c r="F177" s="275"/>
      <c r="G177" s="7"/>
      <c r="H177" s="1629">
        <v>2</v>
      </c>
      <c r="I177" s="1629"/>
      <c r="J177" s="1615">
        <f>B177*H177</f>
        <v>2</v>
      </c>
      <c r="K177" s="1615"/>
      <c r="L177" s="10"/>
      <c r="M177" s="10"/>
      <c r="N177" s="11"/>
      <c r="O177" s="3"/>
      <c r="P177" s="1432"/>
      <c r="Q177" s="9"/>
      <c r="R177" s="10"/>
      <c r="S177" s="10"/>
      <c r="T177" s="10"/>
      <c r="U177" s="10"/>
      <c r="V177" s="10"/>
      <c r="W177" s="10"/>
      <c r="X177" s="10"/>
      <c r="Y177" s="10"/>
      <c r="Z177" s="10"/>
      <c r="AA177" s="10"/>
      <c r="AB177" s="10"/>
      <c r="AC177" s="11"/>
    </row>
    <row r="178" spans="1:29" ht="15.75" customHeight="1">
      <c r="A178" s="1432"/>
      <c r="B178" s="129"/>
      <c r="C178" s="14"/>
      <c r="D178" s="275"/>
      <c r="E178" s="275"/>
      <c r="F178" s="275"/>
      <c r="G178" s="7"/>
      <c r="H178" s="439"/>
      <c r="I178" s="109"/>
      <c r="J178" s="439"/>
      <c r="K178" s="10"/>
      <c r="L178" s="10"/>
      <c r="M178" s="10"/>
      <c r="N178" s="11"/>
      <c r="O178" s="3"/>
      <c r="P178" s="1432"/>
      <c r="Q178" s="1016" t="s">
        <v>1418</v>
      </c>
      <c r="R178" s="10"/>
      <c r="S178" s="10"/>
      <c r="T178" s="10"/>
      <c r="U178" s="10"/>
      <c r="V178" s="10"/>
      <c r="W178" s="10"/>
      <c r="X178" s="10"/>
      <c r="Y178" s="10"/>
      <c r="Z178" s="10"/>
      <c r="AA178" s="10"/>
      <c r="AB178" s="10"/>
      <c r="AC178" s="11"/>
    </row>
    <row r="179" spans="1:29" ht="19.5" thickBot="1">
      <c r="A179" s="1432"/>
      <c r="B179" s="442"/>
      <c r="C179" s="109"/>
      <c r="D179" s="1453" t="s">
        <v>556</v>
      </c>
      <c r="E179" s="1453"/>
      <c r="F179" s="1453"/>
      <c r="G179" s="7"/>
      <c r="H179" s="1630">
        <f t="shared" ref="H179" si="4">SUM(H168:H177)</f>
        <v>23</v>
      </c>
      <c r="I179" s="1630"/>
      <c r="J179" s="1454">
        <f>SUM(J168:J177)</f>
        <v>16.2</v>
      </c>
      <c r="K179" s="1454"/>
      <c r="L179" s="10"/>
      <c r="M179" s="10"/>
      <c r="N179" s="11"/>
      <c r="O179" s="3"/>
      <c r="P179" s="1432"/>
      <c r="Q179" s="992" t="str">
        <f ca="1">CELL("nomfichier",P175)</f>
        <v>D:\1 UPRT SITE WEB\uprt.fr\ff-mickael-rabeau\[ff-mr-patisserie-N°3-complet.xlsx]Biscuits-Genoises</v>
      </c>
      <c r="R179" s="10"/>
      <c r="S179" s="10"/>
      <c r="T179" s="10"/>
      <c r="U179" s="10"/>
      <c r="V179" s="10"/>
      <c r="W179" s="10"/>
      <c r="X179" s="10"/>
      <c r="Y179" s="10"/>
      <c r="Z179" s="10"/>
      <c r="AA179" s="10"/>
      <c r="AB179" s="10"/>
      <c r="AC179" s="11"/>
    </row>
    <row r="180" spans="1:29" ht="16.5" thickBot="1">
      <c r="A180" s="1432"/>
      <c r="B180" s="9"/>
      <c r="C180" s="506"/>
      <c r="D180" s="1628"/>
      <c r="E180" s="1628"/>
      <c r="F180" s="1628"/>
      <c r="G180" s="1628"/>
      <c r="H180" s="1628"/>
      <c r="I180" s="89"/>
      <c r="J180" s="89"/>
      <c r="K180" s="89"/>
      <c r="L180" s="89"/>
      <c r="M180" s="89"/>
      <c r="N180" s="483"/>
      <c r="O180" s="3"/>
      <c r="P180" s="1432"/>
      <c r="Q180" s="938"/>
      <c r="R180" s="939"/>
      <c r="S180" s="939"/>
      <c r="T180" s="939"/>
      <c r="U180" s="25"/>
      <c r="V180" s="25"/>
      <c r="W180" s="25"/>
      <c r="X180" s="25"/>
      <c r="Y180" s="25"/>
      <c r="Z180" s="25"/>
      <c r="AA180" s="25"/>
      <c r="AB180" s="25"/>
      <c r="AC180" s="26"/>
    </row>
    <row r="181" spans="1:29">
      <c r="A181" s="1432"/>
      <c r="B181" s="23" t="s">
        <v>6</v>
      </c>
      <c r="C181" s="452" t="s">
        <v>10</v>
      </c>
      <c r="D181" s="25"/>
      <c r="E181" s="25"/>
      <c r="F181" s="25"/>
      <c r="G181" s="25"/>
      <c r="H181" s="25"/>
      <c r="I181" s="25"/>
      <c r="J181" s="25"/>
      <c r="K181" s="25"/>
      <c r="L181" s="25"/>
      <c r="M181" s="25"/>
      <c r="N181" s="26"/>
      <c r="P181" s="1432"/>
      <c r="Q181" s="9"/>
      <c r="R181" s="10" t="s">
        <v>9</v>
      </c>
      <c r="S181" s="932" t="s">
        <v>177</v>
      </c>
      <c r="T181" s="10"/>
      <c r="U181" s="10"/>
      <c r="V181" s="1429" t="s">
        <v>179</v>
      </c>
      <c r="W181" s="1429"/>
      <c r="X181" s="1429"/>
      <c r="Y181" s="1429"/>
      <c r="Z181" s="1429"/>
      <c r="AA181" s="1429"/>
      <c r="AB181" s="1429"/>
      <c r="AC181" s="1430"/>
    </row>
    <row r="182" spans="1:29">
      <c r="A182" s="1432"/>
      <c r="B182" s="86" t="s">
        <v>5</v>
      </c>
      <c r="C182" s="451" t="s">
        <v>559</v>
      </c>
      <c r="D182" s="28"/>
      <c r="E182" s="28"/>
      <c r="F182" s="28"/>
      <c r="G182" s="28"/>
      <c r="H182" s="28"/>
      <c r="I182" s="28"/>
      <c r="J182" s="28"/>
      <c r="K182" s="28"/>
      <c r="L182" s="28"/>
      <c r="M182" s="10"/>
      <c r="N182" s="29"/>
      <c r="P182" s="1432"/>
      <c r="Q182" s="10"/>
      <c r="R182" s="10"/>
      <c r="S182" s="10"/>
      <c r="T182" s="10"/>
      <c r="U182" s="10"/>
      <c r="V182" s="931"/>
      <c r="W182" s="931" t="s">
        <v>178</v>
      </c>
      <c r="X182" s="931"/>
      <c r="Y182" s="931"/>
      <c r="Z182" s="931"/>
      <c r="AA182" s="931"/>
      <c r="AB182" s="931"/>
      <c r="AC182" s="933"/>
    </row>
    <row r="183" spans="1:29" ht="15" customHeight="1">
      <c r="A183" s="1432"/>
      <c r="B183" s="1433" t="s">
        <v>1412</v>
      </c>
      <c r="C183" s="1434"/>
      <c r="D183" s="1434"/>
      <c r="E183" s="1434"/>
      <c r="F183" s="1434"/>
      <c r="G183" s="1434"/>
      <c r="H183" s="1434"/>
      <c r="I183" s="1434"/>
      <c r="J183" s="1434"/>
      <c r="K183" s="1434"/>
      <c r="L183" s="1434"/>
      <c r="M183" s="1434"/>
      <c r="N183" s="1435"/>
      <c r="P183" s="1432"/>
      <c r="Q183" s="1433" t="s">
        <v>1412</v>
      </c>
      <c r="R183" s="1434"/>
      <c r="S183" s="1434"/>
      <c r="T183" s="1434"/>
      <c r="U183" s="1434"/>
      <c r="V183" s="1434"/>
      <c r="W183" s="1434"/>
      <c r="X183" s="1434"/>
      <c r="Y183" s="1434"/>
      <c r="Z183" s="1434"/>
      <c r="AA183" s="1434"/>
      <c r="AB183" s="1434"/>
      <c r="AC183" s="1435"/>
    </row>
    <row r="184" spans="1:29" ht="15.75" thickBot="1">
      <c r="A184" s="1432"/>
      <c r="B184" s="1436"/>
      <c r="C184" s="1437"/>
      <c r="D184" s="1437"/>
      <c r="E184" s="1437"/>
      <c r="F184" s="1437"/>
      <c r="G184" s="1437"/>
      <c r="H184" s="1437"/>
      <c r="I184" s="1437"/>
      <c r="J184" s="1437"/>
      <c r="K184" s="1437"/>
      <c r="L184" s="1437"/>
      <c r="M184" s="1437"/>
      <c r="N184" s="1438"/>
      <c r="P184" s="1432"/>
      <c r="Q184" s="1436"/>
      <c r="R184" s="1437"/>
      <c r="S184" s="1437"/>
      <c r="T184" s="1437"/>
      <c r="U184" s="1437"/>
      <c r="V184" s="1437"/>
      <c r="W184" s="1437"/>
      <c r="X184" s="1437"/>
      <c r="Y184" s="1437"/>
      <c r="Z184" s="1437"/>
      <c r="AA184" s="1437"/>
      <c r="AB184" s="1437"/>
      <c r="AC184" s="1438"/>
    </row>
    <row r="186" spans="1:29" ht="15.75" thickBot="1">
      <c r="A186" s="8" t="s">
        <v>3</v>
      </c>
      <c r="B186" s="1431" t="str">
        <f>B187</f>
        <v>Finition des feuilles de biscuits décorés</v>
      </c>
      <c r="C186" s="1431"/>
      <c r="D186" s="1431"/>
      <c r="E186" s="1431"/>
      <c r="F186" s="1431"/>
      <c r="G186" s="1431"/>
      <c r="H186" s="1431"/>
      <c r="I186" s="1431"/>
      <c r="J186" s="1431"/>
      <c r="K186" s="1431"/>
      <c r="L186" s="1431"/>
      <c r="M186" s="1431"/>
      <c r="N186" s="1431"/>
      <c r="O186" s="3"/>
      <c r="P186" s="8" t="s">
        <v>3</v>
      </c>
      <c r="Q186" s="1431" t="str">
        <f>Q187</f>
        <v>Finition des feuilles de biscuits décorés</v>
      </c>
      <c r="R186" s="1431"/>
      <c r="S186" s="1431"/>
      <c r="T186" s="1431"/>
      <c r="U186" s="1431"/>
      <c r="V186" s="1431"/>
      <c r="W186" s="1431"/>
      <c r="X186" s="1431"/>
      <c r="Y186" s="1431"/>
      <c r="Z186" s="1431"/>
      <c r="AA186" s="1431"/>
      <c r="AB186" s="1431"/>
      <c r="AC186" s="1431"/>
    </row>
    <row r="187" spans="1:29" ht="23.25" customHeight="1">
      <c r="A187" s="1432" t="str">
        <f>B187</f>
        <v>Finition des feuilles de biscuits décorés</v>
      </c>
      <c r="B187" s="1399" t="s">
        <v>1534</v>
      </c>
      <c r="C187" s="1400"/>
      <c r="D187" s="1400"/>
      <c r="E187" s="1400"/>
      <c r="F187" s="1400"/>
      <c r="G187" s="1400"/>
      <c r="H187" s="1400"/>
      <c r="I187" s="1400"/>
      <c r="J187" s="1400"/>
      <c r="K187" s="1400"/>
      <c r="L187" s="1400"/>
      <c r="M187" s="1400"/>
      <c r="N187" s="1401"/>
      <c r="O187" s="3"/>
      <c r="P187" s="1432" t="str">
        <f>Q187</f>
        <v>Finition des feuilles de biscuits décorés</v>
      </c>
      <c r="Q187" s="1399" t="s">
        <v>1534</v>
      </c>
      <c r="R187" s="1400"/>
      <c r="S187" s="1400"/>
      <c r="T187" s="1400"/>
      <c r="U187" s="1400"/>
      <c r="V187" s="1400"/>
      <c r="W187" s="1400"/>
      <c r="X187" s="1400"/>
      <c r="Y187" s="1400"/>
      <c r="Z187" s="1400"/>
      <c r="AA187" s="1400"/>
      <c r="AB187" s="1400"/>
      <c r="AC187" s="1401"/>
    </row>
    <row r="188" spans="1:29" ht="15.75" customHeight="1">
      <c r="A188" s="1432"/>
      <c r="B188" s="1387"/>
      <c r="C188" s="1388"/>
      <c r="D188" s="1388"/>
      <c r="E188" s="1388"/>
      <c r="F188" s="1388"/>
      <c r="G188" s="1388"/>
      <c r="H188" s="1388"/>
      <c r="I188" s="1388"/>
      <c r="J188" s="1388"/>
      <c r="K188" s="1388"/>
      <c r="L188" s="1388"/>
      <c r="M188" s="1388"/>
      <c r="N188" s="1389"/>
      <c r="O188" s="3"/>
      <c r="P188" s="1432"/>
      <c r="Q188" s="1387"/>
      <c r="R188" s="1388"/>
      <c r="S188" s="1388"/>
      <c r="T188" s="1388"/>
      <c r="U188" s="1388"/>
      <c r="V188" s="1388"/>
      <c r="W188" s="1388"/>
      <c r="X188" s="1388"/>
      <c r="Y188" s="1388"/>
      <c r="Z188" s="1388"/>
      <c r="AA188" s="1388"/>
      <c r="AB188" s="1388"/>
      <c r="AC188" s="1389"/>
    </row>
    <row r="189" spans="1:29" ht="15.75" customHeight="1">
      <c r="A189" s="1432"/>
      <c r="B189" s="1416" t="s">
        <v>19</v>
      </c>
      <c r="C189" s="1417"/>
      <c r="D189" s="1417"/>
      <c r="E189" s="1417"/>
      <c r="F189" s="1417"/>
      <c r="G189" s="1417"/>
      <c r="H189" s="1417"/>
      <c r="I189" s="1417"/>
      <c r="J189" s="1417"/>
      <c r="K189" s="1417"/>
      <c r="L189" s="1417"/>
      <c r="M189" s="1417"/>
      <c r="N189" s="1418"/>
      <c r="O189" s="3"/>
      <c r="P189" s="1432"/>
      <c r="Q189" s="1416" t="s">
        <v>19</v>
      </c>
      <c r="R189" s="1417"/>
      <c r="S189" s="1417"/>
      <c r="T189" s="1417"/>
      <c r="U189" s="1417"/>
      <c r="V189" s="1417"/>
      <c r="W189" s="1417"/>
      <c r="X189" s="1417"/>
      <c r="Y189" s="1417"/>
      <c r="Z189" s="1417"/>
      <c r="AA189" s="1417"/>
      <c r="AB189" s="1417"/>
      <c r="AC189" s="1418"/>
    </row>
    <row r="190" spans="1:29" ht="15.75" customHeight="1" thickBot="1">
      <c r="A190" s="1432"/>
      <c r="B190" s="1419"/>
      <c r="C190" s="1420"/>
      <c r="D190" s="1420"/>
      <c r="E190" s="1420"/>
      <c r="F190" s="1420"/>
      <c r="G190" s="1420"/>
      <c r="H190" s="1420"/>
      <c r="I190" s="1420"/>
      <c r="J190" s="1420"/>
      <c r="K190" s="1420"/>
      <c r="L190" s="1420"/>
      <c r="M190" s="1420"/>
      <c r="N190" s="1421"/>
      <c r="O190" s="3"/>
      <c r="P190" s="1432"/>
      <c r="Q190" s="1419"/>
      <c r="R190" s="1420"/>
      <c r="S190" s="1420"/>
      <c r="T190" s="1420"/>
      <c r="U190" s="1420"/>
      <c r="V190" s="1420"/>
      <c r="W190" s="1420"/>
      <c r="X190" s="1420"/>
      <c r="Y190" s="1420"/>
      <c r="Z190" s="1420"/>
      <c r="AA190" s="1420"/>
      <c r="AB190" s="1420"/>
      <c r="AC190" s="1421"/>
    </row>
    <row r="191" spans="1:29" ht="15" customHeight="1">
      <c r="A191" s="1432"/>
      <c r="B191" s="9"/>
      <c r="C191" s="10"/>
      <c r="D191" s="10"/>
      <c r="E191" s="10"/>
      <c r="F191" s="10"/>
      <c r="G191" s="10"/>
      <c r="H191" s="10"/>
      <c r="I191" s="10"/>
      <c r="J191" s="10"/>
      <c r="K191" s="10"/>
      <c r="L191" s="10"/>
      <c r="M191" s="10"/>
      <c r="N191" s="11"/>
      <c r="O191" s="3"/>
      <c r="P191" s="1432"/>
      <c r="Q191" s="1424" t="s">
        <v>144</v>
      </c>
      <c r="R191" s="1403"/>
      <c r="S191" s="1403"/>
      <c r="T191" s="1403"/>
      <c r="U191" s="1403"/>
      <c r="V191" s="1403"/>
      <c r="W191" s="1403"/>
      <c r="X191" s="1403"/>
      <c r="Y191" s="1403"/>
      <c r="Z191" s="1403"/>
      <c r="AA191" s="1403"/>
      <c r="AB191" s="1403"/>
      <c r="AC191" s="1425"/>
    </row>
    <row r="192" spans="1:29" ht="15" customHeight="1" thickBot="1">
      <c r="A192" s="1432"/>
      <c r="B192" s="9"/>
      <c r="C192" s="10"/>
      <c r="D192" s="10"/>
      <c r="E192" s="10"/>
      <c r="F192" s="10"/>
      <c r="G192" s="1408" t="s">
        <v>5</v>
      </c>
      <c r="H192" s="1408"/>
      <c r="I192" s="10"/>
      <c r="J192" s="10"/>
      <c r="K192" s="10"/>
      <c r="L192" s="10"/>
      <c r="M192" s="10"/>
      <c r="N192" s="11"/>
      <c r="O192" s="3"/>
      <c r="P192" s="1432"/>
      <c r="Q192" s="1426"/>
      <c r="R192" s="1406"/>
      <c r="S192" s="1406"/>
      <c r="T192" s="1406"/>
      <c r="U192" s="1406"/>
      <c r="V192" s="1406"/>
      <c r="W192" s="1406"/>
      <c r="X192" s="1406"/>
      <c r="Y192" s="1406"/>
      <c r="Z192" s="1406"/>
      <c r="AA192" s="1406"/>
      <c r="AB192" s="1406"/>
      <c r="AC192" s="1427"/>
    </row>
    <row r="193" spans="1:29" ht="18.75" customHeight="1">
      <c r="A193" s="1432"/>
      <c r="B193" s="9"/>
      <c r="C193" s="10"/>
      <c r="D193" s="10"/>
      <c r="E193" s="447" t="s">
        <v>146</v>
      </c>
      <c r="F193" s="448" t="s">
        <v>4</v>
      </c>
      <c r="G193" s="1442">
        <v>2</v>
      </c>
      <c r="H193" s="1442"/>
      <c r="I193" s="222"/>
      <c r="J193" s="10"/>
      <c r="K193" s="10"/>
      <c r="L193" s="10"/>
      <c r="M193" s="10"/>
      <c r="N193" s="11"/>
      <c r="O193" s="3"/>
      <c r="P193" s="1432"/>
      <c r="Q193" s="9"/>
      <c r="R193" s="10"/>
      <c r="S193" s="10"/>
      <c r="T193" s="10"/>
      <c r="U193" s="10"/>
      <c r="V193" s="10"/>
      <c r="W193" s="10"/>
      <c r="X193" s="10"/>
      <c r="Y193" s="10"/>
      <c r="Z193" s="10"/>
      <c r="AA193" s="10"/>
      <c r="AB193" s="10"/>
      <c r="AC193" s="11"/>
    </row>
    <row r="194" spans="1:29" ht="18.75">
      <c r="A194" s="1432"/>
      <c r="B194" s="9"/>
      <c r="C194" s="443" t="s">
        <v>6</v>
      </c>
      <c r="D194" s="99" t="s">
        <v>861</v>
      </c>
      <c r="E194" s="10"/>
      <c r="F194" s="10"/>
      <c r="G194" s="114"/>
      <c r="H194" s="109"/>
      <c r="I194" s="10"/>
      <c r="J194" s="188" t="s">
        <v>7</v>
      </c>
      <c r="K194" s="188"/>
      <c r="L194" s="188"/>
      <c r="M194" s="188"/>
      <c r="N194" s="189"/>
      <c r="O194" s="3"/>
      <c r="P194" s="1432"/>
      <c r="Q194" s="1439" t="s">
        <v>1421</v>
      </c>
      <c r="R194" s="1428"/>
      <c r="S194" s="1428"/>
      <c r="T194" s="1428"/>
      <c r="U194" s="1428"/>
      <c r="V194" s="1428"/>
      <c r="W194" s="1428"/>
      <c r="X194" s="1428"/>
      <c r="Y194" s="1428"/>
      <c r="Z194" s="1428"/>
      <c r="AA194" s="1428"/>
      <c r="AB194" s="991"/>
      <c r="AC194" s="11"/>
    </row>
    <row r="195" spans="1:29" ht="16.5" customHeight="1">
      <c r="A195" s="1432"/>
      <c r="B195" s="9"/>
      <c r="C195" s="445">
        <v>2.5000000000000001E-2</v>
      </c>
      <c r="D195" s="14" t="s">
        <v>557</v>
      </c>
      <c r="E195" s="15"/>
      <c r="F195" s="14"/>
      <c r="G195" s="1409">
        <f>(C195/C198)*G193</f>
        <v>0.5</v>
      </c>
      <c r="H195" s="1409"/>
      <c r="I195" s="10"/>
      <c r="J195" s="175"/>
      <c r="K195" s="175"/>
      <c r="L195" s="175"/>
      <c r="M195" s="175"/>
      <c r="N195" s="176"/>
      <c r="O195" s="3"/>
      <c r="P195" s="1432"/>
      <c r="Q195" s="1439"/>
      <c r="R195" s="1428"/>
      <c r="S195" s="1428"/>
      <c r="T195" s="1428"/>
      <c r="U195" s="1428"/>
      <c r="V195" s="1428"/>
      <c r="W195" s="1428"/>
      <c r="X195" s="1428"/>
      <c r="Y195" s="1428"/>
      <c r="Z195" s="1428"/>
      <c r="AA195" s="1428"/>
      <c r="AB195" s="869" t="s">
        <v>5</v>
      </c>
      <c r="AC195" s="11"/>
    </row>
    <row r="196" spans="1:29" ht="18.75">
      <c r="A196" s="1432"/>
      <c r="B196" s="9"/>
      <c r="C196" s="445">
        <v>7.4999999999999997E-2</v>
      </c>
      <c r="D196" s="14" t="s">
        <v>558</v>
      </c>
      <c r="E196" s="15"/>
      <c r="F196" s="16"/>
      <c r="G196" s="1409">
        <f>(C196/C198)*G193</f>
        <v>1.4999999999999998</v>
      </c>
      <c r="H196" s="1409"/>
      <c r="I196" s="10"/>
      <c r="J196" s="177"/>
      <c r="K196" s="177"/>
      <c r="L196" s="177"/>
      <c r="M196" s="177"/>
      <c r="N196" s="178"/>
      <c r="O196" s="3"/>
      <c r="P196" s="1432"/>
      <c r="Q196" s="1439"/>
      <c r="R196" s="1428"/>
      <c r="S196" s="1428"/>
      <c r="T196" s="1428"/>
      <c r="U196" s="1428"/>
      <c r="V196" s="1428"/>
      <c r="W196" s="1428"/>
      <c r="X196" s="1428"/>
      <c r="Y196" s="1428"/>
      <c r="Z196" s="1428"/>
      <c r="AA196" s="1428"/>
      <c r="AB196" s="991"/>
      <c r="AC196" s="11"/>
    </row>
    <row r="197" spans="1:29" ht="16.5" customHeight="1">
      <c r="A197" s="1432"/>
      <c r="B197" s="9"/>
      <c r="C197" s="445"/>
      <c r="D197" s="14"/>
      <c r="E197" s="15"/>
      <c r="F197" s="16"/>
      <c r="G197" s="1409">
        <f>(C197/C198)*G193</f>
        <v>0</v>
      </c>
      <c r="H197" s="1409"/>
      <c r="I197" s="10"/>
      <c r="J197" s="177"/>
      <c r="K197" s="177"/>
      <c r="L197" s="177"/>
      <c r="M197" s="177"/>
      <c r="N197" s="178"/>
      <c r="O197" s="3"/>
      <c r="P197" s="1432"/>
      <c r="Q197" s="1440" t="s">
        <v>1374</v>
      </c>
      <c r="R197" s="1441"/>
      <c r="S197" s="1441"/>
      <c r="T197" s="1441"/>
      <c r="U197" s="1441"/>
      <c r="V197" s="1441"/>
      <c r="W197" s="1441"/>
      <c r="X197" s="1441"/>
      <c r="Y197" s="1441"/>
      <c r="Z197" s="1441"/>
      <c r="AA197" s="1441"/>
      <c r="AB197" s="876" t="s">
        <v>6</v>
      </c>
      <c r="AC197" s="11"/>
    </row>
    <row r="198" spans="1:29" ht="19.5" thickBot="1">
      <c r="A198" s="1432"/>
      <c r="B198" s="9"/>
      <c r="C198" s="442">
        <f>SUM(C195:C197)</f>
        <v>0.1</v>
      </c>
      <c r="D198" s="1453" t="s">
        <v>8</v>
      </c>
      <c r="E198" s="1453"/>
      <c r="F198" s="1453"/>
      <c r="G198" s="1454">
        <f>SUM(G195:G197)</f>
        <v>1.9999999999999998</v>
      </c>
      <c r="H198" s="1454">
        <f>SUM(H195:H197)</f>
        <v>0</v>
      </c>
      <c r="I198" s="10"/>
      <c r="J198" s="177"/>
      <c r="K198" s="177"/>
      <c r="L198" s="177"/>
      <c r="M198" s="177"/>
      <c r="N198" s="178"/>
      <c r="O198" s="3"/>
      <c r="P198" s="1432"/>
      <c r="Q198" s="1440"/>
      <c r="R198" s="1441"/>
      <c r="S198" s="1441"/>
      <c r="T198" s="1441"/>
      <c r="U198" s="1441"/>
      <c r="V198" s="1441"/>
      <c r="W198" s="1441"/>
      <c r="X198" s="1441"/>
      <c r="Y198" s="1441"/>
      <c r="Z198" s="1441"/>
      <c r="AA198" s="1441"/>
      <c r="AB198" s="991"/>
      <c r="AC198" s="11"/>
    </row>
    <row r="199" spans="1:29" ht="16.5" thickBot="1">
      <c r="A199" s="1432"/>
      <c r="B199" s="9"/>
      <c r="C199" s="129"/>
      <c r="D199" s="1453"/>
      <c r="E199" s="1453"/>
      <c r="F199" s="1453"/>
      <c r="G199" s="1453"/>
      <c r="H199" s="1453"/>
      <c r="I199" s="10"/>
      <c r="J199" s="177"/>
      <c r="K199" s="177"/>
      <c r="L199" s="177"/>
      <c r="M199" s="177"/>
      <c r="N199" s="178"/>
      <c r="O199" s="3"/>
      <c r="P199" s="1432"/>
      <c r="Q199" s="938"/>
      <c r="R199" s="939"/>
      <c r="S199" s="939"/>
      <c r="T199" s="939"/>
      <c r="U199" s="25"/>
      <c r="V199" s="25"/>
      <c r="W199" s="25"/>
      <c r="X199" s="25"/>
      <c r="Y199" s="25"/>
      <c r="Z199" s="25"/>
      <c r="AA199" s="25"/>
      <c r="AB199" s="25"/>
      <c r="AC199" s="26"/>
    </row>
    <row r="200" spans="1:29">
      <c r="A200" s="1432"/>
      <c r="B200" s="23" t="s">
        <v>6</v>
      </c>
      <c r="C200" s="452" t="s">
        <v>10</v>
      </c>
      <c r="D200" s="25"/>
      <c r="E200" s="25"/>
      <c r="F200" s="25"/>
      <c r="G200" s="25"/>
      <c r="H200" s="25"/>
      <c r="I200" s="25"/>
      <c r="J200" s="25"/>
      <c r="K200" s="25"/>
      <c r="L200" s="25"/>
      <c r="M200" s="25"/>
      <c r="N200" s="26"/>
      <c r="P200" s="1432"/>
      <c r="Q200" s="9"/>
      <c r="R200" s="10" t="s">
        <v>9</v>
      </c>
      <c r="S200" s="932" t="s">
        <v>177</v>
      </c>
      <c r="T200" s="10"/>
      <c r="U200" s="10"/>
      <c r="V200" s="1429" t="s">
        <v>179</v>
      </c>
      <c r="W200" s="1429"/>
      <c r="X200" s="1429"/>
      <c r="Y200" s="1429"/>
      <c r="Z200" s="1429"/>
      <c r="AA200" s="1429"/>
      <c r="AB200" s="1429"/>
      <c r="AC200" s="1430"/>
    </row>
    <row r="201" spans="1:29">
      <c r="A201" s="1432"/>
      <c r="B201" s="86" t="s">
        <v>5</v>
      </c>
      <c r="C201" s="451" t="s">
        <v>11</v>
      </c>
      <c r="D201" s="28"/>
      <c r="E201" s="28"/>
      <c r="F201" s="28"/>
      <c r="G201" s="28"/>
      <c r="H201" s="28"/>
      <c r="I201" s="28"/>
      <c r="J201" s="28"/>
      <c r="K201" s="28"/>
      <c r="L201" s="28"/>
      <c r="M201" s="10"/>
      <c r="N201" s="29"/>
      <c r="P201" s="1432"/>
      <c r="Q201" s="10"/>
      <c r="R201" s="10"/>
      <c r="S201" s="10"/>
      <c r="T201" s="10"/>
      <c r="U201" s="10"/>
      <c r="V201" s="931"/>
      <c r="W201" s="931" t="s">
        <v>178</v>
      </c>
      <c r="X201" s="931"/>
      <c r="Y201" s="931"/>
      <c r="Z201" s="931"/>
      <c r="AA201" s="931"/>
      <c r="AB201" s="931"/>
      <c r="AC201" s="933"/>
    </row>
    <row r="202" spans="1:29" ht="15" customHeight="1">
      <c r="A202" s="1432"/>
      <c r="B202" s="1433" t="s">
        <v>1412</v>
      </c>
      <c r="C202" s="1434"/>
      <c r="D202" s="1434"/>
      <c r="E202" s="1434"/>
      <c r="F202" s="1434"/>
      <c r="G202" s="1434"/>
      <c r="H202" s="1434"/>
      <c r="I202" s="1434"/>
      <c r="J202" s="1434"/>
      <c r="K202" s="1434"/>
      <c r="L202" s="1434"/>
      <c r="M202" s="1434"/>
      <c r="N202" s="1435"/>
      <c r="P202" s="1432"/>
      <c r="Q202" s="1433" t="s">
        <v>1412</v>
      </c>
      <c r="R202" s="1434"/>
      <c r="S202" s="1434"/>
      <c r="T202" s="1434"/>
      <c r="U202" s="1434"/>
      <c r="V202" s="1434"/>
      <c r="W202" s="1434"/>
      <c r="X202" s="1434"/>
      <c r="Y202" s="1434"/>
      <c r="Z202" s="1434"/>
      <c r="AA202" s="1434"/>
      <c r="AB202" s="1434"/>
      <c r="AC202" s="1435"/>
    </row>
    <row r="203" spans="1:29" ht="15.75" thickBot="1">
      <c r="A203" s="1432"/>
      <c r="B203" s="1436"/>
      <c r="C203" s="1437"/>
      <c r="D203" s="1437"/>
      <c r="E203" s="1437"/>
      <c r="F203" s="1437"/>
      <c r="G203" s="1437"/>
      <c r="H203" s="1437"/>
      <c r="I203" s="1437"/>
      <c r="J203" s="1437"/>
      <c r="K203" s="1437"/>
      <c r="L203" s="1437"/>
      <c r="M203" s="1437"/>
      <c r="N203" s="1438"/>
      <c r="P203" s="1432"/>
      <c r="Q203" s="1436"/>
      <c r="R203" s="1437"/>
      <c r="S203" s="1437"/>
      <c r="T203" s="1437"/>
      <c r="U203" s="1437"/>
      <c r="V203" s="1437"/>
      <c r="W203" s="1437"/>
      <c r="X203" s="1437"/>
      <c r="Y203" s="1437"/>
      <c r="Z203" s="1437"/>
      <c r="AA203" s="1437"/>
      <c r="AB203" s="1437"/>
      <c r="AC203" s="1438"/>
    </row>
    <row r="205" spans="1:29" ht="15.75" thickBot="1">
      <c r="A205" s="8" t="s">
        <v>3</v>
      </c>
      <c r="B205" s="1431" t="str">
        <f>B206</f>
        <v>Biscuit classique aux amandes</v>
      </c>
      <c r="C205" s="1431"/>
      <c r="D205" s="1431"/>
      <c r="E205" s="1431"/>
      <c r="F205" s="1431"/>
      <c r="G205" s="1431"/>
      <c r="H205" s="1431"/>
      <c r="I205" s="1431"/>
      <c r="J205" s="1431"/>
      <c r="K205" s="1431"/>
      <c r="L205" s="1431"/>
      <c r="M205" s="1431"/>
      <c r="N205" s="1431"/>
      <c r="O205" s="3"/>
      <c r="P205" s="8" t="s">
        <v>3</v>
      </c>
      <c r="Q205" s="1431" t="str">
        <f>Q206</f>
        <v>Biscuit classique aux amandes</v>
      </c>
      <c r="R205" s="1431"/>
      <c r="S205" s="1431"/>
      <c r="T205" s="1431"/>
      <c r="U205" s="1431"/>
      <c r="V205" s="1431"/>
      <c r="W205" s="1431"/>
      <c r="X205" s="1431"/>
      <c r="Y205" s="1431"/>
      <c r="Z205" s="1431"/>
      <c r="AA205" s="1431"/>
      <c r="AB205" s="1431"/>
      <c r="AC205" s="1431"/>
    </row>
    <row r="206" spans="1:29" ht="23.25" customHeight="1">
      <c r="A206" s="1432" t="str">
        <f>B206</f>
        <v>Biscuit classique aux amandes</v>
      </c>
      <c r="B206" s="1399" t="s">
        <v>571</v>
      </c>
      <c r="C206" s="1400"/>
      <c r="D206" s="1400"/>
      <c r="E206" s="1400"/>
      <c r="F206" s="1400"/>
      <c r="G206" s="1400"/>
      <c r="H206" s="1400"/>
      <c r="I206" s="1400"/>
      <c r="J206" s="1400"/>
      <c r="K206" s="1400"/>
      <c r="L206" s="1400"/>
      <c r="M206" s="1400"/>
      <c r="N206" s="1401"/>
      <c r="O206" s="3"/>
      <c r="P206" s="1432" t="str">
        <f>Q206</f>
        <v>Biscuit classique aux amandes</v>
      </c>
      <c r="Q206" s="1399" t="s">
        <v>571</v>
      </c>
      <c r="R206" s="1400"/>
      <c r="S206" s="1400"/>
      <c r="T206" s="1400"/>
      <c r="U206" s="1400"/>
      <c r="V206" s="1400"/>
      <c r="W206" s="1400"/>
      <c r="X206" s="1400"/>
      <c r="Y206" s="1400"/>
      <c r="Z206" s="1400"/>
      <c r="AA206" s="1400"/>
      <c r="AB206" s="1400"/>
      <c r="AC206" s="1401"/>
    </row>
    <row r="207" spans="1:29" ht="15.75" customHeight="1">
      <c r="A207" s="1432"/>
      <c r="B207" s="1387"/>
      <c r="C207" s="1388"/>
      <c r="D207" s="1388"/>
      <c r="E207" s="1388"/>
      <c r="F207" s="1388"/>
      <c r="G207" s="1388"/>
      <c r="H207" s="1388"/>
      <c r="I207" s="1388"/>
      <c r="J207" s="1388"/>
      <c r="K207" s="1388"/>
      <c r="L207" s="1388"/>
      <c r="M207" s="1388"/>
      <c r="N207" s="1389"/>
      <c r="O207" s="3"/>
      <c r="P207" s="1432"/>
      <c r="Q207" s="1387"/>
      <c r="R207" s="1388"/>
      <c r="S207" s="1388"/>
      <c r="T207" s="1388"/>
      <c r="U207" s="1388"/>
      <c r="V207" s="1388"/>
      <c r="W207" s="1388"/>
      <c r="X207" s="1388"/>
      <c r="Y207" s="1388"/>
      <c r="Z207" s="1388"/>
      <c r="AA207" s="1388"/>
      <c r="AB207" s="1388"/>
      <c r="AC207" s="1389"/>
    </row>
    <row r="208" spans="1:29" ht="15.75" customHeight="1">
      <c r="A208" s="1432"/>
      <c r="B208" s="1416" t="s">
        <v>19</v>
      </c>
      <c r="C208" s="1417"/>
      <c r="D208" s="1417"/>
      <c r="E208" s="1417"/>
      <c r="F208" s="1417"/>
      <c r="G208" s="1417"/>
      <c r="H208" s="1417"/>
      <c r="I208" s="1417"/>
      <c r="J208" s="1417"/>
      <c r="K208" s="1417"/>
      <c r="L208" s="1417"/>
      <c r="M208" s="1417"/>
      <c r="N208" s="1418"/>
      <c r="O208" s="3"/>
      <c r="P208" s="1432"/>
      <c r="Q208" s="1416" t="s">
        <v>19</v>
      </c>
      <c r="R208" s="1417"/>
      <c r="S208" s="1417"/>
      <c r="T208" s="1417"/>
      <c r="U208" s="1417"/>
      <c r="V208" s="1417"/>
      <c r="W208" s="1417"/>
      <c r="X208" s="1417"/>
      <c r="Y208" s="1417"/>
      <c r="Z208" s="1417"/>
      <c r="AA208" s="1417"/>
      <c r="AB208" s="1417"/>
      <c r="AC208" s="1418"/>
    </row>
    <row r="209" spans="1:29" ht="15.75" customHeight="1" thickBot="1">
      <c r="A209" s="1432"/>
      <c r="B209" s="1419"/>
      <c r="C209" s="1420"/>
      <c r="D209" s="1420"/>
      <c r="E209" s="1420"/>
      <c r="F209" s="1420"/>
      <c r="G209" s="1420"/>
      <c r="H209" s="1420"/>
      <c r="I209" s="1420"/>
      <c r="J209" s="1420"/>
      <c r="K209" s="1420"/>
      <c r="L209" s="1420"/>
      <c r="M209" s="1420"/>
      <c r="N209" s="1421"/>
      <c r="O209" s="3"/>
      <c r="P209" s="1432"/>
      <c r="Q209" s="1419"/>
      <c r="R209" s="1420"/>
      <c r="S209" s="1420"/>
      <c r="T209" s="1420"/>
      <c r="U209" s="1420"/>
      <c r="V209" s="1420"/>
      <c r="W209" s="1420"/>
      <c r="X209" s="1420"/>
      <c r="Y209" s="1420"/>
      <c r="Z209" s="1420"/>
      <c r="AA209" s="1420"/>
      <c r="AB209" s="1420"/>
      <c r="AC209" s="1421"/>
    </row>
    <row r="210" spans="1:29" ht="15" customHeight="1">
      <c r="A210" s="1432"/>
      <c r="B210" s="9"/>
      <c r="C210" s="10"/>
      <c r="D210" s="10"/>
      <c r="E210" s="10"/>
      <c r="F210" s="10"/>
      <c r="G210" s="10"/>
      <c r="H210" s="10"/>
      <c r="I210" s="10"/>
      <c r="J210" s="10"/>
      <c r="K210" s="10"/>
      <c r="L210" s="10"/>
      <c r="M210" s="10"/>
      <c r="N210" s="11"/>
      <c r="O210" s="3"/>
      <c r="P210" s="1432"/>
      <c r="Q210" s="1424" t="s">
        <v>144</v>
      </c>
      <c r="R210" s="1403"/>
      <c r="S210" s="1403"/>
      <c r="T210" s="1403"/>
      <c r="U210" s="1403"/>
      <c r="V210" s="1403"/>
      <c r="W210" s="1403"/>
      <c r="X210" s="1403"/>
      <c r="Y210" s="1403"/>
      <c r="Z210" s="1403"/>
      <c r="AA210" s="1403"/>
      <c r="AB210" s="1403"/>
      <c r="AC210" s="1425"/>
    </row>
    <row r="211" spans="1:29" ht="15" customHeight="1" thickBot="1">
      <c r="A211" s="1432"/>
      <c r="B211" s="1422" t="s">
        <v>511</v>
      </c>
      <c r="C211" s="1423"/>
      <c r="D211" s="1423"/>
      <c r="E211" s="10"/>
      <c r="F211" s="1408" t="s">
        <v>5</v>
      </c>
      <c r="G211" s="1408"/>
      <c r="H211" s="1513" t="s">
        <v>66</v>
      </c>
      <c r="I211" s="1513"/>
      <c r="J211" s="10"/>
      <c r="K211" s="10"/>
      <c r="L211" s="10"/>
      <c r="M211" s="10"/>
      <c r="N211" s="11"/>
      <c r="O211" s="3"/>
      <c r="P211" s="1432"/>
      <c r="Q211" s="1426"/>
      <c r="R211" s="1406"/>
      <c r="S211" s="1406"/>
      <c r="T211" s="1406"/>
      <c r="U211" s="1406"/>
      <c r="V211" s="1406"/>
      <c r="W211" s="1406"/>
      <c r="X211" s="1406"/>
      <c r="Y211" s="1406"/>
      <c r="Z211" s="1406"/>
      <c r="AA211" s="1406"/>
      <c r="AB211" s="1406"/>
      <c r="AC211" s="1427"/>
    </row>
    <row r="212" spans="1:29" ht="18.75" customHeight="1">
      <c r="A212" s="1432"/>
      <c r="B212" s="1422"/>
      <c r="C212" s="1423"/>
      <c r="D212" s="1423"/>
      <c r="E212" s="448" t="s">
        <v>4</v>
      </c>
      <c r="F212" s="1414">
        <v>4</v>
      </c>
      <c r="G212" s="1414"/>
      <c r="H212" s="1600">
        <v>1</v>
      </c>
      <c r="I212" s="1600"/>
      <c r="J212" s="10"/>
      <c r="K212" s="10"/>
      <c r="L212" s="10"/>
      <c r="M212" s="10"/>
      <c r="N212" s="11"/>
      <c r="O212" s="3"/>
      <c r="P212" s="1432"/>
      <c r="Q212" s="9"/>
      <c r="R212" s="10"/>
      <c r="S212" s="10"/>
      <c r="T212" s="10"/>
      <c r="U212" s="10"/>
      <c r="V212" s="10"/>
      <c r="W212" s="10"/>
      <c r="X212" s="10"/>
      <c r="Y212" s="10"/>
      <c r="Z212" s="10"/>
      <c r="AA212" s="10"/>
      <c r="AB212" s="10"/>
      <c r="AC212" s="11"/>
    </row>
    <row r="213" spans="1:29" ht="18.75" customHeight="1">
      <c r="A213" s="1432"/>
      <c r="B213" s="443"/>
      <c r="C213" s="443" t="s">
        <v>6</v>
      </c>
      <c r="D213" s="99" t="s">
        <v>861</v>
      </c>
      <c r="E213" s="10"/>
      <c r="F213" s="114"/>
      <c r="G213" s="7"/>
      <c r="H213" s="15"/>
      <c r="I213" s="10"/>
      <c r="J213" s="188" t="s">
        <v>7</v>
      </c>
      <c r="K213" s="188"/>
      <c r="L213" s="188"/>
      <c r="M213" s="188"/>
      <c r="N213" s="189"/>
      <c r="O213" s="3"/>
      <c r="P213" s="1432"/>
      <c r="Q213" s="1439" t="s">
        <v>1430</v>
      </c>
      <c r="R213" s="1428"/>
      <c r="S213" s="1428"/>
      <c r="T213" s="1428"/>
      <c r="U213" s="1428"/>
      <c r="V213" s="1428"/>
      <c r="W213" s="1428"/>
      <c r="X213" s="1428"/>
      <c r="Y213" s="1428"/>
      <c r="Z213" s="1428"/>
      <c r="AA213" s="1428"/>
      <c r="AB213" s="869" t="s">
        <v>5</v>
      </c>
      <c r="AC213" s="11"/>
    </row>
    <row r="214" spans="1:29" ht="16.5" customHeight="1">
      <c r="A214" s="1432"/>
      <c r="B214" s="9"/>
      <c r="C214" s="445">
        <v>0.16</v>
      </c>
      <c r="D214" s="14" t="s">
        <v>572</v>
      </c>
      <c r="E214" s="14"/>
      <c r="F214" s="1409">
        <f>(C214/C222)*F212</f>
        <v>0.79012345679012341</v>
      </c>
      <c r="G214" s="1409"/>
      <c r="H214" s="1409">
        <f>(C214/E228)*H212</f>
        <v>0.16</v>
      </c>
      <c r="I214" s="1409"/>
      <c r="J214" s="1493" t="s">
        <v>573</v>
      </c>
      <c r="K214" s="1493"/>
      <c r="L214" s="1493"/>
      <c r="M214" s="1493"/>
      <c r="N214" s="1494"/>
      <c r="O214" s="3"/>
      <c r="P214" s="1432"/>
      <c r="Q214" s="1439"/>
      <c r="R214" s="1428"/>
      <c r="S214" s="1428"/>
      <c r="T214" s="1428"/>
      <c r="U214" s="1428"/>
      <c r="V214" s="1428"/>
      <c r="W214" s="1428"/>
      <c r="X214" s="1428"/>
      <c r="Y214" s="1428"/>
      <c r="Z214" s="1428"/>
      <c r="AA214" s="1428"/>
      <c r="AB214" s="874" t="s">
        <v>66</v>
      </c>
      <c r="AC214" s="11"/>
    </row>
    <row r="215" spans="1:29" ht="18.75">
      <c r="A215" s="1432"/>
      <c r="B215" s="9"/>
      <c r="C215" s="445">
        <v>0.11</v>
      </c>
      <c r="D215" s="14" t="s">
        <v>44</v>
      </c>
      <c r="E215" s="15"/>
      <c r="F215" s="1409">
        <f>(C215/C222)*F212</f>
        <v>0.54320987654320985</v>
      </c>
      <c r="G215" s="1409"/>
      <c r="H215" s="1409">
        <f>(C215/E228)*H212</f>
        <v>0.11</v>
      </c>
      <c r="I215" s="1409"/>
      <c r="J215" s="1495"/>
      <c r="K215" s="1495"/>
      <c r="L215" s="1495"/>
      <c r="M215" s="1495"/>
      <c r="N215" s="1496"/>
      <c r="O215" s="3"/>
      <c r="P215" s="1432"/>
      <c r="Q215" s="1439"/>
      <c r="R215" s="1428"/>
      <c r="S215" s="1428"/>
      <c r="T215" s="1428"/>
      <c r="U215" s="1428"/>
      <c r="V215" s="1428"/>
      <c r="W215" s="1428"/>
      <c r="X215" s="1428"/>
      <c r="Y215" s="1428"/>
      <c r="Z215" s="1428"/>
      <c r="AA215" s="1428"/>
      <c r="AB215" s="991"/>
      <c r="AC215" s="11"/>
    </row>
    <row r="216" spans="1:29" ht="15.75" customHeight="1">
      <c r="A216" s="1432"/>
      <c r="B216" s="9"/>
      <c r="C216" s="445">
        <v>0.105</v>
      </c>
      <c r="D216" s="14" t="s">
        <v>42</v>
      </c>
      <c r="E216" s="15"/>
      <c r="F216" s="1409">
        <f>(C216/C222)*F212</f>
        <v>0.51851851851851849</v>
      </c>
      <c r="G216" s="1409"/>
      <c r="H216" s="1409">
        <f>(C216/E228)*H212</f>
        <v>0.105</v>
      </c>
      <c r="I216" s="1409"/>
      <c r="J216" s="1493" t="s">
        <v>442</v>
      </c>
      <c r="K216" s="1493"/>
      <c r="L216" s="1493"/>
      <c r="M216" s="1493"/>
      <c r="N216" s="1494"/>
      <c r="O216" s="3"/>
      <c r="P216" s="1432"/>
      <c r="Q216" s="1440" t="s">
        <v>1374</v>
      </c>
      <c r="R216" s="1441"/>
      <c r="S216" s="1441"/>
      <c r="T216" s="1441"/>
      <c r="U216" s="1441"/>
      <c r="V216" s="1441"/>
      <c r="W216" s="1441"/>
      <c r="X216" s="1441"/>
      <c r="Y216" s="1441"/>
      <c r="Z216" s="1441"/>
      <c r="AA216" s="1441"/>
      <c r="AB216" s="876" t="s">
        <v>6</v>
      </c>
      <c r="AC216" s="11"/>
    </row>
    <row r="217" spans="1:29" ht="16.5" customHeight="1">
      <c r="A217" s="1432"/>
      <c r="B217" s="9"/>
      <c r="C217" s="445">
        <v>0.105</v>
      </c>
      <c r="D217" s="14" t="s">
        <v>14</v>
      </c>
      <c r="E217" s="15"/>
      <c r="F217" s="1409">
        <f>(C217/C222)*F212</f>
        <v>0.51851851851851849</v>
      </c>
      <c r="G217" s="1409"/>
      <c r="H217" s="1409">
        <f>(C217/E228)*H212</f>
        <v>0.105</v>
      </c>
      <c r="I217" s="1409"/>
      <c r="J217" s="1495"/>
      <c r="K217" s="1495"/>
      <c r="L217" s="1495"/>
      <c r="M217" s="1495"/>
      <c r="N217" s="1496"/>
      <c r="O217" s="3"/>
      <c r="P217" s="1432"/>
      <c r="Q217" s="1440"/>
      <c r="R217" s="1441"/>
      <c r="S217" s="1441"/>
      <c r="T217" s="1441"/>
      <c r="U217" s="1441"/>
      <c r="V217" s="1441"/>
      <c r="W217" s="1441"/>
      <c r="X217" s="1441"/>
      <c r="Y217" s="1441"/>
      <c r="Z217" s="1441"/>
      <c r="AA217" s="1441"/>
      <c r="AB217" s="991"/>
      <c r="AC217" s="11"/>
    </row>
    <row r="218" spans="1:29" ht="15.75" customHeight="1">
      <c r="A218" s="1432"/>
      <c r="B218" s="9"/>
      <c r="C218" s="445">
        <v>0.19</v>
      </c>
      <c r="D218" s="14" t="s">
        <v>423</v>
      </c>
      <c r="E218" s="15"/>
      <c r="F218" s="1409">
        <f>(C218/C222)*F212</f>
        <v>0.93827160493827155</v>
      </c>
      <c r="G218" s="1409"/>
      <c r="H218" s="1409">
        <f>(C218/E228)*H212</f>
        <v>0.19</v>
      </c>
      <c r="I218" s="1409"/>
      <c r="J218" s="1634" t="s">
        <v>306</v>
      </c>
      <c r="K218" s="1634"/>
      <c r="L218" s="1634"/>
      <c r="M218" s="1634"/>
      <c r="N218" s="1635"/>
      <c r="O218" s="3"/>
      <c r="P218" s="1432"/>
      <c r="Q218" s="9"/>
      <c r="R218" s="10"/>
      <c r="S218" s="10"/>
      <c r="T218" s="10"/>
      <c r="U218" s="10"/>
      <c r="V218" s="10"/>
      <c r="W218" s="10"/>
      <c r="X218" s="10"/>
      <c r="Y218" s="10"/>
      <c r="Z218" s="10"/>
      <c r="AA218" s="10"/>
      <c r="AB218" s="10"/>
      <c r="AC218" s="11"/>
    </row>
    <row r="219" spans="1:29" ht="15.75">
      <c r="A219" s="1432"/>
      <c r="B219" s="9"/>
      <c r="C219" s="445">
        <v>7.0000000000000007E-2</v>
      </c>
      <c r="D219" s="14" t="s">
        <v>44</v>
      </c>
      <c r="E219" s="15"/>
      <c r="F219" s="1409">
        <f>(C219/C222)*F212</f>
        <v>0.34567901234567905</v>
      </c>
      <c r="G219" s="1409"/>
      <c r="H219" s="1409">
        <f>(C219/E228)*H212</f>
        <v>7.0000000000000007E-2</v>
      </c>
      <c r="I219" s="1409"/>
      <c r="J219" s="1636"/>
      <c r="K219" s="1636"/>
      <c r="L219" s="1636"/>
      <c r="M219" s="1636"/>
      <c r="N219" s="1637"/>
      <c r="O219" s="3"/>
      <c r="P219" s="1432"/>
      <c r="Q219" s="9"/>
      <c r="R219" s="10"/>
      <c r="S219" s="10"/>
      <c r="T219" s="10"/>
      <c r="U219" s="10"/>
      <c r="V219" s="10"/>
      <c r="W219" s="10"/>
      <c r="X219" s="10"/>
      <c r="Y219" s="10"/>
      <c r="Z219" s="10"/>
      <c r="AA219" s="10"/>
      <c r="AB219" s="10"/>
      <c r="AC219" s="11"/>
    </row>
    <row r="220" spans="1:29" ht="15.75">
      <c r="A220" s="1432"/>
      <c r="B220" s="9"/>
      <c r="C220" s="445">
        <v>7.0000000000000007E-2</v>
      </c>
      <c r="D220" s="14" t="s">
        <v>145</v>
      </c>
      <c r="E220" s="15"/>
      <c r="F220" s="1409">
        <f>(C220/C222)*F212</f>
        <v>0.34567901234567905</v>
      </c>
      <c r="G220" s="1409"/>
      <c r="H220" s="1409">
        <f>(C220/E228)*H212</f>
        <v>7.0000000000000007E-2</v>
      </c>
      <c r="I220" s="1409"/>
      <c r="J220" s="177"/>
      <c r="K220" s="177"/>
      <c r="L220" s="177"/>
      <c r="M220" s="177"/>
      <c r="N220" s="178"/>
      <c r="O220" s="3"/>
      <c r="P220" s="1432"/>
      <c r="Q220" s="9"/>
      <c r="R220" s="10"/>
      <c r="S220" s="10"/>
      <c r="T220" s="10"/>
      <c r="U220" s="10"/>
      <c r="V220" s="10"/>
      <c r="W220" s="10"/>
      <c r="X220" s="10"/>
      <c r="Y220" s="10"/>
      <c r="Z220" s="10"/>
      <c r="AA220" s="10"/>
      <c r="AB220" s="10"/>
      <c r="AC220" s="11"/>
    </row>
    <row r="221" spans="1:29" ht="15.75" customHeight="1">
      <c r="A221" s="1432"/>
      <c r="B221" s="9"/>
      <c r="C221" s="10"/>
      <c r="D221" s="10"/>
      <c r="E221" s="10"/>
      <c r="F221" s="18"/>
      <c r="G221" s="109"/>
      <c r="H221" s="18"/>
      <c r="I221" s="109"/>
      <c r="J221" s="10"/>
      <c r="K221" s="10"/>
      <c r="L221" s="10"/>
      <c r="M221" s="10"/>
      <c r="N221" s="11"/>
      <c r="P221" s="1432"/>
      <c r="Q221" s="9"/>
      <c r="R221" s="10"/>
      <c r="S221" s="10"/>
      <c r="T221" s="10"/>
      <c r="U221" s="10"/>
      <c r="V221" s="10"/>
      <c r="W221" s="10"/>
      <c r="X221" s="10"/>
      <c r="Y221" s="10"/>
      <c r="Z221" s="10"/>
      <c r="AA221" s="10"/>
      <c r="AB221" s="10"/>
      <c r="AC221" s="11"/>
    </row>
    <row r="222" spans="1:29" ht="16.5" customHeight="1">
      <c r="A222" s="1432"/>
      <c r="B222" s="9"/>
      <c r="C222" s="442">
        <f>SUM(C214:C220)</f>
        <v>0.81</v>
      </c>
      <c r="D222" s="1453" t="s">
        <v>8</v>
      </c>
      <c r="E222" s="1453"/>
      <c r="F222" s="1454">
        <f t="shared" ref="F222:I222" si="5">SUM(F214:F220)</f>
        <v>4</v>
      </c>
      <c r="G222" s="1454">
        <f t="shared" si="5"/>
        <v>0</v>
      </c>
      <c r="H222" s="1454">
        <f t="shared" si="5"/>
        <v>0.81</v>
      </c>
      <c r="I222" s="1454">
        <f t="shared" si="5"/>
        <v>0</v>
      </c>
      <c r="J222" s="1564" t="s">
        <v>575</v>
      </c>
      <c r="K222" s="1564"/>
      <c r="L222" s="1564"/>
      <c r="M222" s="1564"/>
      <c r="N222" s="1565"/>
      <c r="P222" s="1432"/>
      <c r="Q222" s="9"/>
      <c r="R222" s="10"/>
      <c r="S222" s="10"/>
      <c r="T222" s="10"/>
      <c r="U222" s="10"/>
      <c r="V222" s="10"/>
      <c r="W222" s="10"/>
      <c r="X222" s="10"/>
      <c r="Y222" s="10"/>
      <c r="Z222" s="10"/>
      <c r="AA222" s="10"/>
      <c r="AB222" s="10"/>
      <c r="AC222" s="11"/>
    </row>
    <row r="223" spans="1:29" ht="16.5" customHeight="1">
      <c r="A223" s="1432"/>
      <c r="B223" s="10"/>
      <c r="C223" s="442"/>
      <c r="D223" s="440" t="s">
        <v>532</v>
      </c>
      <c r="E223" s="440"/>
      <c r="F223" s="1606">
        <f>F222/H228</f>
        <v>4.9382716049382713</v>
      </c>
      <c r="G223" s="1606"/>
      <c r="H223" s="1607">
        <f>H222/H228</f>
        <v>1</v>
      </c>
      <c r="I223" s="1607"/>
      <c r="J223" s="1564"/>
      <c r="K223" s="1564"/>
      <c r="L223" s="1564"/>
      <c r="M223" s="1564"/>
      <c r="N223" s="1565"/>
      <c r="P223" s="1432"/>
      <c r="Q223" s="9"/>
      <c r="R223" s="10"/>
      <c r="S223" s="10"/>
      <c r="T223" s="10"/>
      <c r="U223" s="10"/>
      <c r="V223" s="10"/>
      <c r="W223" s="10"/>
      <c r="X223" s="10"/>
      <c r="Y223" s="10"/>
      <c r="Z223" s="10"/>
      <c r="AA223" s="10"/>
      <c r="AB223" s="10"/>
      <c r="AC223" s="11"/>
    </row>
    <row r="224" spans="1:29" ht="16.5" customHeight="1">
      <c r="A224" s="1432"/>
      <c r="B224" s="10"/>
      <c r="C224" s="442"/>
      <c r="D224" s="1614" t="s">
        <v>533</v>
      </c>
      <c r="E224" s="1614"/>
      <c r="F224" s="1615">
        <f>L228*F223</f>
        <v>3.9506172839506171</v>
      </c>
      <c r="G224" s="1615"/>
      <c r="H224" s="1615">
        <f>L228*H223</f>
        <v>0.8</v>
      </c>
      <c r="I224" s="1615"/>
      <c r="J224" s="1564"/>
      <c r="K224" s="1564"/>
      <c r="L224" s="1564"/>
      <c r="M224" s="1564"/>
      <c r="N224" s="1565"/>
      <c r="P224" s="1432"/>
      <c r="Q224" s="9"/>
      <c r="R224" s="10"/>
      <c r="S224" s="10"/>
      <c r="T224" s="10"/>
      <c r="U224" s="10"/>
      <c r="V224" s="10"/>
      <c r="W224" s="10"/>
      <c r="X224" s="10"/>
      <c r="Y224" s="10"/>
      <c r="Z224" s="10"/>
      <c r="AA224" s="10"/>
      <c r="AB224" s="10"/>
      <c r="AC224" s="11"/>
    </row>
    <row r="225" spans="1:29" ht="16.5" customHeight="1">
      <c r="A225" s="1432"/>
      <c r="B225" s="10"/>
      <c r="C225" s="442"/>
      <c r="D225" s="440"/>
      <c r="E225" s="440"/>
      <c r="F225" s="441"/>
      <c r="G225" s="441"/>
      <c r="H225" s="441"/>
      <c r="I225" s="441"/>
      <c r="J225" s="20"/>
      <c r="K225" s="10"/>
      <c r="L225" s="10"/>
      <c r="M225" s="10"/>
      <c r="N225" s="11"/>
      <c r="P225" s="1432"/>
      <c r="Q225" s="9"/>
      <c r="R225" s="228" t="s">
        <v>1431</v>
      </c>
      <c r="S225" s="10"/>
      <c r="T225" s="10"/>
      <c r="U225" s="10"/>
      <c r="V225" s="10"/>
      <c r="W225" s="10"/>
      <c r="X225" s="10"/>
      <c r="Y225" s="10"/>
      <c r="Z225" s="10"/>
      <c r="AA225" s="10"/>
      <c r="AB225" s="876" t="s">
        <v>6</v>
      </c>
      <c r="AC225" s="11"/>
    </row>
    <row r="226" spans="1:29" ht="16.5" customHeight="1">
      <c r="A226" s="1432"/>
      <c r="B226" s="1484" t="s">
        <v>464</v>
      </c>
      <c r="C226" s="1485"/>
      <c r="D226" s="1485"/>
      <c r="E226" s="1485"/>
      <c r="F226" s="1485"/>
      <c r="G226" s="1485"/>
      <c r="H226" s="1485"/>
      <c r="I226" s="1485"/>
      <c r="J226" s="1485"/>
      <c r="K226" s="1485"/>
      <c r="L226" s="1485"/>
      <c r="M226" s="1485"/>
      <c r="N226" s="1486"/>
      <c r="P226" s="1432"/>
      <c r="Q226" s="9"/>
      <c r="R226" s="917" t="s">
        <v>1432</v>
      </c>
      <c r="S226" s="10"/>
      <c r="T226" s="10"/>
      <c r="U226" s="10"/>
      <c r="V226" s="10"/>
      <c r="W226" s="10"/>
      <c r="X226" s="10"/>
      <c r="Y226" s="10"/>
      <c r="Z226" s="10"/>
      <c r="AA226" s="10"/>
      <c r="AB226" s="876" t="s">
        <v>6</v>
      </c>
      <c r="AC226" s="11"/>
    </row>
    <row r="227" spans="1:29" ht="16.5" customHeight="1">
      <c r="A227" s="1432"/>
      <c r="B227" s="297"/>
      <c r="C227" s="15"/>
      <c r="D227" s="15"/>
      <c r="E227" s="443" t="s">
        <v>6</v>
      </c>
      <c r="F227" s="15"/>
      <c r="G227" s="15"/>
      <c r="H227" s="15"/>
      <c r="I227" s="15"/>
      <c r="J227" s="15"/>
      <c r="K227" s="15"/>
      <c r="L227" s="443" t="s">
        <v>6</v>
      </c>
      <c r="M227" s="15"/>
      <c r="N227" s="110"/>
      <c r="P227" s="1432"/>
      <c r="Q227" s="9"/>
      <c r="R227" s="10"/>
      <c r="S227" s="10"/>
      <c r="T227" s="10"/>
      <c r="U227" s="10"/>
      <c r="V227" s="10"/>
      <c r="W227" s="10"/>
      <c r="X227" s="10"/>
      <c r="Y227" s="10"/>
      <c r="Z227" s="10"/>
      <c r="AA227" s="10"/>
      <c r="AB227" s="10"/>
      <c r="AC227" s="11"/>
    </row>
    <row r="228" spans="1:29" ht="16.5" customHeight="1">
      <c r="A228" s="1432"/>
      <c r="B228" s="233"/>
      <c r="C228" s="228" t="s">
        <v>264</v>
      </c>
      <c r="D228" s="109"/>
      <c r="E228" s="180">
        <v>1</v>
      </c>
      <c r="F228" s="455" t="s">
        <v>530</v>
      </c>
      <c r="G228" s="441"/>
      <c r="H228" s="77">
        <f>C222/E228</f>
        <v>0.81</v>
      </c>
      <c r="I228" s="481"/>
      <c r="J228" s="481"/>
      <c r="K228" s="229" t="s">
        <v>531</v>
      </c>
      <c r="L228" s="480">
        <v>0.8</v>
      </c>
      <c r="M228" s="10"/>
      <c r="N228" s="11"/>
      <c r="P228" s="1432"/>
      <c r="Q228" s="1016" t="s">
        <v>1418</v>
      </c>
      <c r="R228" s="10"/>
      <c r="S228" s="10"/>
      <c r="T228" s="10"/>
      <c r="U228" s="10"/>
      <c r="V228" s="10"/>
      <c r="W228" s="10"/>
      <c r="X228" s="10"/>
      <c r="Y228" s="10"/>
      <c r="Z228" s="10"/>
      <c r="AA228" s="10"/>
      <c r="AB228" s="10"/>
      <c r="AC228" s="11"/>
    </row>
    <row r="229" spans="1:29" ht="16.5" customHeight="1" thickBot="1">
      <c r="A229" s="1432"/>
      <c r="B229" s="482"/>
      <c r="C229" s="89"/>
      <c r="D229" s="89"/>
      <c r="E229" s="89"/>
      <c r="F229" s="89"/>
      <c r="G229" s="89"/>
      <c r="H229" s="89"/>
      <c r="I229" s="89"/>
      <c r="J229" s="89"/>
      <c r="K229" s="89"/>
      <c r="L229" s="89"/>
      <c r="M229" s="89"/>
      <c r="N229" s="483"/>
      <c r="P229" s="1432"/>
      <c r="Q229" s="992" t="str">
        <f ca="1">CELL("nomfichier",P225)</f>
        <v>D:\1 UPRT SITE WEB\uprt.fr\ff-mickael-rabeau\[ff-mr-patisserie-N°3-complet.xlsx]Biscuits-Genoises</v>
      </c>
      <c r="R229" s="10"/>
      <c r="S229" s="10"/>
      <c r="T229" s="10"/>
      <c r="U229" s="10"/>
      <c r="V229" s="10"/>
      <c r="W229" s="10"/>
      <c r="X229" s="10"/>
      <c r="Y229" s="10"/>
      <c r="Z229" s="10"/>
      <c r="AA229" s="10"/>
      <c r="AB229" s="10"/>
      <c r="AC229" s="11"/>
    </row>
    <row r="230" spans="1:29">
      <c r="A230" s="1432"/>
      <c r="B230" s="23" t="s">
        <v>6</v>
      </c>
      <c r="C230" s="452" t="s">
        <v>574</v>
      </c>
      <c r="D230" s="25"/>
      <c r="E230" s="25"/>
      <c r="F230" s="25"/>
      <c r="G230" s="25"/>
      <c r="H230" s="25"/>
      <c r="I230" s="25"/>
      <c r="J230" s="25"/>
      <c r="K230" s="25"/>
      <c r="L230" s="25"/>
      <c r="M230" s="25"/>
      <c r="N230" s="26"/>
      <c r="P230" s="1432"/>
      <c r="Q230" s="938"/>
      <c r="R230" s="939"/>
      <c r="S230" s="939"/>
      <c r="T230" s="939"/>
      <c r="U230" s="25"/>
      <c r="V230" s="25"/>
      <c r="W230" s="25"/>
      <c r="X230" s="25"/>
      <c r="Y230" s="25"/>
      <c r="Z230" s="25"/>
      <c r="AA230" s="25"/>
      <c r="AB230" s="25"/>
      <c r="AC230" s="26"/>
    </row>
    <row r="231" spans="1:29">
      <c r="A231" s="1432"/>
      <c r="B231" s="438" t="s">
        <v>5</v>
      </c>
      <c r="C231" s="451" t="s">
        <v>11</v>
      </c>
      <c r="D231" s="28"/>
      <c r="E231" s="28"/>
      <c r="F231" s="28"/>
      <c r="G231" s="28"/>
      <c r="H231" s="28"/>
      <c r="I231" s="28"/>
      <c r="J231" s="28"/>
      <c r="K231" s="28"/>
      <c r="L231" s="28"/>
      <c r="M231" s="10"/>
      <c r="N231" s="29"/>
      <c r="P231" s="1432"/>
      <c r="Q231" s="9"/>
      <c r="R231" s="10" t="s">
        <v>9</v>
      </c>
      <c r="S231" s="932" t="s">
        <v>177</v>
      </c>
      <c r="T231" s="10"/>
      <c r="U231" s="10"/>
      <c r="V231" s="1429" t="s">
        <v>179</v>
      </c>
      <c r="W231" s="1429"/>
      <c r="X231" s="1429"/>
      <c r="Y231" s="1429"/>
      <c r="Z231" s="1429"/>
      <c r="AA231" s="1429"/>
      <c r="AB231" s="1429"/>
      <c r="AC231" s="1430"/>
    </row>
    <row r="232" spans="1:29">
      <c r="A232" s="1432"/>
      <c r="B232" s="444" t="s">
        <v>66</v>
      </c>
      <c r="C232" s="520" t="s">
        <v>534</v>
      </c>
      <c r="D232" s="28"/>
      <c r="E232" s="28"/>
      <c r="F232" s="28"/>
      <c r="G232" s="28"/>
      <c r="H232" s="28"/>
      <c r="I232" s="28"/>
      <c r="J232" s="28"/>
      <c r="K232" s="28"/>
      <c r="L232" s="28"/>
      <c r="M232" s="10"/>
      <c r="N232" s="29"/>
      <c r="P232" s="1432"/>
      <c r="Q232" s="10"/>
      <c r="R232" s="10"/>
      <c r="S232" s="10"/>
      <c r="T232" s="10"/>
      <c r="U232" s="10"/>
      <c r="V232" s="931"/>
      <c r="W232" s="931" t="s">
        <v>178</v>
      </c>
      <c r="X232" s="931"/>
      <c r="Y232" s="931"/>
      <c r="Z232" s="931"/>
      <c r="AA232" s="931"/>
      <c r="AB232" s="931"/>
      <c r="AC232" s="933"/>
    </row>
    <row r="233" spans="1:29" ht="15" customHeight="1">
      <c r="A233" s="1432"/>
      <c r="B233" s="1433" t="s">
        <v>1412</v>
      </c>
      <c r="C233" s="1434"/>
      <c r="D233" s="1434"/>
      <c r="E233" s="1434"/>
      <c r="F233" s="1434"/>
      <c r="G233" s="1434"/>
      <c r="H233" s="1434"/>
      <c r="I233" s="1434"/>
      <c r="J233" s="1434"/>
      <c r="K233" s="1434"/>
      <c r="L233" s="1434"/>
      <c r="M233" s="1434"/>
      <c r="N233" s="1435"/>
      <c r="P233" s="1432"/>
      <c r="Q233" s="1433" t="s">
        <v>1412</v>
      </c>
      <c r="R233" s="1434"/>
      <c r="S233" s="1434"/>
      <c r="T233" s="1434"/>
      <c r="U233" s="1434"/>
      <c r="V233" s="1434"/>
      <c r="W233" s="1434"/>
      <c r="X233" s="1434"/>
      <c r="Y233" s="1434"/>
      <c r="Z233" s="1434"/>
      <c r="AA233" s="1434"/>
      <c r="AB233" s="1434"/>
      <c r="AC233" s="1435"/>
    </row>
    <row r="234" spans="1:29" ht="15.75" thickBot="1">
      <c r="A234" s="1432"/>
      <c r="B234" s="1436"/>
      <c r="C234" s="1437"/>
      <c r="D234" s="1437"/>
      <c r="E234" s="1437"/>
      <c r="F234" s="1437"/>
      <c r="G234" s="1437"/>
      <c r="H234" s="1437"/>
      <c r="I234" s="1437"/>
      <c r="J234" s="1437"/>
      <c r="K234" s="1437"/>
      <c r="L234" s="1437"/>
      <c r="M234" s="1437"/>
      <c r="N234" s="1438"/>
      <c r="P234" s="1432"/>
      <c r="Q234" s="1436"/>
      <c r="R234" s="1437"/>
      <c r="S234" s="1437"/>
      <c r="T234" s="1437"/>
      <c r="U234" s="1437"/>
      <c r="V234" s="1437"/>
      <c r="W234" s="1437"/>
      <c r="X234" s="1437"/>
      <c r="Y234" s="1437"/>
      <c r="Z234" s="1437"/>
      <c r="AA234" s="1437"/>
      <c r="AB234" s="1437"/>
      <c r="AC234" s="1438"/>
    </row>
    <row r="236" spans="1:29" ht="15.75" thickBot="1">
      <c r="A236" s="8" t="s">
        <v>3</v>
      </c>
      <c r="B236" s="1431" t="str">
        <f>B237</f>
        <v>Biscuit capucine nature</v>
      </c>
      <c r="C236" s="1431"/>
      <c r="D236" s="1431"/>
      <c r="E236" s="1431"/>
      <c r="F236" s="1431"/>
      <c r="G236" s="1431"/>
      <c r="H236" s="1431"/>
      <c r="I236" s="1431"/>
      <c r="J236" s="1431"/>
      <c r="K236" s="1431"/>
      <c r="L236" s="1431"/>
      <c r="M236" s="1431"/>
      <c r="N236" s="1431"/>
      <c r="O236" s="3"/>
      <c r="P236" s="8" t="s">
        <v>3</v>
      </c>
      <c r="Q236" s="1431" t="str">
        <f>Q237</f>
        <v>Biscuit capucine nature</v>
      </c>
      <c r="R236" s="1431"/>
      <c r="S236" s="1431"/>
      <c r="T236" s="1431"/>
      <c r="U236" s="1431"/>
      <c r="V236" s="1431"/>
      <c r="W236" s="1431"/>
      <c r="X236" s="1431"/>
      <c r="Y236" s="1431"/>
      <c r="Z236" s="1431"/>
      <c r="AA236" s="1431"/>
      <c r="AB236" s="1431"/>
      <c r="AC236" s="1431"/>
    </row>
    <row r="237" spans="1:29" ht="23.25" customHeight="1">
      <c r="A237" s="1432" t="str">
        <f>B237</f>
        <v>Biscuit capucine nature</v>
      </c>
      <c r="B237" s="1399" t="s">
        <v>576</v>
      </c>
      <c r="C237" s="1400"/>
      <c r="D237" s="1400"/>
      <c r="E237" s="1400"/>
      <c r="F237" s="1400"/>
      <c r="G237" s="1400"/>
      <c r="H237" s="1400"/>
      <c r="I237" s="1400"/>
      <c r="J237" s="1400"/>
      <c r="K237" s="1400"/>
      <c r="L237" s="1400"/>
      <c r="M237" s="1400"/>
      <c r="N237" s="1401"/>
      <c r="O237" s="3"/>
      <c r="P237" s="1432" t="str">
        <f>Q237</f>
        <v>Biscuit capucine nature</v>
      </c>
      <c r="Q237" s="1399" t="s">
        <v>576</v>
      </c>
      <c r="R237" s="1400"/>
      <c r="S237" s="1400"/>
      <c r="T237" s="1400"/>
      <c r="U237" s="1400"/>
      <c r="V237" s="1400"/>
      <c r="W237" s="1400"/>
      <c r="X237" s="1400"/>
      <c r="Y237" s="1400"/>
      <c r="Z237" s="1400"/>
      <c r="AA237" s="1400"/>
      <c r="AB237" s="1400"/>
      <c r="AC237" s="1401"/>
    </row>
    <row r="238" spans="1:29" ht="15.75" customHeight="1">
      <c r="A238" s="1432"/>
      <c r="B238" s="1387"/>
      <c r="C238" s="1388"/>
      <c r="D238" s="1388"/>
      <c r="E238" s="1388"/>
      <c r="F238" s="1388"/>
      <c r="G238" s="1388"/>
      <c r="H238" s="1388"/>
      <c r="I238" s="1388"/>
      <c r="J238" s="1388"/>
      <c r="K238" s="1388"/>
      <c r="L238" s="1388"/>
      <c r="M238" s="1388"/>
      <c r="N238" s="1389"/>
      <c r="O238" s="3"/>
      <c r="P238" s="1432"/>
      <c r="Q238" s="1387"/>
      <c r="R238" s="1388"/>
      <c r="S238" s="1388"/>
      <c r="T238" s="1388"/>
      <c r="U238" s="1388"/>
      <c r="V238" s="1388"/>
      <c r="W238" s="1388"/>
      <c r="X238" s="1388"/>
      <c r="Y238" s="1388"/>
      <c r="Z238" s="1388"/>
      <c r="AA238" s="1388"/>
      <c r="AB238" s="1388"/>
      <c r="AC238" s="1389"/>
    </row>
    <row r="239" spans="1:29" ht="15.75" customHeight="1">
      <c r="A239" s="1432"/>
      <c r="B239" s="1416" t="s">
        <v>19</v>
      </c>
      <c r="C239" s="1417"/>
      <c r="D239" s="1417"/>
      <c r="E239" s="1417"/>
      <c r="F239" s="1417"/>
      <c r="G239" s="1417"/>
      <c r="H239" s="1417"/>
      <c r="I239" s="1417"/>
      <c r="J239" s="1417"/>
      <c r="K239" s="1417"/>
      <c r="L239" s="1417"/>
      <c r="M239" s="1417"/>
      <c r="N239" s="1418"/>
      <c r="O239" s="3"/>
      <c r="P239" s="1432"/>
      <c r="Q239" s="1416" t="s">
        <v>19</v>
      </c>
      <c r="R239" s="1417"/>
      <c r="S239" s="1417"/>
      <c r="T239" s="1417"/>
      <c r="U239" s="1417"/>
      <c r="V239" s="1417"/>
      <c r="W239" s="1417"/>
      <c r="X239" s="1417"/>
      <c r="Y239" s="1417"/>
      <c r="Z239" s="1417"/>
      <c r="AA239" s="1417"/>
      <c r="AB239" s="1417"/>
      <c r="AC239" s="1418"/>
    </row>
    <row r="240" spans="1:29" ht="15.75" customHeight="1" thickBot="1">
      <c r="A240" s="1432"/>
      <c r="B240" s="1419"/>
      <c r="C240" s="1420"/>
      <c r="D240" s="1420"/>
      <c r="E240" s="1420"/>
      <c r="F240" s="1420"/>
      <c r="G240" s="1420"/>
      <c r="H240" s="1420"/>
      <c r="I240" s="1420"/>
      <c r="J240" s="1420"/>
      <c r="K240" s="1420"/>
      <c r="L240" s="1420"/>
      <c r="M240" s="1420"/>
      <c r="N240" s="1421"/>
      <c r="O240" s="3"/>
      <c r="P240" s="1432"/>
      <c r="Q240" s="1419"/>
      <c r="R240" s="1420"/>
      <c r="S240" s="1420"/>
      <c r="T240" s="1420"/>
      <c r="U240" s="1420"/>
      <c r="V240" s="1420"/>
      <c r="W240" s="1420"/>
      <c r="X240" s="1420"/>
      <c r="Y240" s="1420"/>
      <c r="Z240" s="1420"/>
      <c r="AA240" s="1420"/>
      <c r="AB240" s="1420"/>
      <c r="AC240" s="1421"/>
    </row>
    <row r="241" spans="1:29" ht="15" customHeight="1">
      <c r="A241" s="1432"/>
      <c r="B241" s="9"/>
      <c r="C241" s="10"/>
      <c r="D241" s="10"/>
      <c r="E241" s="10"/>
      <c r="F241" s="10"/>
      <c r="G241" s="10"/>
      <c r="H241" s="10"/>
      <c r="I241" s="10"/>
      <c r="J241" s="10"/>
      <c r="K241" s="10"/>
      <c r="L241" s="10"/>
      <c r="M241" s="10"/>
      <c r="N241" s="11"/>
      <c r="O241" s="3"/>
      <c r="P241" s="1432"/>
      <c r="Q241" s="1424" t="s">
        <v>144</v>
      </c>
      <c r="R241" s="1403"/>
      <c r="S241" s="1403"/>
      <c r="T241" s="1403"/>
      <c r="U241" s="1403"/>
      <c r="V241" s="1403"/>
      <c r="W241" s="1403"/>
      <c r="X241" s="1403"/>
      <c r="Y241" s="1403"/>
      <c r="Z241" s="1403"/>
      <c r="AA241" s="1403"/>
      <c r="AB241" s="1403"/>
      <c r="AC241" s="1425"/>
    </row>
    <row r="242" spans="1:29" ht="15" customHeight="1" thickBot="1">
      <c r="A242" s="1432"/>
      <c r="B242" s="1422" t="s">
        <v>581</v>
      </c>
      <c r="C242" s="1423"/>
      <c r="D242" s="1423"/>
      <c r="E242" s="10"/>
      <c r="F242" s="1408" t="s">
        <v>5</v>
      </c>
      <c r="G242" s="1408"/>
      <c r="H242" s="10"/>
      <c r="I242" s="10"/>
      <c r="J242" s="10"/>
      <c r="K242" s="10"/>
      <c r="L242" s="10"/>
      <c r="M242" s="10"/>
      <c r="N242" s="11"/>
      <c r="O242" s="3"/>
      <c r="P242" s="1432"/>
      <c r="Q242" s="1426"/>
      <c r="R242" s="1406"/>
      <c r="S242" s="1406"/>
      <c r="T242" s="1406"/>
      <c r="U242" s="1406"/>
      <c r="V242" s="1406"/>
      <c r="W242" s="1406"/>
      <c r="X242" s="1406"/>
      <c r="Y242" s="1406"/>
      <c r="Z242" s="1406"/>
      <c r="AA242" s="1406"/>
      <c r="AB242" s="1406"/>
      <c r="AC242" s="1427"/>
    </row>
    <row r="243" spans="1:29" ht="18.75" customHeight="1">
      <c r="A243" s="1432"/>
      <c r="B243" s="1422"/>
      <c r="C243" s="1423"/>
      <c r="D243" s="1423"/>
      <c r="E243" s="448" t="s">
        <v>4</v>
      </c>
      <c r="F243" s="1414">
        <v>4</v>
      </c>
      <c r="G243" s="1414"/>
      <c r="H243" s="10"/>
      <c r="I243" s="10"/>
      <c r="J243" s="10"/>
      <c r="K243" s="10"/>
      <c r="L243" s="10"/>
      <c r="M243" s="10"/>
      <c r="N243" s="11"/>
      <c r="O243" s="3"/>
      <c r="P243" s="1432"/>
      <c r="Q243" s="1439" t="s">
        <v>1421</v>
      </c>
      <c r="R243" s="1428"/>
      <c r="S243" s="1428"/>
      <c r="T243" s="1428"/>
      <c r="U243" s="1428"/>
      <c r="V243" s="1428"/>
      <c r="W243" s="1428"/>
      <c r="X243" s="1428"/>
      <c r="Y243" s="1428"/>
      <c r="Z243" s="1428"/>
      <c r="AA243" s="1428"/>
      <c r="AB243" s="991"/>
      <c r="AC243" s="11"/>
    </row>
    <row r="244" spans="1:29">
      <c r="A244" s="1432"/>
      <c r="B244" s="443"/>
      <c r="C244" s="443" t="s">
        <v>6</v>
      </c>
      <c r="D244" s="99" t="s">
        <v>861</v>
      </c>
      <c r="E244" s="10"/>
      <c r="F244" s="114"/>
      <c r="G244" s="7"/>
      <c r="H244" s="10"/>
      <c r="I244" s="10"/>
      <c r="J244" s="188" t="s">
        <v>7</v>
      </c>
      <c r="K244" s="188"/>
      <c r="L244" s="188"/>
      <c r="M244" s="188"/>
      <c r="N244" s="189"/>
      <c r="O244" s="3"/>
      <c r="P244" s="1432"/>
      <c r="Q244" s="1439"/>
      <c r="R244" s="1428"/>
      <c r="S244" s="1428"/>
      <c r="T244" s="1428"/>
      <c r="U244" s="1428"/>
      <c r="V244" s="1428"/>
      <c r="W244" s="1428"/>
      <c r="X244" s="1428"/>
      <c r="Y244" s="1428"/>
      <c r="Z244" s="1428"/>
      <c r="AA244" s="1428"/>
      <c r="AB244" s="869" t="s">
        <v>5</v>
      </c>
      <c r="AC244" s="11"/>
    </row>
    <row r="245" spans="1:29" ht="16.5" customHeight="1">
      <c r="A245" s="1432"/>
      <c r="B245" s="9"/>
      <c r="C245" s="445">
        <v>0.18</v>
      </c>
      <c r="D245" s="14" t="s">
        <v>423</v>
      </c>
      <c r="E245" s="14"/>
      <c r="F245" s="1409">
        <f>(C245/C253)*F243</f>
        <v>1.3714285714285712</v>
      </c>
      <c r="G245" s="1409"/>
      <c r="H245" s="10"/>
      <c r="I245" s="10"/>
      <c r="J245" s="1493" t="s">
        <v>306</v>
      </c>
      <c r="K245" s="1493"/>
      <c r="L245" s="1493"/>
      <c r="M245" s="1493"/>
      <c r="N245" s="1494"/>
      <c r="O245" s="3"/>
      <c r="P245" s="1432"/>
      <c r="Q245" s="1439"/>
      <c r="R245" s="1428"/>
      <c r="S245" s="1428"/>
      <c r="T245" s="1428"/>
      <c r="U245" s="1428"/>
      <c r="V245" s="1428"/>
      <c r="W245" s="1428"/>
      <c r="X245" s="1428"/>
      <c r="Y245" s="1428"/>
      <c r="Z245" s="1428"/>
      <c r="AA245" s="1428"/>
      <c r="AB245" s="991"/>
      <c r="AC245" s="11"/>
    </row>
    <row r="246" spans="1:29" ht="15.75" customHeight="1">
      <c r="A246" s="1432"/>
      <c r="B246" s="9"/>
      <c r="C246" s="445">
        <v>0.01</v>
      </c>
      <c r="D246" s="14" t="s">
        <v>577</v>
      </c>
      <c r="E246" s="15"/>
      <c r="F246" s="1409">
        <f>(C246/C253)*F243</f>
        <v>7.6190476190476183E-2</v>
      </c>
      <c r="G246" s="1409"/>
      <c r="H246" s="10"/>
      <c r="I246" s="10"/>
      <c r="J246" s="1536"/>
      <c r="K246" s="1536"/>
      <c r="L246" s="1536"/>
      <c r="M246" s="1536"/>
      <c r="N246" s="1537"/>
      <c r="O246" s="3"/>
      <c r="P246" s="1432"/>
      <c r="Q246" s="1440" t="s">
        <v>1374</v>
      </c>
      <c r="R246" s="1441"/>
      <c r="S246" s="1441"/>
      <c r="T246" s="1441"/>
      <c r="U246" s="1441"/>
      <c r="V246" s="1441"/>
      <c r="W246" s="1441"/>
      <c r="X246" s="1441"/>
      <c r="Y246" s="1441"/>
      <c r="Z246" s="1441"/>
      <c r="AA246" s="1441"/>
      <c r="AB246" s="876" t="s">
        <v>6</v>
      </c>
      <c r="AC246" s="11"/>
    </row>
    <row r="247" spans="1:29" ht="15.75" customHeight="1">
      <c r="A247" s="1432"/>
      <c r="B247" s="9"/>
      <c r="C247" s="445">
        <v>0.08</v>
      </c>
      <c r="D247" s="14" t="s">
        <v>44</v>
      </c>
      <c r="E247" s="15"/>
      <c r="F247" s="1409">
        <f>(C247/C253)*F243</f>
        <v>0.60952380952380947</v>
      </c>
      <c r="G247" s="1409"/>
      <c r="H247" s="10"/>
      <c r="I247" s="10"/>
      <c r="J247" s="1495"/>
      <c r="K247" s="1495"/>
      <c r="L247" s="1495"/>
      <c r="M247" s="1495"/>
      <c r="N247" s="1496"/>
      <c r="O247" s="3"/>
      <c r="P247" s="1432"/>
      <c r="Q247" s="1440"/>
      <c r="R247" s="1441"/>
      <c r="S247" s="1441"/>
      <c r="T247" s="1441"/>
      <c r="U247" s="1441"/>
      <c r="V247" s="1441"/>
      <c r="W247" s="1441"/>
      <c r="X247" s="1441"/>
      <c r="Y247" s="1441"/>
      <c r="Z247" s="1441"/>
      <c r="AA247" s="1441"/>
      <c r="AB247" s="991"/>
      <c r="AC247" s="11"/>
    </row>
    <row r="248" spans="1:29" ht="16.5" customHeight="1">
      <c r="A248" s="1432"/>
      <c r="B248" s="9"/>
      <c r="C248" s="445">
        <v>0.1</v>
      </c>
      <c r="D248" s="14" t="s">
        <v>14</v>
      </c>
      <c r="E248" s="15"/>
      <c r="F248" s="1409">
        <f>(C248/C253)*F243</f>
        <v>0.76190476190476186</v>
      </c>
      <c r="G248" s="1409"/>
      <c r="H248" s="10"/>
      <c r="I248" s="10"/>
      <c r="J248" s="1493" t="s">
        <v>442</v>
      </c>
      <c r="K248" s="1493"/>
      <c r="L248" s="1493"/>
      <c r="M248" s="1493"/>
      <c r="N248" s="1494"/>
      <c r="O248" s="3"/>
      <c r="P248" s="1432"/>
      <c r="Q248" s="9"/>
      <c r="R248" s="10"/>
      <c r="S248" s="10"/>
      <c r="T248" s="10"/>
      <c r="U248" s="10"/>
      <c r="V248" s="10"/>
      <c r="W248" s="10"/>
      <c r="X248" s="10"/>
      <c r="Y248" s="10"/>
      <c r="Z248" s="10"/>
      <c r="AA248" s="10"/>
      <c r="AB248" s="10"/>
      <c r="AC248" s="11"/>
    </row>
    <row r="249" spans="1:29" ht="15.75" customHeight="1">
      <c r="A249" s="1432"/>
      <c r="B249" s="9"/>
      <c r="C249" s="445">
        <v>0.03</v>
      </c>
      <c r="D249" s="14" t="s">
        <v>578</v>
      </c>
      <c r="E249" s="15"/>
      <c r="F249" s="1409">
        <f>(C249/C253)*F243</f>
        <v>0.22857142857142856</v>
      </c>
      <c r="G249" s="1409"/>
      <c r="H249" s="10"/>
      <c r="I249" s="10"/>
      <c r="J249" s="1536"/>
      <c r="K249" s="1536"/>
      <c r="L249" s="1536"/>
      <c r="M249" s="1536"/>
      <c r="N249" s="1537"/>
      <c r="O249" s="3"/>
      <c r="P249" s="1432"/>
      <c r="Q249" s="9"/>
      <c r="R249" s="10"/>
      <c r="S249" s="10"/>
      <c r="T249" s="10"/>
      <c r="U249" s="10"/>
      <c r="V249" s="10"/>
      <c r="W249" s="10"/>
      <c r="X249" s="10"/>
      <c r="Y249" s="10"/>
      <c r="Z249" s="10"/>
      <c r="AA249" s="10"/>
      <c r="AB249" s="10"/>
      <c r="AC249" s="11"/>
    </row>
    <row r="250" spans="1:29" ht="15.75">
      <c r="A250" s="1432"/>
      <c r="B250" s="9"/>
      <c r="C250" s="445">
        <v>0.125</v>
      </c>
      <c r="D250" s="14" t="s">
        <v>44</v>
      </c>
      <c r="E250" s="15"/>
      <c r="F250" s="1409">
        <f>(C250/C253)*F243</f>
        <v>0.95238095238095233</v>
      </c>
      <c r="G250" s="1409"/>
      <c r="H250" s="10"/>
      <c r="I250" s="10"/>
      <c r="J250" s="1495"/>
      <c r="K250" s="1495"/>
      <c r="L250" s="1495"/>
      <c r="M250" s="1495"/>
      <c r="N250" s="1496"/>
      <c r="O250" s="3"/>
      <c r="P250" s="1432"/>
      <c r="Q250" s="9"/>
      <c r="R250" s="10"/>
      <c r="S250" s="10"/>
      <c r="T250" s="10"/>
      <c r="U250" s="10"/>
      <c r="V250" s="10"/>
      <c r="W250" s="10"/>
      <c r="X250" s="10"/>
      <c r="Y250" s="10"/>
      <c r="Z250" s="10"/>
      <c r="AA250" s="10"/>
      <c r="AB250" s="10"/>
      <c r="AC250" s="11"/>
    </row>
    <row r="251" spans="1:29" ht="15.75">
      <c r="A251" s="1432"/>
      <c r="B251" s="9"/>
      <c r="C251" s="445"/>
      <c r="D251" s="14"/>
      <c r="E251" s="15"/>
      <c r="F251" s="1409">
        <f>(C251/C253)*F243</f>
        <v>0</v>
      </c>
      <c r="G251" s="1409"/>
      <c r="H251" s="10"/>
      <c r="I251" s="10"/>
      <c r="J251" s="177"/>
      <c r="K251" s="177"/>
      <c r="L251" s="177"/>
      <c r="M251" s="177"/>
      <c r="N251" s="178"/>
      <c r="O251" s="3"/>
      <c r="P251" s="1432"/>
      <c r="Q251" s="9"/>
      <c r="R251" s="10"/>
      <c r="S251" s="10"/>
      <c r="T251" s="10"/>
      <c r="U251" s="10"/>
      <c r="V251" s="10"/>
      <c r="W251" s="10"/>
      <c r="X251" s="10"/>
      <c r="Y251" s="10"/>
      <c r="Z251" s="10"/>
      <c r="AA251" s="10"/>
      <c r="AB251" s="10"/>
      <c r="AC251" s="11"/>
    </row>
    <row r="252" spans="1:29" ht="15.75" customHeight="1">
      <c r="A252" s="1432"/>
      <c r="B252" s="9"/>
      <c r="C252" s="10"/>
      <c r="D252" s="10"/>
      <c r="E252" s="10"/>
      <c r="F252" s="18"/>
      <c r="G252" s="109"/>
      <c r="H252" s="10"/>
      <c r="I252" s="10"/>
      <c r="J252" s="10"/>
      <c r="K252" s="10"/>
      <c r="L252" s="10"/>
      <c r="M252" s="10"/>
      <c r="N252" s="11"/>
      <c r="P252" s="1432"/>
      <c r="Q252" s="9"/>
      <c r="R252" s="10"/>
      <c r="S252" s="10"/>
      <c r="T252" s="10"/>
      <c r="U252" s="10"/>
      <c r="V252" s="10"/>
      <c r="W252" s="10"/>
      <c r="X252" s="10"/>
      <c r="Y252" s="10"/>
      <c r="Z252" s="10"/>
      <c r="AA252" s="10"/>
      <c r="AB252" s="10"/>
      <c r="AC252" s="11"/>
    </row>
    <row r="253" spans="1:29" ht="16.5" customHeight="1">
      <c r="A253" s="1432"/>
      <c r="B253" s="9"/>
      <c r="C253" s="442">
        <f>SUM(C245:C251)</f>
        <v>0.52500000000000002</v>
      </c>
      <c r="D253" s="1453" t="s">
        <v>8</v>
      </c>
      <c r="E253" s="1453"/>
      <c r="F253" s="1454">
        <f t="shared" ref="F253:G253" si="6">SUM(F245:F251)</f>
        <v>4</v>
      </c>
      <c r="G253" s="1454">
        <f t="shared" si="6"/>
        <v>0</v>
      </c>
      <c r="H253" s="10"/>
      <c r="I253" s="10"/>
      <c r="J253" s="1564" t="s">
        <v>579</v>
      </c>
      <c r="K253" s="1564"/>
      <c r="L253" s="1564"/>
      <c r="M253" s="1564"/>
      <c r="N253" s="1565"/>
      <c r="P253" s="1432"/>
      <c r="Q253" s="9"/>
      <c r="R253" s="10"/>
      <c r="S253" s="10"/>
      <c r="T253" s="10"/>
      <c r="U253" s="10"/>
      <c r="V253" s="10"/>
      <c r="W253" s="10"/>
      <c r="X253" s="10"/>
      <c r="Y253" s="10"/>
      <c r="Z253" s="10"/>
      <c r="AA253" s="10"/>
      <c r="AB253" s="10"/>
      <c r="AC253" s="11"/>
    </row>
    <row r="254" spans="1:29" ht="16.5" customHeight="1">
      <c r="A254" s="1432"/>
      <c r="B254" s="10"/>
      <c r="C254" s="10"/>
      <c r="D254" s="10"/>
      <c r="E254" s="10"/>
      <c r="F254" s="10"/>
      <c r="G254" s="10"/>
      <c r="H254" s="10"/>
      <c r="I254" s="10"/>
      <c r="J254" s="519"/>
      <c r="K254" s="519"/>
      <c r="L254" s="519"/>
      <c r="M254" s="519"/>
      <c r="N254" s="521"/>
      <c r="P254" s="1432"/>
      <c r="Q254" s="9"/>
      <c r="R254" s="10"/>
      <c r="S254" s="10"/>
      <c r="T254" s="10"/>
      <c r="U254" s="10"/>
      <c r="V254" s="10"/>
      <c r="W254" s="10"/>
      <c r="X254" s="10"/>
      <c r="Y254" s="10"/>
      <c r="Z254" s="10"/>
      <c r="AA254" s="10"/>
      <c r="AB254" s="10"/>
      <c r="AC254" s="11"/>
    </row>
    <row r="255" spans="1:29" ht="16.5" customHeight="1">
      <c r="A255" s="1432"/>
      <c r="B255" s="1484" t="s">
        <v>464</v>
      </c>
      <c r="C255" s="1485"/>
      <c r="D255" s="1485"/>
      <c r="E255" s="1485"/>
      <c r="F255" s="1485"/>
      <c r="G255" s="1485"/>
      <c r="H255" s="1485"/>
      <c r="I255" s="1485"/>
      <c r="J255" s="1485"/>
      <c r="K255" s="1485"/>
      <c r="L255" s="1485"/>
      <c r="M255" s="1485"/>
      <c r="N255" s="1486"/>
      <c r="P255" s="1432"/>
      <c r="Q255" s="9"/>
      <c r="R255" s="10"/>
      <c r="S255" s="10"/>
      <c r="T255" s="10"/>
      <c r="U255" s="10"/>
      <c r="V255" s="10"/>
      <c r="W255" s="10"/>
      <c r="X255" s="10"/>
      <c r="Y255" s="10"/>
      <c r="Z255" s="10"/>
      <c r="AA255" s="10"/>
      <c r="AB255" s="10"/>
      <c r="AC255" s="11"/>
    </row>
    <row r="256" spans="1:29" ht="16.5" customHeight="1">
      <c r="A256" s="1432"/>
      <c r="B256" s="10"/>
      <c r="C256" s="442"/>
      <c r="D256" s="440"/>
      <c r="E256" s="440"/>
      <c r="F256" s="441"/>
      <c r="G256" s="441"/>
      <c r="H256" s="441"/>
      <c r="I256" s="441"/>
      <c r="J256" s="20"/>
      <c r="K256" s="10"/>
      <c r="L256" s="10"/>
      <c r="M256" s="10"/>
      <c r="N256" s="11"/>
      <c r="P256" s="1432"/>
      <c r="Q256" s="9"/>
      <c r="R256" s="10"/>
      <c r="S256" s="10"/>
      <c r="T256" s="10"/>
      <c r="U256" s="10"/>
      <c r="V256" s="10"/>
      <c r="W256" s="10"/>
      <c r="X256" s="10"/>
      <c r="Y256" s="10"/>
      <c r="Z256" s="10"/>
      <c r="AA256" s="10"/>
      <c r="AB256" s="10"/>
      <c r="AC256" s="11"/>
    </row>
    <row r="257" spans="1:29" ht="16.5" customHeight="1">
      <c r="A257" s="1432"/>
      <c r="B257" s="10"/>
      <c r="C257" s="91" t="s">
        <v>580</v>
      </c>
      <c r="D257" s="10"/>
      <c r="E257" s="10"/>
      <c r="F257" s="10"/>
      <c r="G257" s="10"/>
      <c r="H257" s="10"/>
      <c r="I257" s="10"/>
      <c r="J257" s="519"/>
      <c r="K257" s="519"/>
      <c r="L257" s="519"/>
      <c r="M257" s="519"/>
      <c r="N257" s="521"/>
      <c r="P257" s="1432"/>
      <c r="Q257" s="522" t="s">
        <v>6</v>
      </c>
      <c r="R257" s="14" t="s">
        <v>1433</v>
      </c>
      <c r="S257" s="10"/>
      <c r="T257" s="10"/>
      <c r="U257" s="10"/>
      <c r="V257" s="10"/>
      <c r="W257" s="10"/>
      <c r="X257" s="10"/>
      <c r="Y257" s="10"/>
      <c r="Z257" s="10"/>
      <c r="AA257" s="10"/>
      <c r="AB257" s="10"/>
      <c r="AC257" s="11"/>
    </row>
    <row r="258" spans="1:29" ht="16.5" customHeight="1">
      <c r="A258" s="1432"/>
      <c r="B258" s="10"/>
      <c r="C258" s="1640" t="s">
        <v>582</v>
      </c>
      <c r="D258" s="1640"/>
      <c r="E258" s="1640"/>
      <c r="F258" s="10"/>
      <c r="G258" s="10"/>
      <c r="H258" s="10"/>
      <c r="I258" s="10"/>
      <c r="J258" s="519"/>
      <c r="K258" s="519"/>
      <c r="L258" s="519"/>
      <c r="M258" s="519"/>
      <c r="N258" s="521"/>
      <c r="P258" s="1432"/>
      <c r="Q258" s="9"/>
      <c r="R258" s="10"/>
      <c r="S258" s="10"/>
      <c r="T258" s="10"/>
      <c r="U258" s="10"/>
      <c r="V258" s="10"/>
      <c r="W258" s="10"/>
      <c r="X258" s="10"/>
      <c r="Y258" s="10"/>
      <c r="Z258" s="10"/>
      <c r="AA258" s="10"/>
      <c r="AB258" s="10"/>
      <c r="AC258" s="11"/>
    </row>
    <row r="259" spans="1:29" ht="16.5" customHeight="1" thickBot="1">
      <c r="A259" s="1432"/>
      <c r="B259" s="10"/>
      <c r="C259" s="91" t="s">
        <v>583</v>
      </c>
      <c r="D259" s="10"/>
      <c r="E259" s="10"/>
      <c r="F259" s="10"/>
      <c r="G259" s="10"/>
      <c r="H259" s="10"/>
      <c r="I259" s="10"/>
      <c r="J259" s="519"/>
      <c r="K259" s="519"/>
      <c r="L259" s="519"/>
      <c r="M259" s="519"/>
      <c r="N259" s="521"/>
      <c r="P259" s="1432"/>
      <c r="Q259" s="1016" t="s">
        <v>1418</v>
      </c>
      <c r="R259" s="10"/>
      <c r="S259" s="10"/>
      <c r="T259" s="10"/>
      <c r="U259" s="10"/>
      <c r="V259" s="10"/>
      <c r="W259" s="10"/>
      <c r="X259" s="10"/>
      <c r="Y259" s="10"/>
      <c r="Z259" s="10"/>
      <c r="AA259" s="10"/>
      <c r="AB259" s="10"/>
      <c r="AC259" s="11"/>
    </row>
    <row r="260" spans="1:29" ht="16.5" customHeight="1" thickBot="1">
      <c r="A260" s="1432"/>
      <c r="B260" s="522" t="s">
        <v>6</v>
      </c>
      <c r="C260" s="180">
        <v>2</v>
      </c>
      <c r="D260" s="14" t="s">
        <v>584</v>
      </c>
      <c r="E260" s="10"/>
      <c r="F260" s="10"/>
      <c r="G260" s="10"/>
      <c r="H260" s="523">
        <f>(C260/C253)*F253</f>
        <v>15.238095238095237</v>
      </c>
      <c r="I260" s="1639" t="s">
        <v>585</v>
      </c>
      <c r="J260" s="1639"/>
      <c r="K260" s="524">
        <f>F253</f>
        <v>4</v>
      </c>
      <c r="L260" s="525" t="s">
        <v>586</v>
      </c>
      <c r="M260" s="526"/>
      <c r="N260" s="521"/>
      <c r="P260" s="1432"/>
      <c r="Q260" s="992" t="str">
        <f ca="1">CELL("nomfichier",P256)</f>
        <v>D:\1 UPRT SITE WEB\uprt.fr\ff-mickael-rabeau\[ff-mr-patisserie-N°3-complet.xlsx]Biscuits-Genoises</v>
      </c>
      <c r="R260" s="10"/>
      <c r="S260" s="10"/>
      <c r="T260" s="10"/>
      <c r="U260" s="10"/>
      <c r="V260" s="10"/>
      <c r="W260" s="10"/>
      <c r="X260" s="10"/>
      <c r="Y260" s="10"/>
      <c r="Z260" s="10"/>
      <c r="AA260" s="10"/>
      <c r="AB260" s="10"/>
      <c r="AC260" s="11"/>
    </row>
    <row r="261" spans="1:29" ht="16.5" customHeight="1" thickBot="1">
      <c r="A261" s="1432"/>
      <c r="B261" s="10"/>
      <c r="C261" s="442"/>
      <c r="D261" s="440"/>
      <c r="E261" s="440"/>
      <c r="F261" s="441"/>
      <c r="G261" s="441"/>
      <c r="H261" s="441"/>
      <c r="I261" s="441"/>
      <c r="J261" s="20"/>
      <c r="K261" s="10"/>
      <c r="L261" s="10"/>
      <c r="M261" s="10"/>
      <c r="N261" s="11"/>
      <c r="P261" s="1432"/>
      <c r="Q261" s="938"/>
      <c r="R261" s="939"/>
      <c r="S261" s="939"/>
      <c r="T261" s="939"/>
      <c r="U261" s="25"/>
      <c r="V261" s="25"/>
      <c r="W261" s="25"/>
      <c r="X261" s="25"/>
      <c r="Y261" s="25"/>
      <c r="Z261" s="25"/>
      <c r="AA261" s="25"/>
      <c r="AB261" s="25"/>
      <c r="AC261" s="26"/>
    </row>
    <row r="262" spans="1:29">
      <c r="A262" s="1432"/>
      <c r="B262" s="23" t="s">
        <v>6</v>
      </c>
      <c r="C262" s="452" t="s">
        <v>10</v>
      </c>
      <c r="D262" s="25"/>
      <c r="E262" s="25"/>
      <c r="F262" s="25"/>
      <c r="G262" s="25"/>
      <c r="H262" s="25"/>
      <c r="I262" s="25"/>
      <c r="J262" s="25"/>
      <c r="K262" s="25"/>
      <c r="L262" s="25"/>
      <c r="M262" s="25"/>
      <c r="N262" s="26"/>
      <c r="P262" s="1432"/>
      <c r="Q262" s="9"/>
      <c r="R262" s="10" t="s">
        <v>9</v>
      </c>
      <c r="S262" s="932" t="s">
        <v>177</v>
      </c>
      <c r="T262" s="10"/>
      <c r="U262" s="10"/>
      <c r="V262" s="1429" t="s">
        <v>179</v>
      </c>
      <c r="W262" s="1429"/>
      <c r="X262" s="1429"/>
      <c r="Y262" s="1429"/>
      <c r="Z262" s="1429"/>
      <c r="AA262" s="1429"/>
      <c r="AB262" s="1429"/>
      <c r="AC262" s="1430"/>
    </row>
    <row r="263" spans="1:29">
      <c r="A263" s="1432"/>
      <c r="B263" s="438" t="s">
        <v>5</v>
      </c>
      <c r="C263" s="451" t="s">
        <v>565</v>
      </c>
      <c r="D263" s="28"/>
      <c r="E263" s="28"/>
      <c r="F263" s="28"/>
      <c r="G263" s="28"/>
      <c r="H263" s="28"/>
      <c r="I263" s="28"/>
      <c r="J263" s="28"/>
      <c r="K263" s="28"/>
      <c r="L263" s="28"/>
      <c r="M263" s="10"/>
      <c r="N263" s="29"/>
      <c r="P263" s="1432"/>
      <c r="Q263" s="10"/>
      <c r="R263" s="10"/>
      <c r="S263" s="10"/>
      <c r="T263" s="10"/>
      <c r="U263" s="10"/>
      <c r="V263" s="931"/>
      <c r="W263" s="931" t="s">
        <v>178</v>
      </c>
      <c r="X263" s="931"/>
      <c r="Y263" s="931"/>
      <c r="Z263" s="931"/>
      <c r="AA263" s="931"/>
      <c r="AB263" s="931"/>
      <c r="AC263" s="933"/>
    </row>
    <row r="264" spans="1:29" ht="15" customHeight="1">
      <c r="A264" s="1432"/>
      <c r="B264" s="1433" t="s">
        <v>1412</v>
      </c>
      <c r="C264" s="1434"/>
      <c r="D264" s="1434"/>
      <c r="E264" s="1434"/>
      <c r="F264" s="1434"/>
      <c r="G264" s="1434"/>
      <c r="H264" s="1434"/>
      <c r="I264" s="1434"/>
      <c r="J264" s="1434"/>
      <c r="K264" s="1434"/>
      <c r="L264" s="1434"/>
      <c r="M264" s="1434"/>
      <c r="N264" s="1435"/>
      <c r="P264" s="1432"/>
      <c r="Q264" s="1433" t="s">
        <v>1412</v>
      </c>
      <c r="R264" s="1434"/>
      <c r="S264" s="1434"/>
      <c r="T264" s="1434"/>
      <c r="U264" s="1434"/>
      <c r="V264" s="1434"/>
      <c r="W264" s="1434"/>
      <c r="X264" s="1434"/>
      <c r="Y264" s="1434"/>
      <c r="Z264" s="1434"/>
      <c r="AA264" s="1434"/>
      <c r="AB264" s="1434"/>
      <c r="AC264" s="1435"/>
    </row>
    <row r="265" spans="1:29" ht="15.75" thickBot="1">
      <c r="A265" s="1432"/>
      <c r="B265" s="1436"/>
      <c r="C265" s="1437"/>
      <c r="D265" s="1437"/>
      <c r="E265" s="1437"/>
      <c r="F265" s="1437"/>
      <c r="G265" s="1437"/>
      <c r="H265" s="1437"/>
      <c r="I265" s="1437"/>
      <c r="J265" s="1437"/>
      <c r="K265" s="1437"/>
      <c r="L265" s="1437"/>
      <c r="M265" s="1437"/>
      <c r="N265" s="1438"/>
      <c r="P265" s="1432"/>
      <c r="Q265" s="1436"/>
      <c r="R265" s="1437"/>
      <c r="S265" s="1437"/>
      <c r="T265" s="1437"/>
      <c r="U265" s="1437"/>
      <c r="V265" s="1437"/>
      <c r="W265" s="1437"/>
      <c r="X265" s="1437"/>
      <c r="Y265" s="1437"/>
      <c r="Z265" s="1437"/>
      <c r="AA265" s="1437"/>
      <c r="AB265" s="1437"/>
      <c r="AC265" s="1438"/>
    </row>
    <row r="267" spans="1:29" ht="15.75" thickBot="1">
      <c r="A267" s="8" t="s">
        <v>3</v>
      </c>
      <c r="B267" s="1431" t="str">
        <f>B268</f>
        <v>Biscuit capucine à la noix de coco</v>
      </c>
      <c r="C267" s="1431"/>
      <c r="D267" s="1431"/>
      <c r="E267" s="1431"/>
      <c r="F267" s="1431"/>
      <c r="G267" s="1431"/>
      <c r="H267" s="1431"/>
      <c r="I267" s="1431"/>
      <c r="J267" s="1431"/>
      <c r="K267" s="1431"/>
      <c r="L267" s="1431"/>
      <c r="M267" s="1431"/>
      <c r="N267" s="1431"/>
      <c r="O267" s="3"/>
      <c r="P267" s="8" t="s">
        <v>3</v>
      </c>
      <c r="Q267" s="1431" t="str">
        <f>Q268</f>
        <v>Biscuit capucine à la noix de coco</v>
      </c>
      <c r="R267" s="1431"/>
      <c r="S267" s="1431"/>
      <c r="T267" s="1431"/>
      <c r="U267" s="1431"/>
      <c r="V267" s="1431"/>
      <c r="W267" s="1431"/>
      <c r="X267" s="1431"/>
      <c r="Y267" s="1431"/>
      <c r="Z267" s="1431"/>
      <c r="AA267" s="1431"/>
      <c r="AB267" s="1431"/>
      <c r="AC267" s="1431"/>
    </row>
    <row r="268" spans="1:29" ht="23.25" customHeight="1">
      <c r="A268" s="1432" t="str">
        <f>B268</f>
        <v>Biscuit capucine à la noix de coco</v>
      </c>
      <c r="B268" s="1399" t="s">
        <v>587</v>
      </c>
      <c r="C268" s="1400"/>
      <c r="D268" s="1400"/>
      <c r="E268" s="1400"/>
      <c r="F268" s="1400"/>
      <c r="G268" s="1400"/>
      <c r="H268" s="1400"/>
      <c r="I268" s="1400"/>
      <c r="J268" s="1400"/>
      <c r="K268" s="1400"/>
      <c r="L268" s="1400"/>
      <c r="M268" s="1400"/>
      <c r="N268" s="1401"/>
      <c r="O268" s="3"/>
      <c r="P268" s="1432" t="str">
        <f>Q268</f>
        <v>Biscuit capucine à la noix de coco</v>
      </c>
      <c r="Q268" s="1399" t="s">
        <v>587</v>
      </c>
      <c r="R268" s="1400"/>
      <c r="S268" s="1400"/>
      <c r="T268" s="1400"/>
      <c r="U268" s="1400"/>
      <c r="V268" s="1400"/>
      <c r="W268" s="1400"/>
      <c r="X268" s="1400"/>
      <c r="Y268" s="1400"/>
      <c r="Z268" s="1400"/>
      <c r="AA268" s="1400"/>
      <c r="AB268" s="1400"/>
      <c r="AC268" s="1401"/>
    </row>
    <row r="269" spans="1:29" ht="15.75" customHeight="1">
      <c r="A269" s="1432"/>
      <c r="B269" s="1387"/>
      <c r="C269" s="1388"/>
      <c r="D269" s="1388"/>
      <c r="E269" s="1388"/>
      <c r="F269" s="1388"/>
      <c r="G269" s="1388"/>
      <c r="H269" s="1388"/>
      <c r="I269" s="1388"/>
      <c r="J269" s="1388"/>
      <c r="K269" s="1388"/>
      <c r="L269" s="1388"/>
      <c r="M269" s="1388"/>
      <c r="N269" s="1389"/>
      <c r="O269" s="3"/>
      <c r="P269" s="1432"/>
      <c r="Q269" s="1387"/>
      <c r="R269" s="1388"/>
      <c r="S269" s="1388"/>
      <c r="T269" s="1388"/>
      <c r="U269" s="1388"/>
      <c r="V269" s="1388"/>
      <c r="W269" s="1388"/>
      <c r="X269" s="1388"/>
      <c r="Y269" s="1388"/>
      <c r="Z269" s="1388"/>
      <c r="AA269" s="1388"/>
      <c r="AB269" s="1388"/>
      <c r="AC269" s="1389"/>
    </row>
    <row r="270" spans="1:29" ht="15.75" customHeight="1">
      <c r="A270" s="1432"/>
      <c r="B270" s="1416" t="s">
        <v>19</v>
      </c>
      <c r="C270" s="1417"/>
      <c r="D270" s="1417"/>
      <c r="E270" s="1417"/>
      <c r="F270" s="1417"/>
      <c r="G270" s="1417"/>
      <c r="H270" s="1417"/>
      <c r="I270" s="1417"/>
      <c r="J270" s="1417"/>
      <c r="K270" s="1417"/>
      <c r="L270" s="1417"/>
      <c r="M270" s="1417"/>
      <c r="N270" s="1418"/>
      <c r="O270" s="3"/>
      <c r="P270" s="1432"/>
      <c r="Q270" s="1416" t="s">
        <v>19</v>
      </c>
      <c r="R270" s="1417"/>
      <c r="S270" s="1417"/>
      <c r="T270" s="1417"/>
      <c r="U270" s="1417"/>
      <c r="V270" s="1417"/>
      <c r="W270" s="1417"/>
      <c r="X270" s="1417"/>
      <c r="Y270" s="1417"/>
      <c r="Z270" s="1417"/>
      <c r="AA270" s="1417"/>
      <c r="AB270" s="1417"/>
      <c r="AC270" s="1418"/>
    </row>
    <row r="271" spans="1:29" ht="15.75" customHeight="1" thickBot="1">
      <c r="A271" s="1432"/>
      <c r="B271" s="1419"/>
      <c r="C271" s="1420"/>
      <c r="D271" s="1420"/>
      <c r="E271" s="1420"/>
      <c r="F271" s="1420"/>
      <c r="G271" s="1420"/>
      <c r="H271" s="1420"/>
      <c r="I271" s="1420"/>
      <c r="J271" s="1420"/>
      <c r="K271" s="1420"/>
      <c r="L271" s="1420"/>
      <c r="M271" s="1420"/>
      <c r="N271" s="1421"/>
      <c r="O271" s="3"/>
      <c r="P271" s="1432"/>
      <c r="Q271" s="1419"/>
      <c r="R271" s="1420"/>
      <c r="S271" s="1420"/>
      <c r="T271" s="1420"/>
      <c r="U271" s="1420"/>
      <c r="V271" s="1420"/>
      <c r="W271" s="1420"/>
      <c r="X271" s="1420"/>
      <c r="Y271" s="1420"/>
      <c r="Z271" s="1420"/>
      <c r="AA271" s="1420"/>
      <c r="AB271" s="1420"/>
      <c r="AC271" s="1421"/>
    </row>
    <row r="272" spans="1:29" ht="15" customHeight="1">
      <c r="A272" s="1432"/>
      <c r="B272" s="9"/>
      <c r="C272" s="10"/>
      <c r="D272" s="10"/>
      <c r="E272" s="10"/>
      <c r="F272" s="10"/>
      <c r="G272" s="10"/>
      <c r="H272" s="10"/>
      <c r="I272" s="10"/>
      <c r="J272" s="10"/>
      <c r="K272" s="10"/>
      <c r="L272" s="10"/>
      <c r="M272" s="10"/>
      <c r="N272" s="11"/>
      <c r="O272" s="3"/>
      <c r="P272" s="1432"/>
      <c r="Q272" s="1424" t="s">
        <v>144</v>
      </c>
      <c r="R272" s="1403"/>
      <c r="S272" s="1403"/>
      <c r="T272" s="1403"/>
      <c r="U272" s="1403"/>
      <c r="V272" s="1403"/>
      <c r="W272" s="1403"/>
      <c r="X272" s="1403"/>
      <c r="Y272" s="1403"/>
      <c r="Z272" s="1403"/>
      <c r="AA272" s="1403"/>
      <c r="AB272" s="1403"/>
      <c r="AC272" s="1425"/>
    </row>
    <row r="273" spans="1:29" ht="15" customHeight="1" thickBot="1">
      <c r="A273" s="1432"/>
      <c r="B273" s="527"/>
      <c r="C273" s="528"/>
      <c r="D273" s="528"/>
      <c r="E273" s="10"/>
      <c r="F273" s="7"/>
      <c r="G273" s="1408" t="s">
        <v>5</v>
      </c>
      <c r="H273" s="1408"/>
      <c r="I273" s="10"/>
      <c r="J273" s="10"/>
      <c r="K273" s="10"/>
      <c r="L273" s="10"/>
      <c r="M273" s="10"/>
      <c r="N273" s="11"/>
      <c r="O273" s="3"/>
      <c r="P273" s="1432"/>
      <c r="Q273" s="1426"/>
      <c r="R273" s="1406"/>
      <c r="S273" s="1406"/>
      <c r="T273" s="1406"/>
      <c r="U273" s="1406"/>
      <c r="V273" s="1406"/>
      <c r="W273" s="1406"/>
      <c r="X273" s="1406"/>
      <c r="Y273" s="1406"/>
      <c r="Z273" s="1406"/>
      <c r="AA273" s="1406"/>
      <c r="AB273" s="1406"/>
      <c r="AC273" s="1427"/>
    </row>
    <row r="274" spans="1:29" ht="18.75" customHeight="1">
      <c r="A274" s="1432"/>
      <c r="B274" s="527"/>
      <c r="C274" s="528"/>
      <c r="D274" s="528"/>
      <c r="E274" s="447" t="s">
        <v>581</v>
      </c>
      <c r="F274" s="448" t="s">
        <v>4</v>
      </c>
      <c r="G274" s="1414">
        <v>2.5</v>
      </c>
      <c r="H274" s="1414"/>
      <c r="I274" s="10"/>
      <c r="J274" s="10"/>
      <c r="K274" s="10"/>
      <c r="L274" s="10"/>
      <c r="M274" s="10"/>
      <c r="N274" s="11"/>
      <c r="O274" s="3"/>
      <c r="P274" s="1432"/>
      <c r="Q274" s="1439" t="s">
        <v>1421</v>
      </c>
      <c r="R274" s="1428"/>
      <c r="S274" s="1428"/>
      <c r="T274" s="1428"/>
      <c r="U274" s="1428"/>
      <c r="V274" s="1428"/>
      <c r="W274" s="1428"/>
      <c r="X274" s="1428"/>
      <c r="Y274" s="1428"/>
      <c r="Z274" s="1428"/>
      <c r="AA274" s="1428"/>
      <c r="AB274" s="991"/>
      <c r="AC274" s="11"/>
    </row>
    <row r="275" spans="1:29">
      <c r="A275" s="1432"/>
      <c r="B275" s="443"/>
      <c r="C275" s="443" t="s">
        <v>6</v>
      </c>
      <c r="D275" s="99" t="s">
        <v>861</v>
      </c>
      <c r="E275" s="10"/>
      <c r="F275" s="7"/>
      <c r="G275" s="114"/>
      <c r="H275" s="10"/>
      <c r="I275" s="10"/>
      <c r="J275" s="188" t="s">
        <v>7</v>
      </c>
      <c r="K275" s="188"/>
      <c r="L275" s="188"/>
      <c r="M275" s="188"/>
      <c r="N275" s="189"/>
      <c r="O275" s="3"/>
      <c r="P275" s="1432"/>
      <c r="Q275" s="1439"/>
      <c r="R275" s="1428"/>
      <c r="S275" s="1428"/>
      <c r="T275" s="1428"/>
      <c r="U275" s="1428"/>
      <c r="V275" s="1428"/>
      <c r="W275" s="1428"/>
      <c r="X275" s="1428"/>
      <c r="Y275" s="1428"/>
      <c r="Z275" s="1428"/>
      <c r="AA275" s="1428"/>
      <c r="AB275" s="869" t="s">
        <v>5</v>
      </c>
      <c r="AC275" s="11"/>
    </row>
    <row r="276" spans="1:29" ht="16.5" customHeight="1">
      <c r="A276" s="1432"/>
      <c r="B276" s="9"/>
      <c r="C276" s="445">
        <v>0.18</v>
      </c>
      <c r="D276" s="14" t="s">
        <v>423</v>
      </c>
      <c r="E276" s="14"/>
      <c r="F276" s="7"/>
      <c r="G276" s="1409">
        <f>(C276/C284)*G274</f>
        <v>0.76923076923076916</v>
      </c>
      <c r="H276" s="1409"/>
      <c r="I276" s="10"/>
      <c r="J276" s="1493" t="s">
        <v>306</v>
      </c>
      <c r="K276" s="1493"/>
      <c r="L276" s="1493"/>
      <c r="M276" s="1493"/>
      <c r="N276" s="1494"/>
      <c r="O276" s="3"/>
      <c r="P276" s="1432"/>
      <c r="Q276" s="1439"/>
      <c r="R276" s="1428"/>
      <c r="S276" s="1428"/>
      <c r="T276" s="1428"/>
      <c r="U276" s="1428"/>
      <c r="V276" s="1428"/>
      <c r="W276" s="1428"/>
      <c r="X276" s="1428"/>
      <c r="Y276" s="1428"/>
      <c r="Z276" s="1428"/>
      <c r="AA276" s="1428"/>
      <c r="AB276" s="991"/>
      <c r="AC276" s="11"/>
    </row>
    <row r="277" spans="1:29" ht="15.75">
      <c r="A277" s="1432"/>
      <c r="B277" s="9"/>
      <c r="C277" s="445">
        <v>0.01</v>
      </c>
      <c r="D277" s="14" t="s">
        <v>577</v>
      </c>
      <c r="E277" s="15"/>
      <c r="F277" s="7"/>
      <c r="G277" s="1409">
        <f>(C277/C284)*G274</f>
        <v>4.2735042735042729E-2</v>
      </c>
      <c r="H277" s="1409"/>
      <c r="I277" s="10"/>
      <c r="J277" s="1536"/>
      <c r="K277" s="1536"/>
      <c r="L277" s="1536"/>
      <c r="M277" s="1536"/>
      <c r="N277" s="1537"/>
      <c r="O277" s="3"/>
      <c r="P277" s="1432"/>
      <c r="Q277" s="1440" t="s">
        <v>1374</v>
      </c>
      <c r="R277" s="1441"/>
      <c r="S277" s="1441"/>
      <c r="T277" s="1441"/>
      <c r="U277" s="1441"/>
      <c r="V277" s="1441"/>
      <c r="W277" s="1441"/>
      <c r="X277" s="1441"/>
      <c r="Y277" s="1441"/>
      <c r="Z277" s="1441"/>
      <c r="AA277" s="1441"/>
      <c r="AB277" s="876" t="s">
        <v>6</v>
      </c>
      <c r="AC277" s="11"/>
    </row>
    <row r="278" spans="1:29" ht="15.75" customHeight="1">
      <c r="A278" s="1432"/>
      <c r="B278" s="9"/>
      <c r="C278" s="445">
        <v>0.08</v>
      </c>
      <c r="D278" s="14" t="s">
        <v>44</v>
      </c>
      <c r="E278" s="15"/>
      <c r="F278" s="7"/>
      <c r="G278" s="1409">
        <f>(C278/C284)*G274</f>
        <v>0.34188034188034183</v>
      </c>
      <c r="H278" s="1409"/>
      <c r="I278" s="10"/>
      <c r="J278" s="1495"/>
      <c r="K278" s="1495"/>
      <c r="L278" s="1495"/>
      <c r="M278" s="1495"/>
      <c r="N278" s="1496"/>
      <c r="O278" s="3"/>
      <c r="P278" s="1432"/>
      <c r="Q278" s="1440"/>
      <c r="R278" s="1441"/>
      <c r="S278" s="1441"/>
      <c r="T278" s="1441"/>
      <c r="U278" s="1441"/>
      <c r="V278" s="1441"/>
      <c r="W278" s="1441"/>
      <c r="X278" s="1441"/>
      <c r="Y278" s="1441"/>
      <c r="Z278" s="1441"/>
      <c r="AA278" s="1441"/>
      <c r="AB278" s="991"/>
      <c r="AC278" s="11"/>
    </row>
    <row r="279" spans="1:29" ht="16.5" customHeight="1">
      <c r="A279" s="1432"/>
      <c r="B279" s="9"/>
      <c r="C279" s="445">
        <v>0.08</v>
      </c>
      <c r="D279" s="14" t="s">
        <v>14</v>
      </c>
      <c r="E279" s="15"/>
      <c r="F279" s="7"/>
      <c r="G279" s="1409">
        <f>(C279/C284)*G274</f>
        <v>0.34188034188034183</v>
      </c>
      <c r="H279" s="1409"/>
      <c r="I279" s="10"/>
      <c r="J279" s="1493" t="s">
        <v>442</v>
      </c>
      <c r="K279" s="1493"/>
      <c r="L279" s="1493"/>
      <c r="M279" s="1493"/>
      <c r="N279" s="1494"/>
      <c r="O279" s="3"/>
      <c r="P279" s="1432"/>
      <c r="Q279" s="9"/>
      <c r="R279" s="10"/>
      <c r="S279" s="10"/>
      <c r="T279" s="10"/>
      <c r="U279" s="10"/>
      <c r="V279" s="10"/>
      <c r="W279" s="10"/>
      <c r="X279" s="10"/>
      <c r="Y279" s="10"/>
      <c r="Z279" s="10"/>
      <c r="AA279" s="10"/>
      <c r="AB279" s="10"/>
      <c r="AC279" s="11"/>
    </row>
    <row r="280" spans="1:29" ht="15.75" customHeight="1">
      <c r="A280" s="1432"/>
      <c r="B280" s="9"/>
      <c r="C280" s="445">
        <v>0.08</v>
      </c>
      <c r="D280" s="53" t="s">
        <v>588</v>
      </c>
      <c r="E280" s="15"/>
      <c r="F280" s="7"/>
      <c r="G280" s="1409">
        <f>(C280/C284)*G274</f>
        <v>0.34188034188034183</v>
      </c>
      <c r="H280" s="1409"/>
      <c r="I280" s="10"/>
      <c r="J280" s="1536"/>
      <c r="K280" s="1536"/>
      <c r="L280" s="1536"/>
      <c r="M280" s="1536"/>
      <c r="N280" s="1537"/>
      <c r="O280" s="3"/>
      <c r="P280" s="1432"/>
      <c r="Q280" s="9"/>
      <c r="R280" s="10"/>
      <c r="S280" s="10"/>
      <c r="T280" s="10"/>
      <c r="U280" s="10"/>
      <c r="V280" s="10"/>
      <c r="W280" s="10"/>
      <c r="X280" s="10"/>
      <c r="Y280" s="10"/>
      <c r="Z280" s="10"/>
      <c r="AA280" s="10"/>
      <c r="AB280" s="10"/>
      <c r="AC280" s="11"/>
    </row>
    <row r="281" spans="1:29" ht="15.75">
      <c r="A281" s="1432"/>
      <c r="B281" s="9"/>
      <c r="C281" s="445">
        <v>0.03</v>
      </c>
      <c r="D281" s="14" t="s">
        <v>578</v>
      </c>
      <c r="E281" s="15"/>
      <c r="F281" s="7"/>
      <c r="G281" s="1409">
        <f>(C281/C284)*G274</f>
        <v>0.12820512820512819</v>
      </c>
      <c r="H281" s="1409"/>
      <c r="I281" s="10"/>
      <c r="J281" s="1536"/>
      <c r="K281" s="1536"/>
      <c r="L281" s="1536"/>
      <c r="M281" s="1536"/>
      <c r="N281" s="1537"/>
      <c r="O281" s="3"/>
      <c r="P281" s="1432"/>
      <c r="Q281" s="9"/>
      <c r="R281" s="10"/>
      <c r="S281" s="10"/>
      <c r="T281" s="10"/>
      <c r="U281" s="10"/>
      <c r="V281" s="10"/>
      <c r="W281" s="10"/>
      <c r="X281" s="10"/>
      <c r="Y281" s="10"/>
      <c r="Z281" s="10"/>
      <c r="AA281" s="10"/>
      <c r="AB281" s="10"/>
      <c r="AC281" s="11"/>
    </row>
    <row r="282" spans="1:29" ht="15.75">
      <c r="A282" s="1432"/>
      <c r="B282" s="9"/>
      <c r="C282" s="445">
        <v>0.125</v>
      </c>
      <c r="D282" s="14" t="s">
        <v>44</v>
      </c>
      <c r="E282" s="15"/>
      <c r="F282" s="7"/>
      <c r="G282" s="1409">
        <f>(C282/C284)*G274</f>
        <v>0.53418803418803407</v>
      </c>
      <c r="H282" s="1409"/>
      <c r="I282" s="10"/>
      <c r="J282" s="1495"/>
      <c r="K282" s="1495"/>
      <c r="L282" s="1495"/>
      <c r="M282" s="1495"/>
      <c r="N282" s="1496"/>
      <c r="O282" s="3"/>
      <c r="P282" s="1432"/>
      <c r="Q282" s="9"/>
      <c r="R282" s="10"/>
      <c r="S282" s="10"/>
      <c r="T282" s="10"/>
      <c r="U282" s="10"/>
      <c r="V282" s="10"/>
      <c r="W282" s="10"/>
      <c r="X282" s="10"/>
      <c r="Y282" s="10"/>
      <c r="Z282" s="10"/>
      <c r="AA282" s="10"/>
      <c r="AB282" s="10"/>
      <c r="AC282" s="11"/>
    </row>
    <row r="283" spans="1:29" ht="15.75" customHeight="1">
      <c r="A283" s="1432"/>
      <c r="B283" s="9"/>
      <c r="C283" s="10"/>
      <c r="D283" s="10"/>
      <c r="E283" s="10"/>
      <c r="F283" s="7"/>
      <c r="G283" s="18"/>
      <c r="H283" s="10"/>
      <c r="I283" s="10"/>
      <c r="J283" s="10"/>
      <c r="K283" s="10"/>
      <c r="L283" s="10"/>
      <c r="M283" s="10"/>
      <c r="N283" s="11"/>
      <c r="P283" s="1432"/>
      <c r="Q283" s="9"/>
      <c r="R283" s="10"/>
      <c r="S283" s="10"/>
      <c r="T283" s="10"/>
      <c r="U283" s="10"/>
      <c r="V283" s="10"/>
      <c r="W283" s="10"/>
      <c r="X283" s="10"/>
      <c r="Y283" s="10"/>
      <c r="Z283" s="10"/>
      <c r="AA283" s="10"/>
      <c r="AB283" s="10"/>
      <c r="AC283" s="11"/>
    </row>
    <row r="284" spans="1:29" ht="16.5" customHeight="1">
      <c r="A284" s="1432"/>
      <c r="B284" s="9"/>
      <c r="C284" s="442">
        <f>SUM(C276:C282)</f>
        <v>0.58500000000000008</v>
      </c>
      <c r="D284" s="1453" t="s">
        <v>8</v>
      </c>
      <c r="E284" s="1453"/>
      <c r="F284" s="7"/>
      <c r="G284" s="1454">
        <f>SUM(G276:G282)</f>
        <v>2.4999999999999996</v>
      </c>
      <c r="H284" s="1454"/>
      <c r="I284" s="10"/>
      <c r="J284" s="1564" t="s">
        <v>579</v>
      </c>
      <c r="K284" s="1564"/>
      <c r="L284" s="1564"/>
      <c r="M284" s="1564"/>
      <c r="N284" s="1565"/>
      <c r="P284" s="1432"/>
      <c r="Q284" s="9"/>
      <c r="R284" s="10"/>
      <c r="S284" s="10"/>
      <c r="T284" s="10"/>
      <c r="U284" s="10"/>
      <c r="V284" s="10"/>
      <c r="W284" s="10"/>
      <c r="X284" s="10"/>
      <c r="Y284" s="10"/>
      <c r="Z284" s="10"/>
      <c r="AA284" s="10"/>
      <c r="AB284" s="10"/>
      <c r="AC284" s="11"/>
    </row>
    <row r="285" spans="1:29" ht="16.5" customHeight="1">
      <c r="A285" s="1432"/>
      <c r="B285" s="10"/>
      <c r="C285" s="443" t="s">
        <v>6</v>
      </c>
      <c r="D285" s="440"/>
      <c r="E285" s="440"/>
      <c r="F285" s="7"/>
      <c r="G285" s="441"/>
      <c r="H285" s="10"/>
      <c r="I285" s="10"/>
      <c r="J285" s="470"/>
      <c r="K285" s="470"/>
      <c r="L285" s="470"/>
      <c r="M285" s="470"/>
      <c r="N285" s="471"/>
      <c r="P285" s="1432"/>
      <c r="Q285" s="9"/>
      <c r="R285" s="10"/>
      <c r="S285" s="10"/>
      <c r="T285" s="10"/>
      <c r="U285" s="10"/>
      <c r="V285" s="10"/>
      <c r="W285" s="10"/>
      <c r="X285" s="10"/>
      <c r="Y285" s="10"/>
      <c r="Z285" s="10"/>
      <c r="AA285" s="10"/>
      <c r="AB285" s="10"/>
      <c r="AC285" s="11"/>
    </row>
    <row r="286" spans="1:29" ht="16.5" customHeight="1">
      <c r="A286" s="1432"/>
      <c r="B286" s="10"/>
      <c r="C286" s="445">
        <v>0.52500000000000002</v>
      </c>
      <c r="D286" s="1453" t="s">
        <v>533</v>
      </c>
      <c r="E286" s="1453"/>
      <c r="G286" s="1454">
        <f>(C286/C284)*G284</f>
        <v>2.2435897435897432</v>
      </c>
      <c r="H286" s="1454"/>
      <c r="I286" s="10"/>
      <c r="J286" s="470"/>
      <c r="K286" s="470"/>
      <c r="L286" s="470"/>
      <c r="M286" s="470"/>
      <c r="N286" s="471"/>
      <c r="P286" s="1432"/>
      <c r="Q286" s="9"/>
      <c r="R286" s="876" t="s">
        <v>6</v>
      </c>
      <c r="S286" s="14" t="s">
        <v>1434</v>
      </c>
      <c r="T286" s="228"/>
      <c r="U286" s="10"/>
      <c r="V286" s="10"/>
      <c r="W286" s="10"/>
      <c r="X286" s="10"/>
      <c r="Y286" s="10"/>
      <c r="Z286" s="10"/>
      <c r="AA286" s="10"/>
      <c r="AB286" s="10"/>
      <c r="AC286" s="11"/>
    </row>
    <row r="287" spans="1:29" ht="16.5" customHeight="1">
      <c r="A287" s="1432"/>
      <c r="B287" s="10"/>
      <c r="C287" s="10"/>
      <c r="D287" s="10"/>
      <c r="E287" s="10"/>
      <c r="F287" s="10"/>
      <c r="G287" s="10"/>
      <c r="H287" s="10"/>
      <c r="I287" s="10"/>
      <c r="J287" s="519"/>
      <c r="K287" s="519"/>
      <c r="L287" s="519"/>
      <c r="M287" s="519"/>
      <c r="N287" s="521"/>
      <c r="P287" s="1432"/>
      <c r="Q287" s="9"/>
      <c r="R287" s="10"/>
      <c r="S287" s="10"/>
      <c r="T287" s="10"/>
      <c r="U287" s="10"/>
      <c r="V287" s="10"/>
      <c r="W287" s="10"/>
      <c r="X287" s="10"/>
      <c r="Y287" s="10"/>
      <c r="Z287" s="10"/>
      <c r="AA287" s="10"/>
      <c r="AB287" s="10"/>
      <c r="AC287" s="11"/>
    </row>
    <row r="288" spans="1:29" ht="16.5" customHeight="1">
      <c r="A288" s="1432"/>
      <c r="B288" s="1484" t="s">
        <v>464</v>
      </c>
      <c r="C288" s="1485"/>
      <c r="D288" s="1485"/>
      <c r="E288" s="1485"/>
      <c r="F288" s="1485"/>
      <c r="G288" s="1485"/>
      <c r="H288" s="1485"/>
      <c r="I288" s="1485"/>
      <c r="J288" s="1485"/>
      <c r="K288" s="1485"/>
      <c r="L288" s="1485"/>
      <c r="M288" s="1485"/>
      <c r="N288" s="1486"/>
      <c r="P288" s="1432"/>
      <c r="Q288" s="9"/>
      <c r="R288" s="10"/>
      <c r="S288" s="10"/>
      <c r="T288" s="10"/>
      <c r="U288" s="10"/>
      <c r="V288" s="10"/>
      <c r="W288" s="10"/>
      <c r="X288" s="10"/>
      <c r="Y288" s="10"/>
      <c r="Z288" s="10"/>
      <c r="AA288" s="10"/>
      <c r="AB288" s="10"/>
      <c r="AC288" s="11"/>
    </row>
    <row r="289" spans="1:29" ht="16.5" customHeight="1">
      <c r="A289" s="1432"/>
      <c r="B289" s="10"/>
      <c r="C289" s="442"/>
      <c r="D289" s="440"/>
      <c r="E289" s="440"/>
      <c r="F289" s="441"/>
      <c r="G289" s="441"/>
      <c r="H289" s="441"/>
      <c r="I289" s="441"/>
      <c r="J289" s="20"/>
      <c r="K289" s="10"/>
      <c r="L289" s="10"/>
      <c r="M289" s="10"/>
      <c r="N289" s="11"/>
      <c r="P289" s="1432"/>
      <c r="Q289" s="9"/>
      <c r="R289" s="10"/>
      <c r="S289" s="10"/>
      <c r="T289" s="10"/>
      <c r="U289" s="10"/>
      <c r="V289" s="10"/>
      <c r="W289" s="10"/>
      <c r="X289" s="10"/>
      <c r="Y289" s="10"/>
      <c r="Z289" s="10"/>
      <c r="AA289" s="10"/>
      <c r="AB289" s="10"/>
      <c r="AC289" s="11"/>
    </row>
    <row r="290" spans="1:29" ht="16.5" customHeight="1">
      <c r="A290" s="1432"/>
      <c r="B290" s="10"/>
      <c r="C290" s="91" t="s">
        <v>580</v>
      </c>
      <c r="D290" s="10"/>
      <c r="E290" s="10"/>
      <c r="F290" s="10"/>
      <c r="G290" s="10"/>
      <c r="H290" s="10"/>
      <c r="I290" s="10"/>
      <c r="J290" s="519"/>
      <c r="K290" s="519"/>
      <c r="L290" s="519"/>
      <c r="M290" s="519"/>
      <c r="N290" s="521"/>
      <c r="P290" s="1432"/>
      <c r="Q290" s="1016" t="s">
        <v>1418</v>
      </c>
      <c r="R290" s="10"/>
      <c r="S290" s="10"/>
      <c r="T290" s="10"/>
      <c r="U290" s="10"/>
      <c r="V290" s="10"/>
      <c r="W290" s="10"/>
      <c r="X290" s="10"/>
      <c r="Y290" s="10"/>
      <c r="Z290" s="10"/>
      <c r="AA290" s="10"/>
      <c r="AB290" s="10"/>
      <c r="AC290" s="11"/>
    </row>
    <row r="291" spans="1:29" ht="16.5" customHeight="1" thickBot="1">
      <c r="A291" s="1432"/>
      <c r="B291" s="10"/>
      <c r="C291" s="91" t="s">
        <v>582</v>
      </c>
      <c r="D291" s="10"/>
      <c r="E291" s="10"/>
      <c r="F291" s="10"/>
      <c r="G291" s="10"/>
      <c r="H291" s="10"/>
      <c r="I291" s="10"/>
      <c r="J291" s="519"/>
      <c r="K291" s="519"/>
      <c r="L291" s="519"/>
      <c r="M291" s="519"/>
      <c r="N291" s="521"/>
      <c r="P291" s="1432"/>
      <c r="Q291" s="992" t="str">
        <f ca="1">CELL("nomfichier",P287)</f>
        <v>D:\1 UPRT SITE WEB\uprt.fr\ff-mickael-rabeau\[ff-mr-patisserie-N°3-complet.xlsx]Biscuits-Genoises</v>
      </c>
      <c r="R291" s="10"/>
      <c r="S291" s="10"/>
      <c r="T291" s="10"/>
      <c r="U291" s="10"/>
      <c r="V291" s="10"/>
      <c r="W291" s="10"/>
      <c r="X291" s="10"/>
      <c r="Y291" s="10"/>
      <c r="Z291" s="10"/>
      <c r="AA291" s="10"/>
      <c r="AB291" s="10"/>
      <c r="AC291" s="11"/>
    </row>
    <row r="292" spans="1:29" ht="16.5" customHeight="1" thickBot="1">
      <c r="A292" s="1432"/>
      <c r="B292" s="10"/>
      <c r="C292" s="442"/>
      <c r="D292" s="440"/>
      <c r="E292" s="440"/>
      <c r="F292" s="441"/>
      <c r="G292" s="441"/>
      <c r="H292" s="441"/>
      <c r="I292" s="441"/>
      <c r="J292" s="20"/>
      <c r="K292" s="10"/>
      <c r="L292" s="10"/>
      <c r="M292" s="10"/>
      <c r="N292" s="11"/>
      <c r="P292" s="1432"/>
      <c r="Q292" s="938"/>
      <c r="R292" s="939"/>
      <c r="S292" s="939"/>
      <c r="T292" s="939"/>
      <c r="U292" s="25"/>
      <c r="V292" s="25"/>
      <c r="W292" s="25"/>
      <c r="X292" s="25"/>
      <c r="Y292" s="25"/>
      <c r="Z292" s="25"/>
      <c r="AA292" s="25"/>
      <c r="AB292" s="25"/>
      <c r="AC292" s="26"/>
    </row>
    <row r="293" spans="1:29">
      <c r="A293" s="1432"/>
      <c r="B293" s="23" t="s">
        <v>6</v>
      </c>
      <c r="C293" s="452" t="s">
        <v>10</v>
      </c>
      <c r="D293" s="25"/>
      <c r="E293" s="25"/>
      <c r="F293" s="25"/>
      <c r="G293" s="25"/>
      <c r="H293" s="25"/>
      <c r="I293" s="25"/>
      <c r="J293" s="25"/>
      <c r="K293" s="25"/>
      <c r="L293" s="25"/>
      <c r="M293" s="25"/>
      <c r="N293" s="26"/>
      <c r="P293" s="1432"/>
      <c r="Q293" s="9"/>
      <c r="R293" s="10" t="s">
        <v>9</v>
      </c>
      <c r="S293" s="932" t="s">
        <v>177</v>
      </c>
      <c r="T293" s="10"/>
      <c r="U293" s="10"/>
      <c r="V293" s="1429" t="s">
        <v>179</v>
      </c>
      <c r="W293" s="1429"/>
      <c r="X293" s="1429"/>
      <c r="Y293" s="1429"/>
      <c r="Z293" s="1429"/>
      <c r="AA293" s="1429"/>
      <c r="AB293" s="1429"/>
      <c r="AC293" s="1430"/>
    </row>
    <row r="294" spans="1:29">
      <c r="A294" s="1432"/>
      <c r="B294" s="438" t="s">
        <v>5</v>
      </c>
      <c r="C294" s="451" t="s">
        <v>563</v>
      </c>
      <c r="D294" s="28"/>
      <c r="E294" s="28"/>
      <c r="F294" s="28"/>
      <c r="G294" s="28"/>
      <c r="H294" s="28"/>
      <c r="I294" s="28"/>
      <c r="J294" s="28"/>
      <c r="K294" s="28"/>
      <c r="L294" s="28"/>
      <c r="M294" s="10"/>
      <c r="N294" s="29"/>
      <c r="P294" s="1432"/>
      <c r="Q294" s="10"/>
      <c r="R294" s="10"/>
      <c r="S294" s="10"/>
      <c r="T294" s="10"/>
      <c r="U294" s="10"/>
      <c r="V294" s="931"/>
      <c r="W294" s="931" t="s">
        <v>178</v>
      </c>
      <c r="X294" s="931"/>
      <c r="Y294" s="931"/>
      <c r="Z294" s="931"/>
      <c r="AA294" s="931"/>
      <c r="AB294" s="931"/>
      <c r="AC294" s="933"/>
    </row>
    <row r="295" spans="1:29" ht="15" customHeight="1">
      <c r="A295" s="1432"/>
      <c r="B295" s="1433" t="s">
        <v>1412</v>
      </c>
      <c r="C295" s="1434"/>
      <c r="D295" s="1434"/>
      <c r="E295" s="1434"/>
      <c r="F295" s="1434"/>
      <c r="G295" s="1434"/>
      <c r="H295" s="1434"/>
      <c r="I295" s="1434"/>
      <c r="J295" s="1434"/>
      <c r="K295" s="1434"/>
      <c r="L295" s="1434"/>
      <c r="M295" s="1434"/>
      <c r="N295" s="1435"/>
      <c r="P295" s="1432"/>
      <c r="Q295" s="1433" t="s">
        <v>1412</v>
      </c>
      <c r="R295" s="1434"/>
      <c r="S295" s="1434"/>
      <c r="T295" s="1434"/>
      <c r="U295" s="1434"/>
      <c r="V295" s="1434"/>
      <c r="W295" s="1434"/>
      <c r="X295" s="1434"/>
      <c r="Y295" s="1434"/>
      <c r="Z295" s="1434"/>
      <c r="AA295" s="1434"/>
      <c r="AB295" s="1434"/>
      <c r="AC295" s="1435"/>
    </row>
    <row r="296" spans="1:29" ht="15.75" thickBot="1">
      <c r="A296" s="1432"/>
      <c r="B296" s="1436"/>
      <c r="C296" s="1437"/>
      <c r="D296" s="1437"/>
      <c r="E296" s="1437"/>
      <c r="F296" s="1437"/>
      <c r="G296" s="1437"/>
      <c r="H296" s="1437"/>
      <c r="I296" s="1437"/>
      <c r="J296" s="1437"/>
      <c r="K296" s="1437"/>
      <c r="L296" s="1437"/>
      <c r="M296" s="1437"/>
      <c r="N296" s="1438"/>
      <c r="P296" s="1432"/>
      <c r="Q296" s="1436"/>
      <c r="R296" s="1437"/>
      <c r="S296" s="1437"/>
      <c r="T296" s="1437"/>
      <c r="U296" s="1437"/>
      <c r="V296" s="1437"/>
      <c r="W296" s="1437"/>
      <c r="X296" s="1437"/>
      <c r="Y296" s="1437"/>
      <c r="Z296" s="1437"/>
      <c r="AA296" s="1437"/>
      <c r="AB296" s="1437"/>
      <c r="AC296" s="1438"/>
    </row>
    <row r="298" spans="1:29" ht="15.75" thickBot="1">
      <c r="A298" s="8" t="s">
        <v>3</v>
      </c>
      <c r="B298" s="1431" t="str">
        <f>B299</f>
        <v>Bûchettes</v>
      </c>
      <c r="C298" s="1431"/>
      <c r="D298" s="1431"/>
      <c r="E298" s="1431"/>
      <c r="F298" s="1431"/>
      <c r="G298" s="1431"/>
      <c r="H298" s="1431"/>
      <c r="I298" s="1431"/>
      <c r="J298" s="1431"/>
      <c r="K298" s="1431"/>
      <c r="L298" s="1431"/>
      <c r="M298" s="1431"/>
      <c r="N298" s="1431"/>
      <c r="O298" s="3"/>
      <c r="P298" s="8" t="s">
        <v>3</v>
      </c>
      <c r="Q298" s="1431" t="str">
        <f>Q299</f>
        <v>Bûchettes</v>
      </c>
      <c r="R298" s="1431"/>
      <c r="S298" s="1431"/>
      <c r="T298" s="1431"/>
      <c r="U298" s="1431"/>
      <c r="V298" s="1431"/>
      <c r="W298" s="1431"/>
      <c r="X298" s="1431"/>
      <c r="Y298" s="1431"/>
      <c r="Z298" s="1431"/>
      <c r="AA298" s="1431"/>
      <c r="AB298" s="1431"/>
      <c r="AC298" s="1431"/>
    </row>
    <row r="299" spans="1:29" ht="23.25" customHeight="1">
      <c r="A299" s="1432" t="str">
        <f>B299</f>
        <v>Bûchettes</v>
      </c>
      <c r="B299" s="1399" t="s">
        <v>599</v>
      </c>
      <c r="C299" s="1400"/>
      <c r="D299" s="1400"/>
      <c r="E299" s="1400"/>
      <c r="F299" s="1400"/>
      <c r="G299" s="1400"/>
      <c r="H299" s="1400"/>
      <c r="I299" s="1400"/>
      <c r="J299" s="1400"/>
      <c r="K299" s="1400"/>
      <c r="L299" s="1400"/>
      <c r="M299" s="1400"/>
      <c r="N299" s="1401"/>
      <c r="O299" s="3"/>
      <c r="P299" s="1432" t="str">
        <f>Q299</f>
        <v>Bûchettes</v>
      </c>
      <c r="Q299" s="1399" t="s">
        <v>599</v>
      </c>
      <c r="R299" s="1400"/>
      <c r="S299" s="1400"/>
      <c r="T299" s="1400"/>
      <c r="U299" s="1400"/>
      <c r="V299" s="1400"/>
      <c r="W299" s="1400"/>
      <c r="X299" s="1400"/>
      <c r="Y299" s="1400"/>
      <c r="Z299" s="1400"/>
      <c r="AA299" s="1400"/>
      <c r="AB299" s="1400"/>
      <c r="AC299" s="1401"/>
    </row>
    <row r="300" spans="1:29" ht="15.75" customHeight="1">
      <c r="A300" s="1432"/>
      <c r="B300" s="1387"/>
      <c r="C300" s="1388"/>
      <c r="D300" s="1388"/>
      <c r="E300" s="1388"/>
      <c r="F300" s="1388"/>
      <c r="G300" s="1388"/>
      <c r="H300" s="1388"/>
      <c r="I300" s="1388"/>
      <c r="J300" s="1388"/>
      <c r="K300" s="1388"/>
      <c r="L300" s="1388"/>
      <c r="M300" s="1388"/>
      <c r="N300" s="1389"/>
      <c r="O300" s="3"/>
      <c r="P300" s="1432"/>
      <c r="Q300" s="1387"/>
      <c r="R300" s="1388"/>
      <c r="S300" s="1388"/>
      <c r="T300" s="1388"/>
      <c r="U300" s="1388"/>
      <c r="V300" s="1388"/>
      <c r="W300" s="1388"/>
      <c r="X300" s="1388"/>
      <c r="Y300" s="1388"/>
      <c r="Z300" s="1388"/>
      <c r="AA300" s="1388"/>
      <c r="AB300" s="1388"/>
      <c r="AC300" s="1389"/>
    </row>
    <row r="301" spans="1:29" ht="15.75" customHeight="1">
      <c r="A301" s="1432"/>
      <c r="B301" s="1416" t="s">
        <v>19</v>
      </c>
      <c r="C301" s="1417"/>
      <c r="D301" s="1417"/>
      <c r="E301" s="1417"/>
      <c r="F301" s="1417"/>
      <c r="G301" s="1417"/>
      <c r="H301" s="1417"/>
      <c r="I301" s="1417"/>
      <c r="J301" s="1417"/>
      <c r="K301" s="1417"/>
      <c r="L301" s="1417"/>
      <c r="M301" s="1417"/>
      <c r="N301" s="1418"/>
      <c r="O301" s="3"/>
      <c r="P301" s="1432"/>
      <c r="Q301" s="1416" t="s">
        <v>19</v>
      </c>
      <c r="R301" s="1417"/>
      <c r="S301" s="1417"/>
      <c r="T301" s="1417"/>
      <c r="U301" s="1417"/>
      <c r="V301" s="1417"/>
      <c r="W301" s="1417"/>
      <c r="X301" s="1417"/>
      <c r="Y301" s="1417"/>
      <c r="Z301" s="1417"/>
      <c r="AA301" s="1417"/>
      <c r="AB301" s="1417"/>
      <c r="AC301" s="1418"/>
    </row>
    <row r="302" spans="1:29" ht="15.75" customHeight="1" thickBot="1">
      <c r="A302" s="1432"/>
      <c r="B302" s="1419"/>
      <c r="C302" s="1420"/>
      <c r="D302" s="1420"/>
      <c r="E302" s="1420"/>
      <c r="F302" s="1420"/>
      <c r="G302" s="1420"/>
      <c r="H302" s="1420"/>
      <c r="I302" s="1420"/>
      <c r="J302" s="1420"/>
      <c r="K302" s="1420"/>
      <c r="L302" s="1420"/>
      <c r="M302" s="1420"/>
      <c r="N302" s="1421"/>
      <c r="O302" s="3"/>
      <c r="P302" s="1432"/>
      <c r="Q302" s="1419"/>
      <c r="R302" s="1420"/>
      <c r="S302" s="1420"/>
      <c r="T302" s="1420"/>
      <c r="U302" s="1420"/>
      <c r="V302" s="1420"/>
      <c r="W302" s="1420"/>
      <c r="X302" s="1420"/>
      <c r="Y302" s="1420"/>
      <c r="Z302" s="1420"/>
      <c r="AA302" s="1420"/>
      <c r="AB302" s="1420"/>
      <c r="AC302" s="1421"/>
    </row>
    <row r="303" spans="1:29" ht="15" customHeight="1">
      <c r="A303" s="1432"/>
      <c r="B303" s="9"/>
      <c r="C303" s="10"/>
      <c r="D303" s="10"/>
      <c r="E303" s="10"/>
      <c r="F303" s="10"/>
      <c r="G303" s="10"/>
      <c r="H303" s="10"/>
      <c r="I303" s="10"/>
      <c r="J303" s="10"/>
      <c r="K303" s="10"/>
      <c r="L303" s="10"/>
      <c r="M303" s="10"/>
      <c r="N303" s="11"/>
      <c r="O303" s="3"/>
      <c r="P303" s="1432"/>
      <c r="Q303" s="1424" t="s">
        <v>144</v>
      </c>
      <c r="R303" s="1403"/>
      <c r="S303" s="1403"/>
      <c r="T303" s="1403"/>
      <c r="U303" s="1403"/>
      <c r="V303" s="1403"/>
      <c r="W303" s="1403"/>
      <c r="X303" s="1403"/>
      <c r="Y303" s="1403"/>
      <c r="Z303" s="1403"/>
      <c r="AA303" s="1403"/>
      <c r="AB303" s="1403"/>
      <c r="AC303" s="1425"/>
    </row>
    <row r="304" spans="1:29" ht="15" customHeight="1" thickBot="1">
      <c r="A304" s="1432"/>
      <c r="B304" s="9"/>
      <c r="C304" s="546" t="s">
        <v>600</v>
      </c>
      <c r="D304" s="10"/>
      <c r="E304" s="10"/>
      <c r="F304" s="10"/>
      <c r="G304" s="10"/>
      <c r="H304" s="10"/>
      <c r="I304" s="10"/>
      <c r="J304" s="10"/>
      <c r="K304" s="10"/>
      <c r="L304" s="10"/>
      <c r="M304" s="10"/>
      <c r="N304" s="11"/>
      <c r="O304" s="3"/>
      <c r="P304" s="1432"/>
      <c r="Q304" s="1426"/>
      <c r="R304" s="1406"/>
      <c r="S304" s="1406"/>
      <c r="T304" s="1406"/>
      <c r="U304" s="1406"/>
      <c r="V304" s="1406"/>
      <c r="W304" s="1406"/>
      <c r="X304" s="1406"/>
      <c r="Y304" s="1406"/>
      <c r="Z304" s="1406"/>
      <c r="AA304" s="1406"/>
      <c r="AB304" s="1406"/>
      <c r="AC304" s="1427"/>
    </row>
    <row r="305" spans="1:29" ht="15" customHeight="1">
      <c r="A305" s="1432"/>
      <c r="B305" s="1422" t="s">
        <v>605</v>
      </c>
      <c r="C305" s="1423"/>
      <c r="D305" s="1423"/>
      <c r="E305" s="1423"/>
      <c r="F305" s="10"/>
      <c r="G305" s="490" t="s">
        <v>5</v>
      </c>
      <c r="H305" s="495" t="s">
        <v>66</v>
      </c>
      <c r="J305" s="10"/>
      <c r="K305" s="10"/>
      <c r="L305" s="10"/>
      <c r="M305" s="10"/>
      <c r="N305" s="11"/>
      <c r="O305" s="3"/>
      <c r="P305" s="1432"/>
      <c r="Q305" s="1439" t="s">
        <v>1430</v>
      </c>
      <c r="R305" s="1428"/>
      <c r="S305" s="1428"/>
      <c r="T305" s="1428"/>
      <c r="U305" s="1428"/>
      <c r="V305" s="1428"/>
      <c r="W305" s="1428"/>
      <c r="X305" s="1428"/>
      <c r="Y305" s="1428"/>
      <c r="Z305" s="1428"/>
      <c r="AA305" s="1428"/>
      <c r="AB305" s="869" t="s">
        <v>5</v>
      </c>
      <c r="AC305" s="11"/>
    </row>
    <row r="306" spans="1:29" ht="18.75" customHeight="1">
      <c r="A306" s="1432"/>
      <c r="B306" s="1422"/>
      <c r="C306" s="1423"/>
      <c r="D306" s="1423"/>
      <c r="E306" s="1423"/>
      <c r="F306" s="505" t="s">
        <v>4</v>
      </c>
      <c r="G306" s="551">
        <v>2</v>
      </c>
      <c r="H306" s="499">
        <v>5</v>
      </c>
      <c r="I306" s="7"/>
      <c r="J306" s="10"/>
      <c r="K306" s="10"/>
      <c r="L306" s="10"/>
      <c r="M306" s="10"/>
      <c r="N306" s="11"/>
      <c r="O306" s="3"/>
      <c r="P306" s="1432"/>
      <c r="Q306" s="1439"/>
      <c r="R306" s="1428"/>
      <c r="S306" s="1428"/>
      <c r="T306" s="1428"/>
      <c r="U306" s="1428"/>
      <c r="V306" s="1428"/>
      <c r="W306" s="1428"/>
      <c r="X306" s="1428"/>
      <c r="Y306" s="1428"/>
      <c r="Z306" s="1428"/>
      <c r="AA306" s="1428"/>
      <c r="AB306" s="874" t="s">
        <v>66</v>
      </c>
      <c r="AC306" s="11"/>
    </row>
    <row r="307" spans="1:29">
      <c r="A307" s="1432"/>
      <c r="B307" s="485" t="s">
        <v>6</v>
      </c>
      <c r="C307" s="485" t="s">
        <v>6</v>
      </c>
      <c r="D307" s="10"/>
      <c r="E307" s="10"/>
      <c r="F307" s="484" t="s">
        <v>608</v>
      </c>
      <c r="G307" s="547"/>
      <c r="H307" s="211"/>
      <c r="I307" s="484" t="s">
        <v>608</v>
      </c>
      <c r="J307" s="188" t="s">
        <v>7</v>
      </c>
      <c r="K307" s="188"/>
      <c r="L307" s="188"/>
      <c r="M307" s="188"/>
      <c r="N307" s="189"/>
      <c r="O307" s="3"/>
      <c r="P307" s="1432"/>
      <c r="Q307" s="1439"/>
      <c r="R307" s="1428"/>
      <c r="S307" s="1428"/>
      <c r="T307" s="1428"/>
      <c r="U307" s="1428"/>
      <c r="V307" s="1428"/>
      <c r="W307" s="1428"/>
      <c r="X307" s="1428"/>
      <c r="Y307" s="1428"/>
      <c r="Z307" s="1428"/>
      <c r="AA307" s="1428"/>
      <c r="AB307" s="10"/>
      <c r="AC307" s="11"/>
    </row>
    <row r="308" spans="1:29" ht="16.5" customHeight="1">
      <c r="A308" s="1432"/>
      <c r="B308" s="184">
        <v>32</v>
      </c>
      <c r="C308" s="502">
        <v>1.6</v>
      </c>
      <c r="D308" s="14" t="s">
        <v>607</v>
      </c>
      <c r="E308" s="15"/>
      <c r="F308" s="459">
        <f>(B308/C308)*G308</f>
        <v>17.250673854447442</v>
      </c>
      <c r="G308" s="548">
        <f>(C308/C314)*G306</f>
        <v>0.86253369272237213</v>
      </c>
      <c r="H308" s="253">
        <f>(C308/C316)*H306</f>
        <v>1.3333333333333333</v>
      </c>
      <c r="I308" s="459">
        <f>(B308/C308)*H308</f>
        <v>26.666666666666664</v>
      </c>
      <c r="J308" s="1493" t="s">
        <v>346</v>
      </c>
      <c r="K308" s="1493"/>
      <c r="L308" s="1493"/>
      <c r="M308" s="1493"/>
      <c r="N308" s="1494"/>
      <c r="O308" s="3"/>
      <c r="P308" s="1432"/>
      <c r="Q308" s="9"/>
      <c r="R308" s="10"/>
      <c r="S308" s="10"/>
      <c r="T308" s="10"/>
      <c r="U308" s="10"/>
      <c r="V308" s="10"/>
      <c r="W308" s="10"/>
      <c r="X308" s="10"/>
      <c r="Y308" s="10"/>
      <c r="Z308" s="10"/>
      <c r="AA308" s="10"/>
      <c r="AB308" s="10"/>
      <c r="AC308" s="11"/>
    </row>
    <row r="309" spans="1:29" ht="15.75">
      <c r="A309" s="1432"/>
      <c r="B309" s="9"/>
      <c r="C309" s="502">
        <v>0.95</v>
      </c>
      <c r="D309" s="14" t="s">
        <v>44</v>
      </c>
      <c r="E309" s="15"/>
      <c r="F309" s="16"/>
      <c r="G309" s="548">
        <f>(C309/C314)*G306</f>
        <v>0.5121293800539084</v>
      </c>
      <c r="H309" s="253">
        <f>(C309/C316)*H306</f>
        <v>0.79166666666666663</v>
      </c>
      <c r="I309" s="7"/>
      <c r="J309" s="1536"/>
      <c r="K309" s="1536"/>
      <c r="L309" s="1536"/>
      <c r="M309" s="1536"/>
      <c r="N309" s="1537"/>
      <c r="O309" s="3"/>
      <c r="P309" s="1432"/>
      <c r="Q309" s="9"/>
      <c r="R309" s="10"/>
      <c r="S309" s="10"/>
      <c r="T309" s="10"/>
      <c r="U309" s="10"/>
      <c r="V309" s="10"/>
      <c r="W309" s="10"/>
      <c r="X309" s="10"/>
      <c r="Y309" s="10"/>
      <c r="Z309" s="10"/>
      <c r="AA309" s="10"/>
      <c r="AB309" s="10"/>
      <c r="AC309" s="11"/>
    </row>
    <row r="310" spans="1:29" ht="15.75" customHeight="1">
      <c r="A310" s="1432"/>
      <c r="B310" s="9"/>
      <c r="C310" s="502">
        <v>0.05</v>
      </c>
      <c r="D310" s="14" t="s">
        <v>337</v>
      </c>
      <c r="E310" s="15"/>
      <c r="F310" s="16"/>
      <c r="G310" s="548">
        <f>(C310/C314)*G306</f>
        <v>2.6954177897574129E-2</v>
      </c>
      <c r="H310" s="253">
        <f>(C310/C316)*H306</f>
        <v>4.1666666666666664E-2</v>
      </c>
      <c r="I310" s="7"/>
      <c r="J310" s="1495"/>
      <c r="K310" s="1495"/>
      <c r="L310" s="1495"/>
      <c r="M310" s="1495"/>
      <c r="N310" s="1496"/>
      <c r="O310" s="3"/>
      <c r="P310" s="1432"/>
      <c r="Q310" s="1440" t="s">
        <v>1374</v>
      </c>
      <c r="R310" s="1441"/>
      <c r="S310" s="1441"/>
      <c r="T310" s="1441"/>
      <c r="U310" s="1441"/>
      <c r="V310" s="1441"/>
      <c r="W310" s="1441"/>
      <c r="X310" s="1441"/>
      <c r="Y310" s="1441"/>
      <c r="Z310" s="1441"/>
      <c r="AA310" s="1441"/>
      <c r="AB310" s="876" t="s">
        <v>6</v>
      </c>
      <c r="AC310" s="11"/>
    </row>
    <row r="311" spans="1:29" ht="16.5" customHeight="1">
      <c r="A311" s="1432"/>
      <c r="B311" s="9"/>
      <c r="C311" s="502">
        <v>1.1000000000000001</v>
      </c>
      <c r="D311" s="14" t="s">
        <v>42</v>
      </c>
      <c r="E311" s="15"/>
      <c r="F311" s="16"/>
      <c r="G311" s="548">
        <f>(C311/C314)*G306</f>
        <v>0.59299191374663085</v>
      </c>
      <c r="H311" s="253">
        <f>(C311/C316)*H306</f>
        <v>0.91666666666666674</v>
      </c>
      <c r="I311" s="7"/>
      <c r="J311" s="1497" t="s">
        <v>467</v>
      </c>
      <c r="K311" s="1497"/>
      <c r="L311" s="1497"/>
      <c r="M311" s="1497"/>
      <c r="N311" s="1498"/>
      <c r="O311" s="3"/>
      <c r="P311" s="1432"/>
      <c r="Q311" s="1440"/>
      <c r="R311" s="1441"/>
      <c r="S311" s="1441"/>
      <c r="T311" s="1441"/>
      <c r="U311" s="1441"/>
      <c r="V311" s="1441"/>
      <c r="W311" s="1441"/>
      <c r="X311" s="1441"/>
      <c r="Y311" s="1441"/>
      <c r="Z311" s="1441"/>
      <c r="AA311" s="1441"/>
      <c r="AB311" s="991"/>
      <c r="AC311" s="11"/>
    </row>
    <row r="312" spans="1:29" ht="15.75" customHeight="1">
      <c r="A312" s="1432"/>
      <c r="B312" s="9"/>
      <c r="C312" s="502">
        <v>0.01</v>
      </c>
      <c r="D312" s="14" t="s">
        <v>349</v>
      </c>
      <c r="E312" s="275"/>
      <c r="F312" s="275"/>
      <c r="G312" s="548">
        <f>(C312/C314)*G306</f>
        <v>5.390835579514826E-3</v>
      </c>
      <c r="H312" s="253">
        <f>(C312/C316)*H306</f>
        <v>8.3333333333333332E-3</v>
      </c>
      <c r="I312" s="7"/>
      <c r="J312" s="1501"/>
      <c r="K312" s="1501"/>
      <c r="L312" s="1501"/>
      <c r="M312" s="1501"/>
      <c r="N312" s="1502"/>
      <c r="O312" s="3"/>
      <c r="P312" s="1432"/>
      <c r="Q312" s="9"/>
      <c r="R312" s="10"/>
      <c r="S312" s="10"/>
      <c r="T312" s="10"/>
      <c r="U312" s="10"/>
      <c r="V312" s="10"/>
      <c r="W312" s="10"/>
      <c r="X312" s="10"/>
      <c r="Y312" s="10"/>
      <c r="Z312" s="10"/>
      <c r="AA312" s="10"/>
      <c r="AB312" s="10"/>
      <c r="AC312" s="11"/>
    </row>
    <row r="313" spans="1:29" ht="15.75" customHeight="1">
      <c r="A313" s="1432"/>
      <c r="B313" s="9"/>
      <c r="C313" s="275"/>
      <c r="D313" s="275"/>
      <c r="E313" s="275"/>
      <c r="F313" s="275"/>
      <c r="G313" s="548"/>
      <c r="H313" s="211"/>
      <c r="I313" s="7"/>
      <c r="J313" s="177"/>
      <c r="K313" s="177"/>
      <c r="L313" s="177"/>
      <c r="M313" s="177"/>
      <c r="N313" s="178"/>
      <c r="O313" s="3"/>
      <c r="P313" s="1432"/>
      <c r="Q313" s="9"/>
      <c r="R313" s="10"/>
      <c r="S313" s="10"/>
      <c r="T313" s="10"/>
      <c r="U313" s="10"/>
      <c r="V313" s="10"/>
      <c r="W313" s="10"/>
      <c r="X313" s="10"/>
      <c r="Y313" s="10"/>
      <c r="Z313" s="10"/>
      <c r="AA313" s="10"/>
      <c r="AB313" s="10"/>
      <c r="AC313" s="11"/>
    </row>
    <row r="314" spans="1:29" ht="15.75">
      <c r="A314" s="1432"/>
      <c r="B314" s="9"/>
      <c r="C314" s="494">
        <f>SUM(C308:C312)</f>
        <v>3.7099999999999995</v>
      </c>
      <c r="D314" s="1453" t="s">
        <v>8</v>
      </c>
      <c r="E314" s="1453"/>
      <c r="F314" s="1453"/>
      <c r="G314" s="549">
        <f t="shared" ref="G314" si="7">SUM(G308:G312)</f>
        <v>2.0000000000000004</v>
      </c>
      <c r="H314" s="550">
        <f>SUM(H308:H313)</f>
        <v>3.0916666666666663</v>
      </c>
      <c r="I314" s="7"/>
      <c r="J314" s="177"/>
      <c r="K314" s="177"/>
      <c r="L314" s="177"/>
      <c r="M314" s="177"/>
      <c r="N314" s="178"/>
      <c r="O314" s="3"/>
      <c r="P314" s="1432"/>
      <c r="Q314" s="9"/>
      <c r="R314" s="14" t="s">
        <v>1435</v>
      </c>
      <c r="S314" s="10"/>
      <c r="T314" s="10"/>
      <c r="U314" s="10"/>
      <c r="V314" s="10"/>
      <c r="W314" s="10"/>
      <c r="X314" s="10"/>
      <c r="Y314" s="10"/>
      <c r="Z314" s="10"/>
      <c r="AA314" s="10"/>
      <c r="AB314" s="10"/>
      <c r="AC314" s="11"/>
    </row>
    <row r="315" spans="1:29" ht="15.75">
      <c r="A315" s="1432"/>
      <c r="B315" s="9"/>
      <c r="C315" s="485" t="s">
        <v>6</v>
      </c>
      <c r="D315" s="99" t="s">
        <v>861</v>
      </c>
      <c r="E315" s="492"/>
      <c r="F315" s="492"/>
      <c r="G315" s="493"/>
      <c r="H315" s="493"/>
      <c r="I315" s="10"/>
      <c r="J315" s="177"/>
      <c r="K315" s="177"/>
      <c r="L315" s="177"/>
      <c r="M315" s="177"/>
      <c r="N315" s="178"/>
      <c r="O315" s="3"/>
      <c r="P315" s="1432"/>
      <c r="Q315" s="9"/>
      <c r="R315" s="10"/>
      <c r="S315" s="10"/>
      <c r="T315" s="10"/>
      <c r="U315" s="10"/>
      <c r="V315" s="14" t="s">
        <v>1436</v>
      </c>
      <c r="W315" s="10"/>
      <c r="X315" s="10"/>
      <c r="Y315" s="10"/>
      <c r="Z315" s="10"/>
      <c r="AA315" s="10"/>
      <c r="AB315" s="10"/>
      <c r="AC315" s="11"/>
    </row>
    <row r="316" spans="1:29" ht="15.75">
      <c r="A316" s="1432"/>
      <c r="B316" s="9"/>
      <c r="C316" s="180">
        <v>6</v>
      </c>
      <c r="D316" s="53" t="s">
        <v>606</v>
      </c>
      <c r="E316" s="503">
        <f>C314/C316</f>
        <v>0.61833333333333329</v>
      </c>
      <c r="F316" s="491">
        <f>C316*E316</f>
        <v>3.71</v>
      </c>
      <c r="G316" s="493"/>
      <c r="H316" s="493"/>
      <c r="I316" s="491"/>
      <c r="J316" s="177"/>
      <c r="K316" s="177"/>
      <c r="L316" s="177"/>
      <c r="M316" s="177"/>
      <c r="N316" s="178"/>
      <c r="O316" s="3"/>
      <c r="P316" s="1432"/>
      <c r="Q316" s="9"/>
      <c r="R316" s="10"/>
      <c r="S316" s="10"/>
      <c r="T316" s="10"/>
      <c r="U316" s="10"/>
      <c r="V316" s="14" t="s">
        <v>1437</v>
      </c>
      <c r="W316" s="10"/>
      <c r="X316" s="10"/>
      <c r="Y316" s="10"/>
      <c r="Z316" s="10"/>
      <c r="AA316" s="10"/>
      <c r="AB316" s="10"/>
      <c r="AC316" s="11"/>
    </row>
    <row r="317" spans="1:29" ht="16.5" thickBot="1">
      <c r="A317" s="1432"/>
      <c r="B317" s="10"/>
      <c r="C317" s="53"/>
      <c r="D317" s="53"/>
      <c r="E317" s="503"/>
      <c r="F317" s="491"/>
      <c r="G317" s="493"/>
      <c r="H317" s="493"/>
      <c r="I317" s="491"/>
      <c r="J317" s="177"/>
      <c r="K317" s="177"/>
      <c r="L317" s="177"/>
      <c r="M317" s="177"/>
      <c r="N317" s="178"/>
      <c r="O317" s="3"/>
      <c r="P317" s="1432"/>
      <c r="Q317" s="9"/>
      <c r="R317" s="10"/>
      <c r="S317" s="10"/>
      <c r="T317" s="10"/>
      <c r="U317" s="10"/>
      <c r="V317" s="14" t="s">
        <v>1438</v>
      </c>
      <c r="W317" s="10"/>
      <c r="X317" s="10"/>
      <c r="Y317" s="10"/>
      <c r="Z317" s="10"/>
      <c r="AA317" s="10"/>
      <c r="AB317" s="10"/>
      <c r="AC317" s="11"/>
    </row>
    <row r="318" spans="1:29">
      <c r="A318" s="1432"/>
      <c r="B318" s="23" t="s">
        <v>6</v>
      </c>
      <c r="C318" s="452" t="s">
        <v>10</v>
      </c>
      <c r="D318" s="25"/>
      <c r="E318" s="25"/>
      <c r="F318" s="25"/>
      <c r="G318" s="25"/>
      <c r="H318" s="25"/>
      <c r="I318" s="25"/>
      <c r="J318" s="25"/>
      <c r="K318" s="25"/>
      <c r="L318" s="25"/>
      <c r="M318" s="25"/>
      <c r="N318" s="26"/>
      <c r="O318" s="3"/>
      <c r="P318" s="1432"/>
      <c r="Q318" s="9"/>
      <c r="R318" s="10"/>
      <c r="S318" s="10"/>
      <c r="T318" s="10"/>
      <c r="U318" s="10"/>
      <c r="V318" s="10"/>
      <c r="W318" s="10"/>
      <c r="X318" s="10"/>
      <c r="Y318" s="10"/>
      <c r="Z318" s="10"/>
      <c r="AA318" s="10"/>
      <c r="AB318" s="10"/>
      <c r="AC318" s="11"/>
    </row>
    <row r="319" spans="1:29">
      <c r="A319" s="1432"/>
      <c r="B319" s="86" t="s">
        <v>5</v>
      </c>
      <c r="C319" s="451" t="s">
        <v>11</v>
      </c>
      <c r="D319" s="28"/>
      <c r="E319" s="28"/>
      <c r="F319" s="28"/>
      <c r="G319" s="28"/>
      <c r="H319" s="28"/>
      <c r="I319" s="28"/>
      <c r="J319" s="28"/>
      <c r="K319" s="28"/>
      <c r="L319" s="28"/>
      <c r="M319" s="10"/>
      <c r="N319" s="29"/>
      <c r="O319" s="3"/>
      <c r="P319" s="1432"/>
      <c r="Q319" s="9"/>
      <c r="R319" s="10"/>
      <c r="S319" s="10"/>
      <c r="T319" s="10"/>
      <c r="U319" s="10"/>
      <c r="V319" s="10"/>
      <c r="W319" s="10"/>
      <c r="X319" s="10"/>
      <c r="Y319" s="10"/>
      <c r="Z319" s="10"/>
      <c r="AA319" s="10"/>
      <c r="AB319" s="10"/>
      <c r="AC319" s="11"/>
    </row>
    <row r="320" spans="1:29">
      <c r="A320" s="1432"/>
      <c r="B320" s="495" t="s">
        <v>66</v>
      </c>
      <c r="C320" s="520" t="s">
        <v>534</v>
      </c>
      <c r="D320" s="28"/>
      <c r="E320" s="28"/>
      <c r="F320" s="28"/>
      <c r="G320" s="28"/>
      <c r="H320" s="28"/>
      <c r="I320" s="28"/>
      <c r="J320" s="28"/>
      <c r="K320" s="28"/>
      <c r="L320" s="28"/>
      <c r="M320" s="10"/>
      <c r="N320" s="29"/>
      <c r="O320" s="3"/>
      <c r="P320" s="1432"/>
      <c r="Q320" s="9"/>
      <c r="R320" s="10"/>
      <c r="S320" s="10"/>
      <c r="T320" s="10"/>
      <c r="U320" s="10"/>
      <c r="V320" s="10"/>
      <c r="W320" s="10"/>
      <c r="X320" s="10"/>
      <c r="Y320" s="10"/>
      <c r="Z320" s="10"/>
      <c r="AA320" s="10"/>
      <c r="AB320" s="10"/>
      <c r="AC320" s="11"/>
    </row>
    <row r="321" spans="1:29">
      <c r="A321" s="1432"/>
      <c r="B321" s="1484" t="s">
        <v>464</v>
      </c>
      <c r="C321" s="1485"/>
      <c r="D321" s="1485"/>
      <c r="E321" s="1485"/>
      <c r="F321" s="1485"/>
      <c r="G321" s="1485"/>
      <c r="H321" s="1485"/>
      <c r="I321" s="1485"/>
      <c r="J321" s="1485"/>
      <c r="K321" s="1485"/>
      <c r="L321" s="1485"/>
      <c r="M321" s="1485"/>
      <c r="N321" s="1486"/>
      <c r="O321" s="3"/>
      <c r="P321" s="1432"/>
      <c r="Q321" s="9"/>
      <c r="R321" s="10"/>
      <c r="S321" s="10"/>
      <c r="T321" s="10"/>
      <c r="U321" s="10"/>
      <c r="V321" s="10"/>
      <c r="W321" s="10"/>
      <c r="X321" s="10"/>
      <c r="Y321" s="10"/>
      <c r="Z321" s="10"/>
      <c r="AA321" s="10"/>
      <c r="AB321" s="10"/>
      <c r="AC321" s="11"/>
    </row>
    <row r="322" spans="1:29" ht="15.75">
      <c r="A322" s="1432"/>
      <c r="B322" s="53"/>
      <c r="C322" s="53"/>
      <c r="D322" s="53"/>
      <c r="E322" s="503"/>
      <c r="F322" s="491"/>
      <c r="G322" s="493"/>
      <c r="H322" s="493"/>
      <c r="I322" s="10"/>
      <c r="J322" s="177"/>
      <c r="K322" s="177"/>
      <c r="L322" s="177"/>
      <c r="M322" s="177"/>
      <c r="N322" s="178"/>
      <c r="O322" s="3"/>
      <c r="P322" s="1432"/>
      <c r="Q322" s="9"/>
      <c r="R322" s="10"/>
      <c r="S322" s="10"/>
      <c r="T322" s="10"/>
      <c r="U322" s="10"/>
      <c r="V322" s="10"/>
      <c r="W322" s="10"/>
      <c r="X322" s="10"/>
      <c r="Y322" s="10"/>
      <c r="Z322" s="10"/>
      <c r="AA322" s="10"/>
      <c r="AB322" s="10"/>
      <c r="AC322" s="11"/>
    </row>
    <row r="323" spans="1:29" ht="18.75">
      <c r="A323" s="1432"/>
      <c r="B323" s="53"/>
      <c r="C323" s="554" t="s">
        <v>601</v>
      </c>
      <c r="D323" s="53"/>
      <c r="E323" s="503"/>
      <c r="F323" s="491"/>
      <c r="G323" s="493"/>
      <c r="H323" s="493"/>
      <c r="I323" s="999" t="s">
        <v>1439</v>
      </c>
      <c r="J323" s="177"/>
      <c r="K323" s="1000" t="s">
        <v>1440</v>
      </c>
      <c r="L323" s="177"/>
      <c r="M323" s="998" t="s">
        <v>380</v>
      </c>
      <c r="N323" s="178"/>
      <c r="O323" s="3"/>
      <c r="P323" s="1432"/>
      <c r="Q323" s="9"/>
      <c r="R323" s="14" t="s">
        <v>1441</v>
      </c>
      <c r="S323" s="10"/>
      <c r="T323" s="10"/>
      <c r="U323" s="10"/>
      <c r="V323" s="10"/>
      <c r="W323" s="10"/>
      <c r="X323" s="10"/>
      <c r="Y323" s="10"/>
      <c r="Z323" s="10"/>
      <c r="AA323" s="10"/>
      <c r="AB323" s="10"/>
      <c r="AC323" s="11"/>
    </row>
    <row r="324" spans="1:29" ht="16.5" thickBot="1">
      <c r="A324" s="1432"/>
      <c r="B324" s="53"/>
      <c r="C324" s="485" t="s">
        <v>6</v>
      </c>
      <c r="D324" s="99" t="s">
        <v>861</v>
      </c>
      <c r="E324" s="503"/>
      <c r="F324" s="491"/>
      <c r="G324" s="493"/>
      <c r="H324" s="493"/>
      <c r="I324" s="490" t="s">
        <v>5</v>
      </c>
      <c r="J324" s="177"/>
      <c r="K324" s="177"/>
      <c r="L324" s="177"/>
      <c r="M324" s="177"/>
      <c r="N324" s="178"/>
      <c r="O324" s="3"/>
      <c r="P324" s="1432"/>
      <c r="Q324" s="9"/>
      <c r="R324" s="10"/>
      <c r="S324" s="10"/>
      <c r="T324" s="10"/>
      <c r="U324" s="10"/>
      <c r="V324" s="10"/>
      <c r="W324" s="10"/>
      <c r="X324" s="10"/>
      <c r="Y324" s="10"/>
      <c r="Z324" s="10"/>
      <c r="AA324" s="10"/>
      <c r="AB324" s="10"/>
      <c r="AC324" s="11"/>
    </row>
    <row r="325" spans="1:29" ht="16.5" thickBot="1">
      <c r="A325" s="1432"/>
      <c r="B325" s="53"/>
      <c r="C325" s="180">
        <v>1</v>
      </c>
      <c r="D325" s="1593" t="s">
        <v>626</v>
      </c>
      <c r="E325" s="1593"/>
      <c r="F325" s="1593"/>
      <c r="G325" s="1593"/>
      <c r="H325" s="1594"/>
      <c r="I325" s="561">
        <v>2</v>
      </c>
      <c r="J325" s="177"/>
      <c r="K325" s="560">
        <f>(C325/C327)*K327</f>
        <v>1</v>
      </c>
      <c r="L325" s="177"/>
      <c r="M325" s="560">
        <f>(C325/C329)*M329</f>
        <v>2</v>
      </c>
      <c r="N325" s="178"/>
      <c r="O325" s="3"/>
      <c r="P325" s="1432"/>
      <c r="Q325" s="9"/>
      <c r="R325" s="10"/>
      <c r="S325" s="10"/>
      <c r="T325" s="10"/>
      <c r="U325" s="10"/>
      <c r="V325" s="10"/>
      <c r="W325" s="10"/>
      <c r="X325" s="10"/>
      <c r="Y325" s="10"/>
      <c r="Z325" s="10"/>
      <c r="AA325" s="10"/>
      <c r="AB325" s="10"/>
      <c r="AC325" s="11"/>
    </row>
    <row r="326" spans="1:29" ht="16.5" customHeight="1" thickBot="1">
      <c r="A326" s="1432"/>
      <c r="B326" s="53"/>
      <c r="C326" s="53"/>
      <c r="D326" s="64"/>
      <c r="E326" s="563"/>
      <c r="F326" s="548"/>
      <c r="G326" s="549"/>
      <c r="H326" s="549"/>
      <c r="I326" s="177"/>
      <c r="J326" s="177"/>
      <c r="K326" s="495" t="s">
        <v>66</v>
      </c>
      <c r="L326" s="177"/>
      <c r="M326" s="177"/>
      <c r="N326" s="178"/>
      <c r="O326" s="3"/>
      <c r="P326" s="1432"/>
      <c r="Q326" s="1440" t="s">
        <v>1442</v>
      </c>
      <c r="R326" s="1441"/>
      <c r="S326" s="1441"/>
      <c r="T326" s="1441"/>
      <c r="U326" s="1441"/>
      <c r="V326" s="1441"/>
      <c r="W326" s="1441"/>
      <c r="X326" s="1441"/>
      <c r="Y326" s="1441"/>
      <c r="Z326" s="1441"/>
      <c r="AA326" s="1441"/>
      <c r="AB326" s="876" t="s">
        <v>6</v>
      </c>
      <c r="AC326" s="11"/>
    </row>
    <row r="327" spans="1:29" ht="19.5" thickBot="1">
      <c r="A327" s="1432"/>
      <c r="B327" s="53"/>
      <c r="C327" s="180">
        <v>75</v>
      </c>
      <c r="D327" s="1595" t="s">
        <v>611</v>
      </c>
      <c r="E327" s="1596"/>
      <c r="F327" s="1596"/>
      <c r="G327" s="1596"/>
      <c r="H327" s="1596"/>
      <c r="I327" s="555">
        <f>(C327/C325)*I325</f>
        <v>150</v>
      </c>
      <c r="J327" s="177"/>
      <c r="K327" s="1001">
        <v>75</v>
      </c>
      <c r="L327" s="177"/>
      <c r="M327" s="555">
        <f>(C327/C325)*M325</f>
        <v>150</v>
      </c>
      <c r="N327" s="178"/>
      <c r="O327" s="3"/>
      <c r="P327" s="1432"/>
      <c r="Q327" s="1440"/>
      <c r="R327" s="1441"/>
      <c r="S327" s="1441"/>
      <c r="T327" s="1441"/>
      <c r="U327" s="1441"/>
      <c r="V327" s="1441"/>
      <c r="W327" s="1441"/>
      <c r="X327" s="1441"/>
      <c r="Y327" s="1441"/>
      <c r="Z327" s="1441"/>
      <c r="AA327" s="1441"/>
      <c r="AB327" s="991"/>
      <c r="AC327" s="11"/>
    </row>
    <row r="328" spans="1:29" ht="16.5" thickBot="1">
      <c r="A328" s="1432"/>
      <c r="B328" s="53"/>
      <c r="C328" s="53"/>
      <c r="D328" s="64"/>
      <c r="E328" s="563"/>
      <c r="F328" s="548"/>
      <c r="G328" s="549"/>
      <c r="H328" s="549"/>
      <c r="I328" s="177"/>
      <c r="J328" s="177"/>
      <c r="K328" s="177"/>
      <c r="L328" s="177"/>
      <c r="M328" s="108" t="s">
        <v>143</v>
      </c>
      <c r="N328" s="178"/>
      <c r="O328" s="3"/>
      <c r="P328" s="1432"/>
      <c r="Q328" s="9"/>
      <c r="R328" s="10"/>
      <c r="S328" s="10"/>
      <c r="T328" s="10"/>
      <c r="U328" s="10"/>
      <c r="V328" s="10"/>
      <c r="W328" s="10"/>
      <c r="X328" s="10"/>
      <c r="Y328" s="10"/>
      <c r="Z328" s="10"/>
      <c r="AA328" s="10"/>
      <c r="AB328" s="10"/>
      <c r="AC328" s="11"/>
    </row>
    <row r="329" spans="1:29" ht="16.5" thickBot="1">
      <c r="A329" s="1432"/>
      <c r="B329" s="53"/>
      <c r="C329" s="180">
        <v>3</v>
      </c>
      <c r="D329" s="1596" t="s">
        <v>609</v>
      </c>
      <c r="E329" s="1596"/>
      <c r="F329" s="1596"/>
      <c r="G329" s="1596"/>
      <c r="H329" s="1596"/>
      <c r="I329" s="555">
        <f>(C329/C325)*I325</f>
        <v>6</v>
      </c>
      <c r="J329" s="177"/>
      <c r="K329" s="560">
        <f>(C329/C327)*K327</f>
        <v>3</v>
      </c>
      <c r="L329" s="177"/>
      <c r="M329" s="1002">
        <v>6</v>
      </c>
      <c r="N329" s="178"/>
      <c r="O329" s="3"/>
      <c r="P329" s="1432"/>
      <c r="Q329" s="9"/>
      <c r="R329" s="10"/>
      <c r="S329" s="10"/>
      <c r="T329" s="10"/>
      <c r="U329" s="10"/>
      <c r="V329" s="10"/>
      <c r="W329" s="10"/>
      <c r="X329" s="10"/>
      <c r="Y329" s="10"/>
      <c r="Z329" s="10"/>
      <c r="AA329" s="10"/>
      <c r="AB329" s="10"/>
      <c r="AC329" s="11"/>
    </row>
    <row r="330" spans="1:29" ht="15.75">
      <c r="A330" s="1432"/>
      <c r="B330" s="53"/>
      <c r="C330" s="53"/>
      <c r="D330" s="53"/>
      <c r="E330" s="503"/>
      <c r="F330" s="491"/>
      <c r="G330" s="493"/>
      <c r="H330" s="493"/>
      <c r="I330" s="177"/>
      <c r="J330" s="177"/>
      <c r="K330" s="177"/>
      <c r="L330" s="177"/>
      <c r="M330" s="177"/>
      <c r="N330" s="178"/>
      <c r="O330" s="3"/>
      <c r="P330" s="1432"/>
      <c r="Q330" s="9"/>
      <c r="R330" s="10"/>
      <c r="S330" s="10"/>
      <c r="T330" s="10"/>
      <c r="U330" s="10"/>
      <c r="V330" s="10"/>
      <c r="W330" s="10"/>
      <c r="X330" s="10"/>
      <c r="Y330" s="10"/>
      <c r="Z330" s="10"/>
      <c r="AA330" s="10"/>
      <c r="AB330" s="10"/>
      <c r="AC330" s="11"/>
    </row>
    <row r="331" spans="1:29" ht="15.75">
      <c r="A331" s="1432"/>
      <c r="B331" s="53"/>
      <c r="C331" s="180">
        <v>2</v>
      </c>
      <c r="D331" s="53" t="s">
        <v>610</v>
      </c>
      <c r="E331" s="503"/>
      <c r="F331" s="491"/>
      <c r="G331" s="493"/>
      <c r="H331" s="493"/>
      <c r="I331" s="177"/>
      <c r="J331" s="177"/>
      <c r="K331" s="177"/>
      <c r="L331" s="177"/>
      <c r="M331" s="177"/>
      <c r="N331" s="178"/>
      <c r="O331" s="3"/>
      <c r="P331" s="1432"/>
      <c r="Q331" s="9"/>
      <c r="R331" s="10"/>
      <c r="S331" s="10"/>
      <c r="T331" s="10"/>
      <c r="U331" s="10"/>
      <c r="V331" s="10"/>
      <c r="W331" s="10"/>
      <c r="X331" s="10"/>
      <c r="Y331" s="10"/>
      <c r="Z331" s="10"/>
      <c r="AA331" s="10"/>
      <c r="AB331" s="10"/>
      <c r="AC331" s="11"/>
    </row>
    <row r="332" spans="1:29" ht="15.75">
      <c r="A332" s="1432"/>
      <c r="B332" s="53"/>
      <c r="C332" s="53"/>
      <c r="D332" s="53"/>
      <c r="E332" s="503"/>
      <c r="F332" s="491"/>
      <c r="G332" s="493"/>
      <c r="H332" s="493"/>
      <c r="I332" s="177"/>
      <c r="J332" s="177"/>
      <c r="K332" s="177"/>
      <c r="L332" s="177"/>
      <c r="M332" s="177"/>
      <c r="N332" s="178"/>
      <c r="O332" s="3"/>
      <c r="P332" s="1432"/>
      <c r="Q332" s="9"/>
      <c r="R332" s="10"/>
      <c r="S332" s="10"/>
      <c r="T332" s="10"/>
      <c r="U332" s="10"/>
      <c r="V332" s="10"/>
      <c r="W332" s="10"/>
      <c r="X332" s="10"/>
      <c r="Y332" s="10"/>
      <c r="Z332" s="10"/>
      <c r="AA332" s="10"/>
      <c r="AB332" s="10"/>
      <c r="AC332" s="11"/>
    </row>
    <row r="333" spans="1:29" ht="15.75" customHeight="1">
      <c r="A333" s="1432"/>
      <c r="B333" s="53"/>
      <c r="C333" s="502">
        <v>0.3</v>
      </c>
      <c r="D333" s="1591" t="s">
        <v>612</v>
      </c>
      <c r="E333" s="1591"/>
      <c r="F333" s="1591"/>
      <c r="G333" s="1591"/>
      <c r="H333" s="1591"/>
      <c r="I333" s="556">
        <f>((C333*C331)/C325)*I325</f>
        <v>1.2</v>
      </c>
      <c r="J333" s="177"/>
      <c r="K333" s="556">
        <f>((C333*C331)/C325)*K325</f>
        <v>0.6</v>
      </c>
      <c r="L333" s="177"/>
      <c r="M333" s="556">
        <f>((C333*C331)/C325)*M325</f>
        <v>1.2</v>
      </c>
      <c r="N333" s="178"/>
      <c r="O333" s="3"/>
      <c r="P333" s="1432"/>
      <c r="Q333" s="9"/>
      <c r="R333" s="10"/>
      <c r="S333" s="10"/>
      <c r="T333" s="10"/>
      <c r="U333" s="10"/>
      <c r="V333" s="10"/>
      <c r="W333" s="10"/>
      <c r="X333" s="10"/>
      <c r="Y333" s="10"/>
      <c r="Z333" s="10"/>
      <c r="AA333" s="10"/>
      <c r="AB333" s="10"/>
      <c r="AC333" s="11"/>
    </row>
    <row r="334" spans="1:29" ht="15.75">
      <c r="A334" s="1432"/>
      <c r="B334" s="53"/>
      <c r="C334" s="53"/>
      <c r="D334" s="53"/>
      <c r="E334" s="503"/>
      <c r="F334" s="491"/>
      <c r="G334" s="493"/>
      <c r="H334" s="493"/>
      <c r="I334" s="177"/>
      <c r="J334" s="177"/>
      <c r="K334" s="177"/>
      <c r="L334" s="177"/>
      <c r="M334" s="177"/>
      <c r="N334" s="178"/>
      <c r="O334" s="3"/>
      <c r="P334" s="1432"/>
      <c r="Q334" s="9"/>
      <c r="R334" s="10"/>
      <c r="S334" s="10"/>
      <c r="T334" s="10"/>
      <c r="U334" s="10"/>
      <c r="V334" s="10"/>
      <c r="W334" s="10"/>
      <c r="X334" s="10"/>
      <c r="Y334" s="10"/>
      <c r="Z334" s="10"/>
      <c r="AA334" s="10"/>
      <c r="AB334" s="10"/>
      <c r="AC334" s="11"/>
    </row>
    <row r="335" spans="1:29">
      <c r="A335" s="1432"/>
      <c r="B335" s="53"/>
      <c r="C335" s="552">
        <v>1.125</v>
      </c>
      <c r="D335" s="1613" t="s">
        <v>621</v>
      </c>
      <c r="E335" s="1593"/>
      <c r="F335" s="1593"/>
      <c r="G335" s="1593"/>
      <c r="H335" s="1593"/>
      <c r="I335" s="557">
        <f>(C335/C325)*I325</f>
        <v>2.25</v>
      </c>
      <c r="J335" s="177"/>
      <c r="K335" s="557">
        <f>(C335/C325)*K325</f>
        <v>1.125</v>
      </c>
      <c r="L335" s="177"/>
      <c r="M335" s="557">
        <f>(C335/C325)*M325</f>
        <v>2.25</v>
      </c>
      <c r="N335" s="178"/>
      <c r="O335" s="3"/>
      <c r="P335" s="1432"/>
      <c r="Q335" s="9"/>
      <c r="R335" s="10"/>
      <c r="S335" s="10"/>
      <c r="T335" s="10"/>
      <c r="U335" s="10"/>
      <c r="V335" s="10"/>
      <c r="W335" s="10"/>
      <c r="X335" s="10"/>
      <c r="Y335" s="10"/>
      <c r="Z335" s="10"/>
      <c r="AA335" s="10"/>
      <c r="AB335" s="10"/>
      <c r="AC335" s="11"/>
    </row>
    <row r="336" spans="1:29" ht="15.75">
      <c r="A336" s="1432"/>
      <c r="B336" s="53"/>
      <c r="C336" s="53"/>
      <c r="D336" s="53"/>
      <c r="E336" s="503"/>
      <c r="F336" s="491"/>
      <c r="G336" s="493"/>
      <c r="H336" s="493"/>
      <c r="I336" s="177"/>
      <c r="J336" s="177"/>
      <c r="K336" s="177"/>
      <c r="L336" s="177"/>
      <c r="M336" s="177"/>
      <c r="N336" s="178"/>
      <c r="O336" s="3"/>
      <c r="P336" s="1432"/>
      <c r="Q336" s="9"/>
      <c r="R336" s="10"/>
      <c r="S336" s="10"/>
      <c r="T336" s="10"/>
      <c r="U336" s="10"/>
      <c r="V336" s="10"/>
      <c r="W336" s="10"/>
      <c r="X336" s="10"/>
      <c r="Y336" s="10"/>
      <c r="Z336" s="10"/>
      <c r="AA336" s="10"/>
      <c r="AB336" s="10"/>
      <c r="AC336" s="11"/>
    </row>
    <row r="337" spans="1:29" ht="15.75">
      <c r="A337" s="1432"/>
      <c r="B337" s="53"/>
      <c r="D337" s="40" t="s">
        <v>622</v>
      </c>
      <c r="E337" s="553">
        <v>0.05</v>
      </c>
      <c r="G337" s="493"/>
      <c r="H337" s="493"/>
      <c r="I337" s="558">
        <f>E337</f>
        <v>0.05</v>
      </c>
      <c r="J337" s="177"/>
      <c r="K337" s="558">
        <f>E337</f>
        <v>0.05</v>
      </c>
      <c r="L337" s="177"/>
      <c r="M337" s="558">
        <f>E337</f>
        <v>0.05</v>
      </c>
      <c r="N337" s="178"/>
      <c r="O337" s="3"/>
      <c r="P337" s="1432"/>
      <c r="Q337" s="9"/>
      <c r="R337" s="1007" t="s">
        <v>1450</v>
      </c>
      <c r="S337" s="10"/>
      <c r="T337" s="10"/>
      <c r="U337" s="10"/>
      <c r="V337" s="10"/>
      <c r="W337" s="10"/>
      <c r="X337" s="10"/>
      <c r="Y337" s="10"/>
      <c r="Z337" s="10"/>
      <c r="AA337" s="10"/>
      <c r="AB337" s="10"/>
      <c r="AC337" s="11"/>
    </row>
    <row r="338" spans="1:29" ht="15.75">
      <c r="A338" s="1432"/>
      <c r="B338" s="53"/>
      <c r="C338" s="53"/>
      <c r="D338" s="53"/>
      <c r="E338" s="503"/>
      <c r="F338" s="491"/>
      <c r="G338" s="493"/>
      <c r="H338" s="493"/>
      <c r="I338" s="177"/>
      <c r="J338" s="177"/>
      <c r="K338" s="177"/>
      <c r="L338" s="177"/>
      <c r="M338" s="177"/>
      <c r="N338" s="178"/>
      <c r="O338" s="3"/>
      <c r="P338" s="1432"/>
      <c r="Q338" s="9"/>
      <c r="R338" s="10"/>
      <c r="S338" s="10"/>
      <c r="T338" s="10"/>
      <c r="U338" s="10"/>
      <c r="V338" s="10"/>
      <c r="W338" s="10"/>
      <c r="X338" s="10"/>
      <c r="Y338" s="10"/>
      <c r="Z338" s="10"/>
      <c r="AA338" s="10"/>
      <c r="AB338" s="10"/>
      <c r="AC338" s="11"/>
    </row>
    <row r="339" spans="1:29" ht="15.75">
      <c r="A339" s="1432"/>
      <c r="B339" s="53"/>
      <c r="C339" s="502">
        <v>0.45</v>
      </c>
      <c r="D339" s="549" t="s">
        <v>613</v>
      </c>
      <c r="E339" s="503"/>
      <c r="F339" s="491"/>
      <c r="G339" s="493"/>
      <c r="H339" s="493"/>
      <c r="I339" s="556">
        <f>(C339/C329)*I329</f>
        <v>0.89999999999999991</v>
      </c>
      <c r="J339" s="177"/>
      <c r="K339" s="556">
        <f>(C339/C329)*K329</f>
        <v>0.44999999999999996</v>
      </c>
      <c r="L339" s="177"/>
      <c r="M339" s="556">
        <f>(C339/C329)*M329</f>
        <v>0.89999999999999991</v>
      </c>
      <c r="N339" s="178"/>
      <c r="O339" s="3"/>
      <c r="P339" s="1432"/>
      <c r="Q339" s="9"/>
      <c r="R339" s="10"/>
      <c r="S339" s="10"/>
      <c r="T339" s="10"/>
      <c r="U339" s="10"/>
      <c r="V339" s="10"/>
      <c r="W339" s="10"/>
      <c r="X339" s="10"/>
      <c r="Y339" s="10"/>
      <c r="Z339" s="10"/>
      <c r="AA339" s="10"/>
      <c r="AB339" s="10"/>
      <c r="AC339" s="11"/>
    </row>
    <row r="340" spans="1:29" ht="15.75">
      <c r="A340" s="1432"/>
      <c r="B340" s="53"/>
      <c r="C340" s="53"/>
      <c r="D340" s="53"/>
      <c r="E340" s="503"/>
      <c r="F340" s="491"/>
      <c r="G340" s="493"/>
      <c r="H340" s="493"/>
      <c r="I340" s="177"/>
      <c r="J340" s="177"/>
      <c r="K340" s="177"/>
      <c r="L340" s="177"/>
      <c r="M340" s="177"/>
      <c r="N340" s="178"/>
      <c r="O340" s="3"/>
      <c r="P340" s="1432"/>
      <c r="Q340" s="9"/>
      <c r="R340" s="10"/>
      <c r="S340" s="10"/>
      <c r="T340" s="10"/>
      <c r="U340" s="10"/>
      <c r="V340" s="10"/>
      <c r="W340" s="10"/>
      <c r="X340" s="10"/>
      <c r="Y340" s="10"/>
      <c r="Z340" s="10"/>
      <c r="AA340" s="10"/>
      <c r="AB340" s="10"/>
      <c r="AC340" s="11"/>
    </row>
    <row r="341" spans="1:29" ht="15.75">
      <c r="A341" s="1432"/>
      <c r="B341" s="53"/>
      <c r="C341" s="502">
        <v>1.1000000000000001</v>
      </c>
      <c r="D341" s="53" t="s">
        <v>614</v>
      </c>
      <c r="E341" s="503"/>
      <c r="F341" s="491"/>
      <c r="G341" s="493"/>
      <c r="H341" s="493"/>
      <c r="I341" s="556">
        <f>(C341/C325)*I325</f>
        <v>2.2000000000000002</v>
      </c>
      <c r="J341" s="177"/>
      <c r="K341" s="556">
        <f>(C341/C325)*K325</f>
        <v>1.1000000000000001</v>
      </c>
      <c r="L341" s="177"/>
      <c r="M341" s="556">
        <f>(C341/C325)*M325</f>
        <v>2.2000000000000002</v>
      </c>
      <c r="N341" s="178"/>
      <c r="O341" s="3"/>
      <c r="P341" s="1432"/>
      <c r="Q341" s="9"/>
      <c r="R341" s="10"/>
      <c r="S341" s="10"/>
      <c r="T341" s="10"/>
      <c r="U341" s="10"/>
      <c r="V341" s="10"/>
      <c r="W341" s="10"/>
      <c r="X341" s="10"/>
      <c r="Y341" s="10"/>
      <c r="Z341" s="10"/>
      <c r="AA341" s="10"/>
      <c r="AB341" s="10"/>
      <c r="AC341" s="11"/>
    </row>
    <row r="342" spans="1:29" ht="16.5" thickBot="1">
      <c r="A342" s="1432"/>
      <c r="B342" s="53"/>
      <c r="C342" s="53"/>
      <c r="D342" s="53"/>
      <c r="E342" s="503"/>
      <c r="F342" s="491"/>
      <c r="G342" s="493"/>
      <c r="H342" s="493"/>
      <c r="I342" s="10"/>
      <c r="J342" s="177"/>
      <c r="K342" s="177"/>
      <c r="L342" s="177"/>
      <c r="M342" s="177"/>
      <c r="N342" s="178"/>
      <c r="O342" s="3"/>
      <c r="P342" s="1432"/>
      <c r="Q342" s="9"/>
      <c r="R342" s="10"/>
      <c r="S342" s="10"/>
      <c r="T342" s="10"/>
      <c r="U342" s="10"/>
      <c r="V342" s="10"/>
      <c r="W342" s="10"/>
      <c r="X342" s="10"/>
      <c r="Y342" s="10"/>
      <c r="Z342" s="10"/>
      <c r="AA342" s="10"/>
      <c r="AB342" s="10"/>
      <c r="AC342" s="11"/>
    </row>
    <row r="343" spans="1:29">
      <c r="A343" s="1432"/>
      <c r="B343" s="23" t="s">
        <v>6</v>
      </c>
      <c r="C343" s="452" t="s">
        <v>10</v>
      </c>
      <c r="D343" s="25"/>
      <c r="E343" s="25"/>
      <c r="F343" s="25"/>
      <c r="G343" s="25"/>
      <c r="H343" s="25"/>
      <c r="I343" s="25"/>
      <c r="J343" s="25"/>
      <c r="K343" s="25"/>
      <c r="L343" s="25"/>
      <c r="M343" s="25"/>
      <c r="N343" s="26"/>
      <c r="P343" s="1432"/>
      <c r="Q343" s="9"/>
      <c r="R343" s="10"/>
      <c r="S343" s="10"/>
      <c r="T343" s="10"/>
      <c r="U343" s="10"/>
      <c r="V343" s="10"/>
      <c r="W343" s="10"/>
      <c r="X343" s="10"/>
      <c r="Y343" s="10"/>
      <c r="Z343" s="10"/>
      <c r="AA343" s="10"/>
      <c r="AB343" s="10"/>
      <c r="AC343" s="11"/>
    </row>
    <row r="344" spans="1:29">
      <c r="A344" s="1432"/>
      <c r="B344" s="86" t="s">
        <v>5</v>
      </c>
      <c r="C344" s="451" t="s">
        <v>620</v>
      </c>
      <c r="D344" s="28"/>
      <c r="E344" s="28"/>
      <c r="F344" s="28"/>
      <c r="G344" s="28"/>
      <c r="H344" s="28"/>
      <c r="I344" s="28"/>
      <c r="J344" s="28"/>
      <c r="K344" s="28"/>
      <c r="L344" s="28"/>
      <c r="M344" s="10"/>
      <c r="N344" s="29"/>
      <c r="P344" s="1432"/>
      <c r="Q344" s="9"/>
      <c r="R344" s="10"/>
      <c r="S344" s="10"/>
      <c r="T344" s="10"/>
      <c r="U344" s="10"/>
      <c r="V344" s="10"/>
      <c r="W344" s="10"/>
      <c r="X344" s="10"/>
      <c r="Y344" s="10"/>
      <c r="Z344" s="10"/>
      <c r="AA344" s="10"/>
      <c r="AB344" s="10"/>
      <c r="AC344" s="11"/>
    </row>
    <row r="345" spans="1:29">
      <c r="A345" s="1432"/>
      <c r="B345" s="252" t="s">
        <v>66</v>
      </c>
      <c r="C345" s="520" t="s">
        <v>619</v>
      </c>
      <c r="D345" s="28"/>
      <c r="E345" s="28"/>
      <c r="F345" s="28"/>
      <c r="G345" s="28"/>
      <c r="H345" s="28"/>
      <c r="I345" s="28"/>
      <c r="J345" s="28"/>
      <c r="K345" s="28"/>
      <c r="L345" s="28"/>
      <c r="M345" s="10"/>
      <c r="N345" s="29"/>
      <c r="P345" s="1432"/>
      <c r="Q345" s="9"/>
      <c r="R345" s="10"/>
      <c r="S345" s="10"/>
      <c r="T345" s="10"/>
      <c r="U345" s="10"/>
      <c r="V345" s="10"/>
      <c r="W345" s="10"/>
      <c r="X345" s="10"/>
      <c r="Y345" s="10"/>
      <c r="Z345" s="10"/>
      <c r="AA345" s="10"/>
      <c r="AB345" s="10"/>
      <c r="AC345" s="11"/>
    </row>
    <row r="346" spans="1:29">
      <c r="A346" s="1432"/>
      <c r="B346" s="565" t="s">
        <v>143</v>
      </c>
      <c r="C346" s="566" t="s">
        <v>627</v>
      </c>
      <c r="D346" s="567"/>
      <c r="E346" s="567"/>
      <c r="F346" s="567"/>
      <c r="G346" s="567"/>
      <c r="H346" s="567"/>
      <c r="I346" s="567"/>
      <c r="J346" s="567"/>
      <c r="K346" s="567"/>
      <c r="L346" s="567"/>
      <c r="M346" s="568"/>
      <c r="N346" s="569"/>
      <c r="P346" s="1432"/>
      <c r="Q346" s="9"/>
      <c r="R346" s="10"/>
      <c r="S346" s="10"/>
      <c r="T346" s="10"/>
      <c r="U346" s="10"/>
      <c r="V346" s="10"/>
      <c r="W346" s="10"/>
      <c r="X346" s="10"/>
      <c r="Y346" s="10"/>
      <c r="Z346" s="10"/>
      <c r="AA346" s="10"/>
      <c r="AB346" s="10"/>
      <c r="AC346" s="11"/>
    </row>
    <row r="347" spans="1:29" ht="15.75">
      <c r="A347" s="1432"/>
      <c r="B347" s="53"/>
      <c r="C347" s="53"/>
      <c r="D347" s="53"/>
      <c r="E347" s="503"/>
      <c r="F347" s="491"/>
      <c r="G347" s="493"/>
      <c r="H347" s="493"/>
      <c r="I347" s="10"/>
      <c r="J347" s="177"/>
      <c r="K347" s="177"/>
      <c r="L347" s="177"/>
      <c r="M347" s="177"/>
      <c r="N347" s="178"/>
      <c r="O347" s="3"/>
      <c r="P347" s="1432"/>
      <c r="Q347" s="9"/>
      <c r="R347" s="10"/>
      <c r="S347" s="10"/>
      <c r="T347" s="10"/>
      <c r="U347" s="10"/>
      <c r="V347" s="10"/>
      <c r="W347" s="10"/>
      <c r="X347" s="10"/>
      <c r="Y347" s="10"/>
      <c r="Z347" s="10"/>
      <c r="AA347" s="10"/>
      <c r="AB347" s="10"/>
      <c r="AC347" s="11"/>
    </row>
    <row r="348" spans="1:29" ht="18.75">
      <c r="A348" s="1432"/>
      <c r="B348" s="53"/>
      <c r="C348" s="554" t="s">
        <v>615</v>
      </c>
      <c r="D348" s="53"/>
      <c r="E348" s="503"/>
      <c r="F348" s="491"/>
      <c r="G348" s="493"/>
      <c r="H348" s="493"/>
      <c r="I348" s="10"/>
      <c r="J348" s="177"/>
      <c r="K348" s="177"/>
      <c r="L348" s="177"/>
      <c r="M348" s="177"/>
      <c r="N348" s="178"/>
      <c r="O348" s="3"/>
      <c r="P348" s="1432"/>
      <c r="Q348" s="9"/>
      <c r="R348" s="10"/>
      <c r="S348" s="10"/>
      <c r="T348" s="10"/>
      <c r="U348" s="10"/>
      <c r="V348" s="10"/>
      <c r="W348" s="10"/>
      <c r="X348" s="10"/>
      <c r="Y348" s="10"/>
      <c r="Z348" s="10"/>
      <c r="AA348" s="10"/>
      <c r="AB348" s="10"/>
      <c r="AC348" s="11"/>
    </row>
    <row r="349" spans="1:29" ht="15.75">
      <c r="A349" s="1432"/>
      <c r="B349" s="53"/>
      <c r="C349" s="53"/>
      <c r="D349" s="53"/>
      <c r="E349" s="503"/>
      <c r="F349" s="491"/>
      <c r="G349" s="493"/>
      <c r="H349" s="493"/>
      <c r="I349" s="10"/>
      <c r="J349" s="177"/>
      <c r="K349" s="177"/>
      <c r="L349" s="177"/>
      <c r="M349" s="177"/>
      <c r="N349" s="178"/>
      <c r="O349" s="3"/>
      <c r="P349" s="1432"/>
      <c r="Q349" s="9"/>
      <c r="R349" s="887" t="s">
        <v>1443</v>
      </c>
      <c r="S349" s="10"/>
      <c r="T349" s="10"/>
      <c r="U349" s="10"/>
      <c r="V349" s="10"/>
      <c r="W349" s="10"/>
      <c r="X349" s="10"/>
      <c r="Y349" s="1004" t="s">
        <v>5</v>
      </c>
      <c r="Z349" s="1005" t="s">
        <v>66</v>
      </c>
      <c r="AA349" s="10"/>
      <c r="AB349" s="10"/>
      <c r="AC349" s="11"/>
    </row>
    <row r="350" spans="1:29">
      <c r="A350" s="1432"/>
      <c r="B350" s="53"/>
      <c r="C350" s="53" t="s">
        <v>616</v>
      </c>
      <c r="D350" s="53"/>
      <c r="E350" s="503"/>
      <c r="F350" s="491"/>
      <c r="G350" s="7"/>
      <c r="H350" s="7"/>
      <c r="I350" s="7"/>
      <c r="J350" s="7"/>
      <c r="K350" s="7"/>
      <c r="L350" s="177"/>
      <c r="M350" s="177"/>
      <c r="N350" s="178"/>
      <c r="O350" s="3"/>
      <c r="P350" s="1432"/>
      <c r="Q350" s="9"/>
      <c r="R350" s="10"/>
      <c r="S350" s="10"/>
      <c r="T350" s="10"/>
      <c r="U350" s="10"/>
      <c r="V350" s="10"/>
      <c r="W350" s="10"/>
      <c r="X350" s="10"/>
      <c r="Y350" s="10"/>
      <c r="Z350" s="10"/>
      <c r="AA350" s="10"/>
      <c r="AB350" s="10"/>
      <c r="AC350" s="11"/>
    </row>
    <row r="351" spans="1:29" ht="15.75" thickBot="1">
      <c r="A351" s="1432"/>
      <c r="B351" s="53"/>
      <c r="C351" s="485" t="s">
        <v>6</v>
      </c>
      <c r="D351" s="99" t="s">
        <v>861</v>
      </c>
      <c r="E351" s="503"/>
      <c r="F351" s="7"/>
      <c r="G351" s="490" t="s">
        <v>5</v>
      </c>
      <c r="H351" s="177"/>
      <c r="I351" s="7"/>
      <c r="J351" s="495" t="s">
        <v>66</v>
      </c>
      <c r="K351" s="177"/>
      <c r="L351" s="177"/>
      <c r="M351" s="177"/>
      <c r="N351" s="178"/>
      <c r="O351" s="3"/>
      <c r="P351" s="1432"/>
      <c r="Q351" s="9"/>
      <c r="R351" s="10"/>
      <c r="S351" s="10"/>
      <c r="T351" s="10"/>
      <c r="U351" s="10"/>
      <c r="V351" s="10"/>
      <c r="W351" s="10"/>
      <c r="X351" s="10"/>
      <c r="Y351" s="10"/>
      <c r="Z351" s="10"/>
      <c r="AA351" s="10"/>
      <c r="AB351" s="10"/>
      <c r="AC351" s="11"/>
    </row>
    <row r="352" spans="1:29" ht="16.5" thickBot="1">
      <c r="A352" s="1432"/>
      <c r="B352" s="53"/>
      <c r="C352" s="502">
        <v>2.5</v>
      </c>
      <c r="D352" s="20" t="s">
        <v>623</v>
      </c>
      <c r="E352" s="20"/>
      <c r="F352" s="570"/>
      <c r="G352" s="564">
        <v>1</v>
      </c>
      <c r="H352" s="571" t="s">
        <v>623</v>
      </c>
      <c r="I352" s="15"/>
      <c r="J352" s="573">
        <v>2</v>
      </c>
      <c r="K352" s="572" t="s">
        <v>617</v>
      </c>
      <c r="L352" s="177"/>
      <c r="M352" s="177"/>
      <c r="N352" s="178"/>
      <c r="O352" s="3"/>
      <c r="P352" s="1432"/>
      <c r="Q352" s="9"/>
      <c r="R352" s="10"/>
      <c r="S352" s="10"/>
      <c r="T352" s="10"/>
      <c r="U352" s="10"/>
      <c r="V352" s="10"/>
      <c r="W352" s="10"/>
      <c r="X352" s="10"/>
      <c r="Y352" s="10"/>
      <c r="Z352" s="10"/>
      <c r="AA352" s="10"/>
      <c r="AB352" s="10"/>
      <c r="AC352" s="11"/>
    </row>
    <row r="353" spans="1:29">
      <c r="A353" s="1432"/>
      <c r="B353" s="53"/>
      <c r="C353" s="53"/>
      <c r="D353" s="485" t="s">
        <v>6</v>
      </c>
      <c r="E353" s="503"/>
      <c r="F353" s="15"/>
      <c r="G353" s="10"/>
      <c r="H353" s="177"/>
      <c r="I353" s="15"/>
      <c r="K353" s="177"/>
      <c r="L353" s="177"/>
      <c r="M353" s="177"/>
      <c r="N353" s="178"/>
      <c r="O353" s="3"/>
      <c r="P353" s="1432"/>
      <c r="Q353" s="9"/>
      <c r="R353" s="10"/>
      <c r="S353" s="10"/>
      <c r="T353" s="10"/>
      <c r="U353" s="10"/>
      <c r="V353" s="10"/>
      <c r="W353" s="10"/>
      <c r="X353" s="10"/>
      <c r="Y353" s="10"/>
      <c r="Z353" s="10"/>
      <c r="AA353" s="10"/>
      <c r="AB353" s="10"/>
      <c r="AC353" s="11"/>
    </row>
    <row r="354" spans="1:29" ht="15.75">
      <c r="A354" s="1432"/>
      <c r="B354" s="53"/>
      <c r="C354" s="504" t="s">
        <v>321</v>
      </c>
      <c r="D354" s="180">
        <v>2</v>
      </c>
      <c r="E354" s="20" t="s">
        <v>617</v>
      </c>
      <c r="F354" s="20"/>
      <c r="G354" s="560">
        <f>(D354/C352)*G352</f>
        <v>0.8</v>
      </c>
      <c r="H354" s="20" t="s">
        <v>617</v>
      </c>
      <c r="I354" s="15"/>
      <c r="J354" s="556">
        <f>(C352/D354)*J352</f>
        <v>2.5</v>
      </c>
      <c r="K354" s="20" t="s">
        <v>623</v>
      </c>
      <c r="L354" s="177"/>
      <c r="M354" s="177"/>
      <c r="N354" s="178"/>
      <c r="O354" s="3"/>
      <c r="P354" s="1432"/>
      <c r="Q354" s="9"/>
      <c r="R354" s="887" t="s">
        <v>1444</v>
      </c>
      <c r="S354" s="10"/>
      <c r="T354" s="10"/>
      <c r="U354" s="10"/>
      <c r="V354" s="10"/>
      <c r="W354" s="10"/>
      <c r="X354" s="10"/>
      <c r="Y354" s="10"/>
      <c r="Z354" s="10"/>
      <c r="AA354" s="10"/>
      <c r="AB354" s="10"/>
      <c r="AC354" s="1003" t="s">
        <v>6</v>
      </c>
    </row>
    <row r="355" spans="1:29" ht="15.75">
      <c r="A355" s="1432"/>
      <c r="B355" s="53"/>
      <c r="C355" s="53"/>
      <c r="D355" s="53"/>
      <c r="E355" s="503"/>
      <c r="F355" s="491"/>
      <c r="G355" s="493"/>
      <c r="H355" s="493"/>
      <c r="I355" s="177"/>
      <c r="J355" s="177"/>
      <c r="K355" s="177"/>
      <c r="L355" s="177"/>
      <c r="M355" s="177"/>
      <c r="N355" s="178"/>
      <c r="O355" s="3"/>
      <c r="P355" s="1432"/>
      <c r="Q355" s="9"/>
      <c r="R355" s="10"/>
      <c r="S355" s="10"/>
      <c r="T355" s="10"/>
      <c r="U355" s="10"/>
      <c r="V355" s="10"/>
      <c r="W355" s="10"/>
      <c r="X355" s="10"/>
      <c r="Y355" s="10"/>
      <c r="Z355" s="10"/>
      <c r="AA355" s="10"/>
      <c r="AB355" s="10"/>
      <c r="AC355" s="11"/>
    </row>
    <row r="356" spans="1:29" ht="15.75">
      <c r="A356" s="1432"/>
      <c r="B356" s="53"/>
      <c r="C356" s="53" t="s">
        <v>602</v>
      </c>
      <c r="D356" s="53"/>
      <c r="E356" s="503"/>
      <c r="F356" s="491"/>
      <c r="G356" s="493"/>
      <c r="H356" s="493"/>
      <c r="I356" s="10"/>
      <c r="J356" s="7"/>
      <c r="K356" s="7"/>
      <c r="L356" s="177"/>
      <c r="M356" s="177"/>
      <c r="N356" s="178"/>
      <c r="O356" s="3"/>
      <c r="P356" s="1432"/>
      <c r="Q356" s="9"/>
      <c r="R356" s="10"/>
      <c r="S356" s="10"/>
      <c r="T356" s="10"/>
      <c r="U356" s="10"/>
      <c r="V356" s="10"/>
      <c r="W356" s="10"/>
      <c r="X356" s="10"/>
      <c r="Y356" s="10"/>
      <c r="Z356" s="10"/>
      <c r="AA356" s="10"/>
      <c r="AB356" s="10"/>
      <c r="AC356" s="11"/>
    </row>
    <row r="357" spans="1:29" ht="15.75">
      <c r="A357" s="1432"/>
      <c r="B357" s="53"/>
      <c r="C357" s="53" t="s">
        <v>603</v>
      </c>
      <c r="D357" s="53"/>
      <c r="E357" s="503"/>
      <c r="F357" s="491"/>
      <c r="G357" s="493"/>
      <c r="H357" s="493"/>
      <c r="I357" s="10"/>
      <c r="J357" s="177"/>
      <c r="K357" s="177"/>
      <c r="L357" s="177"/>
      <c r="M357" s="177"/>
      <c r="N357" s="178"/>
      <c r="O357" s="3"/>
      <c r="P357" s="1432"/>
      <c r="Q357" s="9"/>
      <c r="R357" s="10"/>
      <c r="S357" s="10"/>
      <c r="T357" s="10"/>
      <c r="U357" s="10"/>
      <c r="V357" s="10"/>
      <c r="W357" s="10"/>
      <c r="X357" s="10"/>
      <c r="Y357" s="10"/>
      <c r="Z357" s="10"/>
      <c r="AA357" s="10"/>
      <c r="AB357" s="10"/>
      <c r="AC357" s="11"/>
    </row>
    <row r="358" spans="1:29" ht="15.75">
      <c r="A358" s="1432"/>
      <c r="B358" s="53"/>
      <c r="C358" s="53" t="s">
        <v>604</v>
      </c>
      <c r="D358" s="53"/>
      <c r="E358" s="503"/>
      <c r="F358" s="491"/>
      <c r="G358" s="493"/>
      <c r="H358" s="493"/>
      <c r="I358" s="10"/>
      <c r="J358" s="177"/>
      <c r="K358" s="177"/>
      <c r="L358" s="177"/>
      <c r="M358" s="177"/>
      <c r="N358" s="178"/>
      <c r="O358" s="3"/>
      <c r="P358" s="1432"/>
      <c r="Q358" s="9"/>
      <c r="R358" s="10"/>
      <c r="S358" s="10"/>
      <c r="T358" s="10"/>
      <c r="U358" s="10"/>
      <c r="V358" s="10"/>
      <c r="W358" s="10"/>
      <c r="X358" s="10"/>
      <c r="Y358" s="10"/>
      <c r="Z358" s="10"/>
      <c r="AA358" s="10"/>
      <c r="AB358" s="10"/>
      <c r="AC358" s="11"/>
    </row>
    <row r="359" spans="1:29" ht="15.75">
      <c r="A359" s="1432"/>
      <c r="B359" s="53"/>
      <c r="C359" s="53" t="s">
        <v>618</v>
      </c>
      <c r="D359" s="53"/>
      <c r="E359" s="503"/>
      <c r="F359" s="491"/>
      <c r="G359" s="493"/>
      <c r="H359" s="493"/>
      <c r="I359" s="10"/>
      <c r="J359" s="177"/>
      <c r="K359" s="177"/>
      <c r="L359" s="177"/>
      <c r="M359" s="177"/>
      <c r="N359" s="178"/>
      <c r="O359" s="3"/>
      <c r="P359" s="1432"/>
      <c r="Q359" s="1016" t="s">
        <v>1418</v>
      </c>
      <c r="R359" s="10"/>
      <c r="S359" s="10"/>
      <c r="T359" s="10"/>
      <c r="U359" s="10"/>
      <c r="V359" s="10"/>
      <c r="W359" s="10"/>
      <c r="X359" s="10"/>
      <c r="Y359" s="10"/>
      <c r="Z359" s="10"/>
      <c r="AA359" s="10"/>
      <c r="AB359" s="10"/>
      <c r="AC359" s="11"/>
    </row>
    <row r="360" spans="1:29" ht="16.5" thickBot="1">
      <c r="A360" s="1432"/>
      <c r="B360" s="9"/>
      <c r="C360" s="129"/>
      <c r="D360" s="1453"/>
      <c r="E360" s="1453"/>
      <c r="F360" s="1453"/>
      <c r="G360" s="1453"/>
      <c r="H360" s="1453"/>
      <c r="I360" s="10"/>
      <c r="J360" s="177"/>
      <c r="K360" s="177"/>
      <c r="L360" s="177"/>
      <c r="M360" s="177"/>
      <c r="N360" s="178"/>
      <c r="O360" s="3"/>
      <c r="P360" s="1432"/>
      <c r="Q360" s="992" t="str">
        <f ca="1">CELL("nomfichier",P356)</f>
        <v>D:\1 UPRT SITE WEB\uprt.fr\ff-mickael-rabeau\[ff-mr-patisserie-N°3-complet.xlsx]Biscuits-Genoises</v>
      </c>
      <c r="R360" s="10"/>
      <c r="S360" s="10"/>
      <c r="T360" s="10"/>
      <c r="U360" s="10"/>
      <c r="V360" s="10"/>
      <c r="W360" s="10"/>
      <c r="X360" s="10"/>
      <c r="Y360" s="10"/>
      <c r="Z360" s="10"/>
      <c r="AA360" s="10"/>
      <c r="AB360" s="10"/>
      <c r="AC360" s="11"/>
    </row>
    <row r="361" spans="1:29">
      <c r="A361" s="1432"/>
      <c r="B361" s="23" t="s">
        <v>6</v>
      </c>
      <c r="C361" s="452" t="s">
        <v>10</v>
      </c>
      <c r="D361" s="25"/>
      <c r="E361" s="25"/>
      <c r="F361" s="25"/>
      <c r="G361" s="25"/>
      <c r="H361" s="25"/>
      <c r="I361" s="25"/>
      <c r="J361" s="25"/>
      <c r="K361" s="25"/>
      <c r="L361" s="25"/>
      <c r="M361" s="25"/>
      <c r="N361" s="26"/>
      <c r="P361" s="1432"/>
      <c r="Q361" s="938"/>
      <c r="R361" s="939"/>
      <c r="S361" s="939"/>
      <c r="T361" s="939"/>
      <c r="U361" s="25"/>
      <c r="V361" s="25"/>
      <c r="W361" s="25"/>
      <c r="X361" s="25"/>
      <c r="Y361" s="25"/>
      <c r="Z361" s="25"/>
      <c r="AA361" s="25"/>
      <c r="AB361" s="25"/>
      <c r="AC361" s="26"/>
    </row>
    <row r="362" spans="1:29">
      <c r="A362" s="1432"/>
      <c r="B362" s="86" t="s">
        <v>5</v>
      </c>
      <c r="C362" s="451" t="s">
        <v>624</v>
      </c>
      <c r="D362" s="28"/>
      <c r="E362" s="28"/>
      <c r="F362" s="28"/>
      <c r="G362" s="28"/>
      <c r="H362" s="28"/>
      <c r="I362" s="28"/>
      <c r="J362" s="28"/>
      <c r="K362" s="28"/>
      <c r="L362" s="28"/>
      <c r="M362" s="10"/>
      <c r="N362" s="29"/>
      <c r="P362" s="1432"/>
      <c r="Q362" s="9"/>
      <c r="R362" s="10" t="s">
        <v>9</v>
      </c>
      <c r="S362" s="932" t="s">
        <v>177</v>
      </c>
      <c r="T362" s="10"/>
      <c r="U362" s="10"/>
      <c r="V362" s="1429" t="s">
        <v>179</v>
      </c>
      <c r="W362" s="1429"/>
      <c r="X362" s="1429"/>
      <c r="Y362" s="1429"/>
      <c r="Z362" s="1429"/>
      <c r="AA362" s="1429"/>
      <c r="AB362" s="1429"/>
      <c r="AC362" s="1430"/>
    </row>
    <row r="363" spans="1:29">
      <c r="A363" s="1432"/>
      <c r="B363" s="495" t="s">
        <v>66</v>
      </c>
      <c r="C363" s="520" t="s">
        <v>625</v>
      </c>
      <c r="D363" s="28"/>
      <c r="E363" s="28"/>
      <c r="F363" s="28"/>
      <c r="G363" s="28"/>
      <c r="H363" s="28"/>
      <c r="I363" s="28"/>
      <c r="J363" s="28"/>
      <c r="K363" s="28"/>
      <c r="L363" s="28"/>
      <c r="M363" s="10"/>
      <c r="N363" s="29"/>
      <c r="P363" s="1432"/>
      <c r="Q363" s="10"/>
      <c r="R363" s="10"/>
      <c r="S363" s="10"/>
      <c r="T363" s="10"/>
      <c r="U363" s="10"/>
      <c r="V363" s="931"/>
      <c r="W363" s="931" t="s">
        <v>178</v>
      </c>
      <c r="X363" s="931"/>
      <c r="Y363" s="931"/>
      <c r="Z363" s="931"/>
      <c r="AA363" s="931"/>
      <c r="AB363" s="931"/>
      <c r="AC363" s="933"/>
    </row>
    <row r="364" spans="1:29" ht="15" customHeight="1">
      <c r="A364" s="1432"/>
      <c r="B364" s="1433" t="s">
        <v>1412</v>
      </c>
      <c r="C364" s="1434"/>
      <c r="D364" s="1434"/>
      <c r="E364" s="1434"/>
      <c r="F364" s="1434"/>
      <c r="G364" s="1434"/>
      <c r="H364" s="1434"/>
      <c r="I364" s="1434"/>
      <c r="J364" s="1434"/>
      <c r="K364" s="1434"/>
      <c r="L364" s="1434"/>
      <c r="M364" s="1434"/>
      <c r="N364" s="1435"/>
      <c r="P364" s="1432"/>
      <c r="Q364" s="1433" t="s">
        <v>1412</v>
      </c>
      <c r="R364" s="1434"/>
      <c r="S364" s="1434"/>
      <c r="T364" s="1434"/>
      <c r="U364" s="1434"/>
      <c r="V364" s="1434"/>
      <c r="W364" s="1434"/>
      <c r="X364" s="1434"/>
      <c r="Y364" s="1434"/>
      <c r="Z364" s="1434"/>
      <c r="AA364" s="1434"/>
      <c r="AB364" s="1434"/>
      <c r="AC364" s="1435"/>
    </row>
    <row r="365" spans="1:29" ht="15.75" thickBot="1">
      <c r="A365" s="1432"/>
      <c r="B365" s="1436"/>
      <c r="C365" s="1437"/>
      <c r="D365" s="1437"/>
      <c r="E365" s="1437"/>
      <c r="F365" s="1437"/>
      <c r="G365" s="1437"/>
      <c r="H365" s="1437"/>
      <c r="I365" s="1437"/>
      <c r="J365" s="1437"/>
      <c r="K365" s="1437"/>
      <c r="L365" s="1437"/>
      <c r="M365" s="1437"/>
      <c r="N365" s="1438"/>
      <c r="P365" s="1432"/>
      <c r="Q365" s="1436"/>
      <c r="R365" s="1437"/>
      <c r="S365" s="1437"/>
      <c r="T365" s="1437"/>
      <c r="U365" s="1437"/>
      <c r="V365" s="1437"/>
      <c r="W365" s="1437"/>
      <c r="X365" s="1437"/>
      <c r="Y365" s="1437"/>
      <c r="Z365" s="1437"/>
      <c r="AA365" s="1437"/>
      <c r="AB365" s="1437"/>
      <c r="AC365" s="1438"/>
    </row>
    <row r="367" spans="1:29" ht="15.75" thickBot="1">
      <c r="A367" s="8" t="s">
        <v>3</v>
      </c>
      <c r="B367" s="1431" t="str">
        <f>B368</f>
        <v>Bûches aux marrons ( Génoise )</v>
      </c>
      <c r="C367" s="1431"/>
      <c r="D367" s="1431"/>
      <c r="E367" s="1431"/>
      <c r="F367" s="1431"/>
      <c r="G367" s="1431"/>
      <c r="H367" s="1431"/>
      <c r="I367" s="1431"/>
      <c r="J367" s="1431"/>
      <c r="K367" s="1431"/>
      <c r="L367" s="1431"/>
      <c r="M367" s="1431"/>
      <c r="N367" s="1431"/>
      <c r="O367" s="3"/>
      <c r="P367" s="8" t="s">
        <v>3</v>
      </c>
      <c r="Q367" s="1431" t="str">
        <f>Q368</f>
        <v>Bûches aux marrons ( Génoise )</v>
      </c>
      <c r="R367" s="1431"/>
      <c r="S367" s="1431"/>
      <c r="T367" s="1431"/>
      <c r="U367" s="1431"/>
      <c r="V367" s="1431"/>
      <c r="W367" s="1431"/>
      <c r="X367" s="1431"/>
      <c r="Y367" s="1431"/>
      <c r="Z367" s="1431"/>
      <c r="AA367" s="1431"/>
      <c r="AB367" s="1431"/>
      <c r="AC367" s="1431"/>
    </row>
    <row r="368" spans="1:29" ht="23.25" customHeight="1">
      <c r="A368" s="1432" t="str">
        <f>B368</f>
        <v>Bûches aux marrons ( Génoise )</v>
      </c>
      <c r="B368" s="1399" t="s">
        <v>629</v>
      </c>
      <c r="C368" s="1400"/>
      <c r="D368" s="1400"/>
      <c r="E368" s="1400"/>
      <c r="F368" s="1400"/>
      <c r="G368" s="1400"/>
      <c r="H368" s="1400"/>
      <c r="I368" s="1400"/>
      <c r="J368" s="1400"/>
      <c r="K368" s="1400"/>
      <c r="L368" s="1400"/>
      <c r="M368" s="1400"/>
      <c r="N368" s="1401"/>
      <c r="O368" s="3"/>
      <c r="P368" s="1432" t="str">
        <f>Q368</f>
        <v>Bûches aux marrons ( Génoise )</v>
      </c>
      <c r="Q368" s="1399" t="s">
        <v>629</v>
      </c>
      <c r="R368" s="1400"/>
      <c r="S368" s="1400"/>
      <c r="T368" s="1400"/>
      <c r="U368" s="1400"/>
      <c r="V368" s="1400"/>
      <c r="W368" s="1400"/>
      <c r="X368" s="1400"/>
      <c r="Y368" s="1400"/>
      <c r="Z368" s="1400"/>
      <c r="AA368" s="1400"/>
      <c r="AB368" s="1400"/>
      <c r="AC368" s="1401"/>
    </row>
    <row r="369" spans="1:29" ht="15.75" customHeight="1">
      <c r="A369" s="1432"/>
      <c r="B369" s="1387"/>
      <c r="C369" s="1388"/>
      <c r="D369" s="1388"/>
      <c r="E369" s="1388"/>
      <c r="F369" s="1388"/>
      <c r="G369" s="1388"/>
      <c r="H369" s="1388"/>
      <c r="I369" s="1388"/>
      <c r="J369" s="1388"/>
      <c r="K369" s="1388"/>
      <c r="L369" s="1388"/>
      <c r="M369" s="1388"/>
      <c r="N369" s="1389"/>
      <c r="O369" s="3"/>
      <c r="P369" s="1432"/>
      <c r="Q369" s="1387"/>
      <c r="R369" s="1388"/>
      <c r="S369" s="1388"/>
      <c r="T369" s="1388"/>
      <c r="U369" s="1388"/>
      <c r="V369" s="1388"/>
      <c r="W369" s="1388"/>
      <c r="X369" s="1388"/>
      <c r="Y369" s="1388"/>
      <c r="Z369" s="1388"/>
      <c r="AA369" s="1388"/>
      <c r="AB369" s="1388"/>
      <c r="AC369" s="1389"/>
    </row>
    <row r="370" spans="1:29" ht="15.75" customHeight="1">
      <c r="A370" s="1432"/>
      <c r="B370" s="1416" t="s">
        <v>19</v>
      </c>
      <c r="C370" s="1417"/>
      <c r="D370" s="1417"/>
      <c r="E370" s="1417"/>
      <c r="F370" s="1417"/>
      <c r="G370" s="1417"/>
      <c r="H370" s="1417"/>
      <c r="I370" s="1417"/>
      <c r="J370" s="1417"/>
      <c r="K370" s="1417"/>
      <c r="L370" s="1417"/>
      <c r="M370" s="1417"/>
      <c r="N370" s="1418"/>
      <c r="O370" s="3"/>
      <c r="P370" s="1432"/>
      <c r="Q370" s="1416" t="s">
        <v>19</v>
      </c>
      <c r="R370" s="1417"/>
      <c r="S370" s="1417"/>
      <c r="T370" s="1417"/>
      <c r="U370" s="1417"/>
      <c r="V370" s="1417"/>
      <c r="W370" s="1417"/>
      <c r="X370" s="1417"/>
      <c r="Y370" s="1417"/>
      <c r="Z370" s="1417"/>
      <c r="AA370" s="1417"/>
      <c r="AB370" s="1417"/>
      <c r="AC370" s="1418"/>
    </row>
    <row r="371" spans="1:29" ht="15.75" customHeight="1" thickBot="1">
      <c r="A371" s="1432"/>
      <c r="B371" s="1419"/>
      <c r="C371" s="1420"/>
      <c r="D371" s="1420"/>
      <c r="E371" s="1420"/>
      <c r="F371" s="1420"/>
      <c r="G371" s="1420"/>
      <c r="H371" s="1420"/>
      <c r="I371" s="1420"/>
      <c r="J371" s="1420"/>
      <c r="K371" s="1420"/>
      <c r="L371" s="1420"/>
      <c r="M371" s="1420"/>
      <c r="N371" s="1421"/>
      <c r="O371" s="3"/>
      <c r="P371" s="1432"/>
      <c r="Q371" s="1419"/>
      <c r="R371" s="1420"/>
      <c r="S371" s="1420"/>
      <c r="T371" s="1420"/>
      <c r="U371" s="1420"/>
      <c r="V371" s="1420"/>
      <c r="W371" s="1420"/>
      <c r="X371" s="1420"/>
      <c r="Y371" s="1420"/>
      <c r="Z371" s="1420"/>
      <c r="AA371" s="1420"/>
      <c r="AB371" s="1420"/>
      <c r="AC371" s="1421"/>
    </row>
    <row r="372" spans="1:29" ht="15" customHeight="1">
      <c r="A372" s="1432"/>
      <c r="B372" s="9"/>
      <c r="C372" s="10"/>
      <c r="D372" s="10"/>
      <c r="E372" s="10"/>
      <c r="F372" s="10"/>
      <c r="G372" s="10"/>
      <c r="H372" s="10"/>
      <c r="I372" s="10"/>
      <c r="J372" s="10"/>
      <c r="K372" s="10"/>
      <c r="L372" s="10"/>
      <c r="M372" s="10"/>
      <c r="N372" s="11"/>
      <c r="O372" s="3"/>
      <c r="P372" s="1432"/>
      <c r="Q372" s="1424" t="s">
        <v>144</v>
      </c>
      <c r="R372" s="1403"/>
      <c r="S372" s="1403"/>
      <c r="T372" s="1403"/>
      <c r="U372" s="1403"/>
      <c r="V372" s="1403"/>
      <c r="W372" s="1403"/>
      <c r="X372" s="1403"/>
      <c r="Y372" s="1403"/>
      <c r="Z372" s="1403"/>
      <c r="AA372" s="1403"/>
      <c r="AB372" s="1403"/>
      <c r="AC372" s="1425"/>
    </row>
    <row r="373" spans="1:29" ht="15" customHeight="1" thickBot="1">
      <c r="A373" s="1432"/>
      <c r="B373" s="1422" t="s">
        <v>535</v>
      </c>
      <c r="C373" s="1423"/>
      <c r="D373" s="1423"/>
      <c r="E373" s="10"/>
      <c r="F373" s="1408" t="s">
        <v>5</v>
      </c>
      <c r="G373" s="1408"/>
      <c r="H373" s="1513" t="s">
        <v>66</v>
      </c>
      <c r="I373" s="1513"/>
      <c r="J373" s="10"/>
      <c r="K373" s="10"/>
      <c r="L373" s="10"/>
      <c r="M373" s="10"/>
      <c r="N373" s="11"/>
      <c r="O373" s="3"/>
      <c r="P373" s="1432"/>
      <c r="Q373" s="1426"/>
      <c r="R373" s="1406"/>
      <c r="S373" s="1406"/>
      <c r="T373" s="1406"/>
      <c r="U373" s="1406"/>
      <c r="V373" s="1406"/>
      <c r="W373" s="1406"/>
      <c r="X373" s="1406"/>
      <c r="Y373" s="1406"/>
      <c r="Z373" s="1406"/>
      <c r="AA373" s="1406"/>
      <c r="AB373" s="1406"/>
      <c r="AC373" s="1427"/>
    </row>
    <row r="374" spans="1:29" ht="18.75" customHeight="1">
      <c r="A374" s="1432"/>
      <c r="B374" s="1422"/>
      <c r="C374" s="1423"/>
      <c r="D374" s="1423"/>
      <c r="E374" s="505" t="s">
        <v>4</v>
      </c>
      <c r="F374" s="1414">
        <v>4</v>
      </c>
      <c r="G374" s="1414"/>
      <c r="H374" s="1600">
        <v>12</v>
      </c>
      <c r="I374" s="1600"/>
      <c r="J374" s="10"/>
      <c r="K374" s="10"/>
      <c r="L374" s="10"/>
      <c r="M374" s="10"/>
      <c r="N374" s="11"/>
      <c r="O374" s="3"/>
      <c r="P374" s="1432"/>
      <c r="Q374" s="1439" t="s">
        <v>1430</v>
      </c>
      <c r="R374" s="1428"/>
      <c r="S374" s="1428"/>
      <c r="T374" s="1428"/>
      <c r="U374" s="1428"/>
      <c r="V374" s="1428"/>
      <c r="W374" s="1428"/>
      <c r="X374" s="1428"/>
      <c r="Y374" s="1428"/>
      <c r="Z374" s="1428"/>
      <c r="AA374" s="1428"/>
      <c r="AB374" s="869" t="s">
        <v>5</v>
      </c>
      <c r="AC374" s="11"/>
    </row>
    <row r="375" spans="1:29">
      <c r="A375" s="1432"/>
      <c r="B375" s="485"/>
      <c r="C375" s="485" t="s">
        <v>6</v>
      </c>
      <c r="D375" s="99" t="s">
        <v>861</v>
      </c>
      <c r="E375" s="10"/>
      <c r="F375" s="114"/>
      <c r="G375" s="7"/>
      <c r="H375" s="15"/>
      <c r="I375" s="10"/>
      <c r="J375" s="188" t="s">
        <v>7</v>
      </c>
      <c r="K375" s="188"/>
      <c r="L375" s="188"/>
      <c r="M375" s="188"/>
      <c r="N375" s="189"/>
      <c r="O375" s="3"/>
      <c r="P375" s="1432"/>
      <c r="Q375" s="1439"/>
      <c r="R375" s="1428"/>
      <c r="S375" s="1428"/>
      <c r="T375" s="1428"/>
      <c r="U375" s="1428"/>
      <c r="V375" s="1428"/>
      <c r="W375" s="1428"/>
      <c r="X375" s="1428"/>
      <c r="Y375" s="1428"/>
      <c r="Z375" s="1428"/>
      <c r="AA375" s="1428"/>
      <c r="AB375" s="874" t="s">
        <v>66</v>
      </c>
      <c r="AC375" s="11"/>
    </row>
    <row r="376" spans="1:29" ht="16.5" customHeight="1">
      <c r="A376" s="1432"/>
      <c r="B376" s="9"/>
      <c r="C376" s="502">
        <v>1.6</v>
      </c>
      <c r="D376" s="14" t="s">
        <v>630</v>
      </c>
      <c r="E376" s="14"/>
      <c r="F376" s="1409">
        <f>(C376/C383)*F374</f>
        <v>1.7250673854447443</v>
      </c>
      <c r="G376" s="1409"/>
      <c r="H376" s="1409">
        <f>(C376/E388)*H374</f>
        <v>3.2</v>
      </c>
      <c r="I376" s="1409"/>
      <c r="J376" s="1497" t="s">
        <v>628</v>
      </c>
      <c r="K376" s="1497"/>
      <c r="L376" s="1497"/>
      <c r="M376" s="1497"/>
      <c r="N376" s="1498"/>
      <c r="O376" s="3"/>
      <c r="P376" s="1432"/>
      <c r="Q376" s="1439"/>
      <c r="R376" s="1428"/>
      <c r="S376" s="1428"/>
      <c r="T376" s="1428"/>
      <c r="U376" s="1428"/>
      <c r="V376" s="1428"/>
      <c r="W376" s="1428"/>
      <c r="X376" s="1428"/>
      <c r="Y376" s="1428"/>
      <c r="Z376" s="1428"/>
      <c r="AA376" s="1428"/>
      <c r="AB376" s="10"/>
      <c r="AC376" s="11"/>
    </row>
    <row r="377" spans="1:29" ht="15.75">
      <c r="A377" s="1432"/>
      <c r="B377" s="9"/>
      <c r="C377" s="502">
        <v>0.95</v>
      </c>
      <c r="D377" s="14" t="s">
        <v>44</v>
      </c>
      <c r="E377" s="15"/>
      <c r="F377" s="1409">
        <f>(C377/C383)*F374</f>
        <v>1.0242587601078168</v>
      </c>
      <c r="G377" s="1409"/>
      <c r="H377" s="1409">
        <f>(C377/E388)*H374</f>
        <v>1.9</v>
      </c>
      <c r="I377" s="1409"/>
      <c r="J377" s="1499"/>
      <c r="K377" s="1499"/>
      <c r="L377" s="1499"/>
      <c r="M377" s="1499"/>
      <c r="N377" s="1500"/>
      <c r="O377" s="3"/>
      <c r="P377" s="1432"/>
      <c r="Q377" s="9"/>
      <c r="R377" s="10"/>
      <c r="S377" s="10"/>
      <c r="T377" s="10"/>
      <c r="U377" s="10"/>
      <c r="V377" s="10"/>
      <c r="W377" s="10"/>
      <c r="X377" s="10"/>
      <c r="Y377" s="10"/>
      <c r="Z377" s="10"/>
      <c r="AA377" s="10"/>
      <c r="AB377" s="10"/>
      <c r="AC377" s="11"/>
    </row>
    <row r="378" spans="1:29" ht="15.75" customHeight="1">
      <c r="A378" s="1432"/>
      <c r="B378" s="9"/>
      <c r="C378" s="502">
        <v>0.05</v>
      </c>
      <c r="D378" s="14" t="s">
        <v>337</v>
      </c>
      <c r="E378" s="15"/>
      <c r="F378" s="1409">
        <f>(C378/C383)*F374</f>
        <v>5.3908355795148258E-2</v>
      </c>
      <c r="G378" s="1409"/>
      <c r="H378" s="1409">
        <f>(C378/E388)*H374</f>
        <v>0.1</v>
      </c>
      <c r="I378" s="1409"/>
      <c r="J378" s="1501"/>
      <c r="K378" s="1501"/>
      <c r="L378" s="1501"/>
      <c r="M378" s="1501"/>
      <c r="N378" s="1502"/>
      <c r="O378" s="3"/>
      <c r="P378" s="1432"/>
      <c r="Q378" s="9"/>
      <c r="R378" s="10"/>
      <c r="S378" s="10"/>
      <c r="T378" s="10"/>
      <c r="U378" s="10"/>
      <c r="V378" s="10"/>
      <c r="W378" s="10"/>
      <c r="X378" s="10"/>
      <c r="Y378" s="10"/>
      <c r="Z378" s="10"/>
      <c r="AA378" s="10"/>
      <c r="AB378" s="10"/>
      <c r="AC378" s="11"/>
    </row>
    <row r="379" spans="1:29" ht="16.5" customHeight="1">
      <c r="A379" s="1432"/>
      <c r="B379" s="9"/>
      <c r="C379" s="502">
        <v>1.1000000000000001</v>
      </c>
      <c r="D379" s="14" t="s">
        <v>42</v>
      </c>
      <c r="E379" s="15"/>
      <c r="F379" s="1409">
        <f>(C379/C383)*F374</f>
        <v>1.1859838274932617</v>
      </c>
      <c r="G379" s="1409"/>
      <c r="H379" s="1409">
        <f>(C379/E388)*H374</f>
        <v>2.2000000000000002</v>
      </c>
      <c r="I379" s="1409"/>
      <c r="J379" s="1609" t="s">
        <v>467</v>
      </c>
      <c r="K379" s="1609"/>
      <c r="L379" s="1609"/>
      <c r="M379" s="1609"/>
      <c r="N379" s="1610"/>
      <c r="O379" s="3"/>
      <c r="P379" s="1432"/>
      <c r="Q379" s="1440" t="s">
        <v>1374</v>
      </c>
      <c r="R379" s="1441"/>
      <c r="S379" s="1441"/>
      <c r="T379" s="1441"/>
      <c r="U379" s="1441"/>
      <c r="V379" s="1441"/>
      <c r="W379" s="1441"/>
      <c r="X379" s="1441"/>
      <c r="Y379" s="1441"/>
      <c r="Z379" s="1441"/>
      <c r="AA379" s="1441"/>
      <c r="AB379" s="876" t="s">
        <v>6</v>
      </c>
      <c r="AC379" s="11"/>
    </row>
    <row r="380" spans="1:29" ht="15.75" customHeight="1">
      <c r="A380" s="1432"/>
      <c r="B380" s="9"/>
      <c r="C380" s="502">
        <v>0.01</v>
      </c>
      <c r="D380" s="14" t="s">
        <v>349</v>
      </c>
      <c r="E380" s="15"/>
      <c r="F380" s="1409">
        <f>(C380/C383)*F374</f>
        <v>1.0781671159029652E-2</v>
      </c>
      <c r="G380" s="1409"/>
      <c r="H380" s="1409">
        <f>(C380/E388)*H374</f>
        <v>0.02</v>
      </c>
      <c r="I380" s="1409"/>
      <c r="J380" s="1611"/>
      <c r="K380" s="1611"/>
      <c r="L380" s="1611"/>
      <c r="M380" s="1611"/>
      <c r="N380" s="1612"/>
      <c r="O380" s="3"/>
      <c r="P380" s="1432"/>
      <c r="Q380" s="1440"/>
      <c r="R380" s="1441"/>
      <c r="S380" s="1441"/>
      <c r="T380" s="1441"/>
      <c r="U380" s="1441"/>
      <c r="V380" s="1441"/>
      <c r="W380" s="1441"/>
      <c r="X380" s="1441"/>
      <c r="Y380" s="1441"/>
      <c r="Z380" s="1441"/>
      <c r="AA380" s="1441"/>
      <c r="AB380" s="991"/>
      <c r="AC380" s="11"/>
    </row>
    <row r="381" spans="1:29" ht="15.75">
      <c r="A381" s="1432"/>
      <c r="B381" s="9"/>
      <c r="C381" s="502"/>
      <c r="D381" s="14"/>
      <c r="E381" s="15"/>
      <c r="F381" s="1409">
        <f>(C381/C383)*F374</f>
        <v>0</v>
      </c>
      <c r="G381" s="1409"/>
      <c r="H381" s="1409">
        <f>(C381/E388)*H374</f>
        <v>0</v>
      </c>
      <c r="I381" s="1409"/>
      <c r="J381" s="177"/>
      <c r="K381" s="177"/>
      <c r="L381" s="177"/>
      <c r="M381" s="177"/>
      <c r="N381" s="178"/>
      <c r="O381" s="3"/>
      <c r="P381" s="1432"/>
      <c r="Q381" s="9"/>
      <c r="R381" s="10"/>
      <c r="S381" s="10"/>
      <c r="T381" s="10"/>
      <c r="U381" s="10"/>
      <c r="V381" s="10"/>
      <c r="W381" s="10"/>
      <c r="X381" s="10"/>
      <c r="Y381" s="10"/>
      <c r="Z381" s="10"/>
      <c r="AA381" s="10"/>
      <c r="AB381" s="10"/>
      <c r="AC381" s="11"/>
    </row>
    <row r="382" spans="1:29" ht="15.75" customHeight="1">
      <c r="A382" s="1432"/>
      <c r="B382" s="9"/>
      <c r="C382" s="10"/>
      <c r="D382" s="10"/>
      <c r="E382" s="10"/>
      <c r="F382" s="18"/>
      <c r="G382" s="109"/>
      <c r="H382" s="18"/>
      <c r="I382" s="109"/>
      <c r="J382" s="10"/>
      <c r="K382" s="10"/>
      <c r="L382" s="10"/>
      <c r="M382" s="10"/>
      <c r="N382" s="11"/>
      <c r="P382" s="1432"/>
      <c r="Q382" s="9"/>
      <c r="R382" s="10"/>
      <c r="S382" s="10"/>
      <c r="T382" s="10"/>
      <c r="U382" s="10"/>
      <c r="V382" s="10"/>
      <c r="W382" s="10"/>
      <c r="X382" s="10"/>
      <c r="Y382" s="10"/>
      <c r="Z382" s="10"/>
      <c r="AA382" s="10"/>
      <c r="AB382" s="10"/>
      <c r="AC382" s="11"/>
    </row>
    <row r="383" spans="1:29" ht="16.5" customHeight="1">
      <c r="A383" s="1432"/>
      <c r="B383" s="9"/>
      <c r="C383" s="494">
        <f>SUM(C376:C381)</f>
        <v>3.7099999999999995</v>
      </c>
      <c r="D383" s="1453" t="s">
        <v>8</v>
      </c>
      <c r="E383" s="1453"/>
      <c r="F383" s="1454">
        <f>SUM(F376:F381)</f>
        <v>4.0000000000000009</v>
      </c>
      <c r="G383" s="1454">
        <f>SUM(G376:G381)</f>
        <v>0</v>
      </c>
      <c r="H383" s="1454">
        <f>SUM(H376:H381)</f>
        <v>7.419999999999999</v>
      </c>
      <c r="I383" s="1454">
        <f>SUM(I376:I381)</f>
        <v>0</v>
      </c>
      <c r="J383" s="20"/>
      <c r="K383" s="10"/>
      <c r="L383" s="10"/>
      <c r="M383" s="10"/>
      <c r="N383" s="11"/>
      <c r="P383" s="1432"/>
      <c r="Q383" s="9"/>
      <c r="R383" s="10"/>
      <c r="S383" s="10"/>
      <c r="T383" s="10"/>
      <c r="U383" s="10"/>
      <c r="V383" s="10"/>
      <c r="W383" s="10"/>
      <c r="X383" s="10"/>
      <c r="Y383" s="10"/>
      <c r="Z383" s="10"/>
      <c r="AA383" s="10"/>
      <c r="AB383" s="10"/>
      <c r="AC383" s="11"/>
    </row>
    <row r="384" spans="1:29" ht="16.5" customHeight="1">
      <c r="A384" s="1432"/>
      <c r="B384" s="10"/>
      <c r="C384" s="494"/>
      <c r="D384" s="492" t="s">
        <v>532</v>
      </c>
      <c r="E384" s="492"/>
      <c r="F384" s="1606">
        <f>F383/H388</f>
        <v>6.4690026954177915</v>
      </c>
      <c r="G384" s="1606"/>
      <c r="H384" s="1607">
        <f>H383/H388</f>
        <v>12</v>
      </c>
      <c r="I384" s="1607"/>
      <c r="J384" s="20"/>
      <c r="K384" s="10"/>
      <c r="L384" s="10"/>
      <c r="M384" s="10"/>
      <c r="N384" s="11"/>
      <c r="P384" s="1432"/>
      <c r="Q384" s="9"/>
      <c r="R384" s="10"/>
      <c r="S384" s="10"/>
      <c r="T384" s="10"/>
      <c r="U384" s="10"/>
      <c r="V384" s="10"/>
      <c r="W384" s="10"/>
      <c r="X384" s="10"/>
      <c r="Y384" s="10"/>
      <c r="Z384" s="10"/>
      <c r="AA384" s="10"/>
      <c r="AB384" s="10"/>
      <c r="AC384" s="11"/>
    </row>
    <row r="385" spans="1:29" ht="16.5" customHeight="1">
      <c r="A385" s="1432"/>
      <c r="B385" s="10"/>
      <c r="C385" s="494"/>
      <c r="D385" s="492"/>
      <c r="E385" s="492"/>
      <c r="F385" s="493"/>
      <c r="G385" s="493"/>
      <c r="H385" s="493"/>
      <c r="I385" s="493"/>
      <c r="J385" s="20"/>
      <c r="K385" s="10"/>
      <c r="L385" s="10"/>
      <c r="M385" s="10"/>
      <c r="N385" s="11"/>
      <c r="P385" s="1432"/>
      <c r="Q385" s="9"/>
      <c r="R385" s="10"/>
      <c r="S385" s="10"/>
      <c r="T385" s="10"/>
      <c r="U385" s="10"/>
      <c r="V385" s="10"/>
      <c r="W385" s="10"/>
      <c r="X385" s="10"/>
      <c r="Y385" s="10"/>
      <c r="Z385" s="10"/>
      <c r="AA385" s="10"/>
      <c r="AB385" s="10"/>
      <c r="AC385" s="11"/>
    </row>
    <row r="386" spans="1:29" ht="16.5" customHeight="1">
      <c r="A386" s="1432"/>
      <c r="B386" s="1484" t="s">
        <v>464</v>
      </c>
      <c r="C386" s="1485"/>
      <c r="D386" s="1485"/>
      <c r="E386" s="1485"/>
      <c r="F386" s="1485"/>
      <c r="G386" s="1485"/>
      <c r="H386" s="1485"/>
      <c r="I386" s="1485"/>
      <c r="J386" s="1485"/>
      <c r="K386" s="1485"/>
      <c r="L386" s="1485"/>
      <c r="M386" s="1485"/>
      <c r="N386" s="1486"/>
      <c r="P386" s="1432"/>
      <c r="Q386" s="9"/>
      <c r="R386" s="14" t="s">
        <v>1445</v>
      </c>
      <c r="S386" s="10"/>
      <c r="T386" s="10"/>
      <c r="U386" s="10"/>
      <c r="V386" s="10"/>
      <c r="W386" s="10"/>
      <c r="X386" s="10"/>
      <c r="Y386" s="10"/>
      <c r="Z386" s="10"/>
      <c r="AA386" s="10"/>
      <c r="AB386" s="10"/>
      <c r="AC386" s="11"/>
    </row>
    <row r="387" spans="1:29" ht="16.5" customHeight="1">
      <c r="A387" s="1432"/>
      <c r="B387" s="297"/>
      <c r="C387" s="15"/>
      <c r="D387" s="15"/>
      <c r="E387" s="485" t="s">
        <v>6</v>
      </c>
      <c r="F387" s="99" t="s">
        <v>861</v>
      </c>
      <c r="G387" s="15"/>
      <c r="H387" s="15"/>
      <c r="I387" s="15"/>
      <c r="J387" s="15"/>
      <c r="K387" s="15"/>
      <c r="L387" s="485"/>
      <c r="M387" s="15"/>
      <c r="N387" s="110"/>
      <c r="P387" s="1432"/>
      <c r="Q387" s="9"/>
      <c r="R387" s="10"/>
      <c r="S387" s="10"/>
      <c r="T387" s="10"/>
      <c r="U387" s="10"/>
      <c r="V387" s="10"/>
      <c r="W387" s="10"/>
      <c r="X387" s="10"/>
      <c r="Y387" s="10"/>
      <c r="Z387" s="10"/>
      <c r="AA387" s="10"/>
      <c r="AB387" s="10"/>
      <c r="AC387" s="11"/>
    </row>
    <row r="388" spans="1:29" ht="16.5" customHeight="1">
      <c r="A388" s="1432"/>
      <c r="B388" s="233"/>
      <c r="C388" s="228" t="s">
        <v>264</v>
      </c>
      <c r="D388" s="109"/>
      <c r="E388" s="180">
        <v>6</v>
      </c>
      <c r="F388" s="455" t="s">
        <v>530</v>
      </c>
      <c r="G388" s="493"/>
      <c r="H388" s="77">
        <f>C383/E388</f>
        <v>0.61833333333333329</v>
      </c>
      <c r="I388" s="481"/>
      <c r="J388" s="481"/>
      <c r="K388" s="518" t="s">
        <v>531</v>
      </c>
      <c r="L388" s="574">
        <f>C383/E388</f>
        <v>0.61833333333333329</v>
      </c>
      <c r="M388" s="10"/>
      <c r="N388" s="11"/>
      <c r="P388" s="1432"/>
      <c r="Q388" s="1016" t="s">
        <v>1418</v>
      </c>
      <c r="R388" s="10"/>
      <c r="S388" s="10"/>
      <c r="T388" s="10"/>
      <c r="U388" s="10"/>
      <c r="V388" s="10"/>
      <c r="W388" s="10"/>
      <c r="X388" s="10"/>
      <c r="Y388" s="10"/>
      <c r="Z388" s="10"/>
      <c r="AA388" s="10"/>
      <c r="AB388" s="10"/>
      <c r="AC388" s="11"/>
    </row>
    <row r="389" spans="1:29" ht="16.5" customHeight="1" thickBot="1">
      <c r="A389" s="1432"/>
      <c r="B389" s="482"/>
      <c r="C389" s="89"/>
      <c r="D389" s="89"/>
      <c r="E389" s="89"/>
      <c r="F389" s="89"/>
      <c r="G389" s="89"/>
      <c r="H389" s="89"/>
      <c r="I389" s="89"/>
      <c r="J389" s="89"/>
      <c r="K389" s="89"/>
      <c r="L389" s="89"/>
      <c r="M389" s="89"/>
      <c r="N389" s="483"/>
      <c r="P389" s="1432"/>
      <c r="Q389" s="992" t="str">
        <f ca="1">CELL("nomfichier",P385)</f>
        <v>D:\1 UPRT SITE WEB\uprt.fr\ff-mickael-rabeau\[ff-mr-patisserie-N°3-complet.xlsx]Biscuits-Genoises</v>
      </c>
      <c r="R389" s="10"/>
      <c r="S389" s="10"/>
      <c r="T389" s="10"/>
      <c r="U389" s="10"/>
      <c r="V389" s="10"/>
      <c r="W389" s="10"/>
      <c r="X389" s="10"/>
      <c r="Y389" s="10"/>
      <c r="Z389" s="10"/>
      <c r="AA389" s="10"/>
      <c r="AB389" s="10"/>
      <c r="AC389" s="11"/>
    </row>
    <row r="390" spans="1:29">
      <c r="A390" s="1432"/>
      <c r="B390" s="23" t="s">
        <v>6</v>
      </c>
      <c r="C390" s="452" t="s">
        <v>10</v>
      </c>
      <c r="D390" s="25"/>
      <c r="E390" s="25"/>
      <c r="F390" s="25"/>
      <c r="G390" s="25"/>
      <c r="H390" s="25"/>
      <c r="I390" s="25"/>
      <c r="J390" s="25"/>
      <c r="K390" s="25"/>
      <c r="L390" s="25"/>
      <c r="M390" s="25"/>
      <c r="N390" s="26"/>
      <c r="P390" s="1432"/>
      <c r="Q390" s="938"/>
      <c r="R390" s="939"/>
      <c r="S390" s="939"/>
      <c r="T390" s="939"/>
      <c r="U390" s="25"/>
      <c r="V390" s="25"/>
      <c r="W390" s="25"/>
      <c r="X390" s="25"/>
      <c r="Y390" s="25"/>
      <c r="Z390" s="25"/>
      <c r="AA390" s="25"/>
      <c r="AB390" s="25"/>
      <c r="AC390" s="26"/>
    </row>
    <row r="391" spans="1:29">
      <c r="A391" s="1432"/>
      <c r="B391" s="490" t="s">
        <v>5</v>
      </c>
      <c r="C391" s="451" t="s">
        <v>11</v>
      </c>
      <c r="D391" s="28"/>
      <c r="E391" s="28"/>
      <c r="F391" s="28"/>
      <c r="G391" s="28"/>
      <c r="H391" s="28"/>
      <c r="I391" s="28"/>
      <c r="J391" s="28"/>
      <c r="K391" s="28"/>
      <c r="L391" s="28"/>
      <c r="M391" s="10"/>
      <c r="N391" s="29"/>
      <c r="P391" s="1432"/>
      <c r="Q391" s="9"/>
      <c r="R391" s="10" t="s">
        <v>9</v>
      </c>
      <c r="S391" s="932" t="s">
        <v>177</v>
      </c>
      <c r="T391" s="10"/>
      <c r="U391" s="10"/>
      <c r="V391" s="1429" t="s">
        <v>179</v>
      </c>
      <c r="W391" s="1429"/>
      <c r="X391" s="1429"/>
      <c r="Y391" s="1429"/>
      <c r="Z391" s="1429"/>
      <c r="AA391" s="1429"/>
      <c r="AB391" s="1429"/>
      <c r="AC391" s="1430"/>
    </row>
    <row r="392" spans="1:29">
      <c r="A392" s="1432"/>
      <c r="B392" s="495" t="s">
        <v>66</v>
      </c>
      <c r="C392" s="520" t="s">
        <v>534</v>
      </c>
      <c r="D392" s="28"/>
      <c r="E392" s="28"/>
      <c r="F392" s="28"/>
      <c r="G392" s="28"/>
      <c r="H392" s="28"/>
      <c r="I392" s="28"/>
      <c r="J392" s="28"/>
      <c r="K392" s="28"/>
      <c r="L392" s="28"/>
      <c r="M392" s="10"/>
      <c r="N392" s="29"/>
      <c r="P392" s="1432"/>
      <c r="Q392" s="10"/>
      <c r="R392" s="10"/>
      <c r="S392" s="10"/>
      <c r="T392" s="10"/>
      <c r="U392" s="10"/>
      <c r="V392" s="931"/>
      <c r="W392" s="931" t="s">
        <v>178</v>
      </c>
      <c r="X392" s="931"/>
      <c r="Y392" s="931"/>
      <c r="Z392" s="931"/>
      <c r="AA392" s="931"/>
      <c r="AB392" s="931"/>
      <c r="AC392" s="933"/>
    </row>
    <row r="393" spans="1:29" ht="15" customHeight="1">
      <c r="A393" s="1432"/>
      <c r="B393" s="1433" t="s">
        <v>1412</v>
      </c>
      <c r="C393" s="1434"/>
      <c r="D393" s="1434"/>
      <c r="E393" s="1434"/>
      <c r="F393" s="1434"/>
      <c r="G393" s="1434"/>
      <c r="H393" s="1434"/>
      <c r="I393" s="1434"/>
      <c r="J393" s="1434"/>
      <c r="K393" s="1434"/>
      <c r="L393" s="1434"/>
      <c r="M393" s="1434"/>
      <c r="N393" s="1435"/>
      <c r="P393" s="1432"/>
      <c r="Q393" s="1433" t="s">
        <v>1412</v>
      </c>
      <c r="R393" s="1434"/>
      <c r="S393" s="1434"/>
      <c r="T393" s="1434"/>
      <c r="U393" s="1434"/>
      <c r="V393" s="1434"/>
      <c r="W393" s="1434"/>
      <c r="X393" s="1434"/>
      <c r="Y393" s="1434"/>
      <c r="Z393" s="1434"/>
      <c r="AA393" s="1434"/>
      <c r="AB393" s="1434"/>
      <c r="AC393" s="1435"/>
    </row>
    <row r="394" spans="1:29" ht="15.75" thickBot="1">
      <c r="A394" s="1432"/>
      <c r="B394" s="1436"/>
      <c r="C394" s="1437"/>
      <c r="D394" s="1437"/>
      <c r="E394" s="1437"/>
      <c r="F394" s="1437"/>
      <c r="G394" s="1437"/>
      <c r="H394" s="1437"/>
      <c r="I394" s="1437"/>
      <c r="J394" s="1437"/>
      <c r="K394" s="1437"/>
      <c r="L394" s="1437"/>
      <c r="M394" s="1437"/>
      <c r="N394" s="1438"/>
      <c r="P394" s="1432"/>
      <c r="Q394" s="1436"/>
      <c r="R394" s="1437"/>
      <c r="S394" s="1437"/>
      <c r="T394" s="1437"/>
      <c r="U394" s="1437"/>
      <c r="V394" s="1437"/>
      <c r="W394" s="1437"/>
      <c r="X394" s="1437"/>
      <c r="Y394" s="1437"/>
      <c r="Z394" s="1437"/>
      <c r="AA394" s="1437"/>
      <c r="AB394" s="1437"/>
      <c r="AC394" s="1438"/>
    </row>
    <row r="396" spans="1:29" ht="15.75" thickBot="1">
      <c r="A396" s="8" t="s">
        <v>3</v>
      </c>
      <c r="B396" s="1431" t="str">
        <f>B397</f>
        <v>Bûches aux marrons ( Génoise + Crème de Marrons )</v>
      </c>
      <c r="C396" s="1431"/>
      <c r="D396" s="1431"/>
      <c r="E396" s="1431"/>
      <c r="F396" s="1431"/>
      <c r="G396" s="1431"/>
      <c r="H396" s="1431"/>
      <c r="I396" s="1431"/>
      <c r="J396" s="1431"/>
      <c r="K396" s="1431"/>
      <c r="L396" s="1431"/>
      <c r="M396" s="1431"/>
      <c r="N396" s="1431"/>
      <c r="O396" s="3"/>
      <c r="P396" s="8" t="s">
        <v>3</v>
      </c>
      <c r="Q396" s="1431" t="str">
        <f>Q397</f>
        <v>Bûches aux marrons ( Génoise + Crème de Marrons )</v>
      </c>
      <c r="R396" s="1431"/>
      <c r="S396" s="1431"/>
      <c r="T396" s="1431"/>
      <c r="U396" s="1431"/>
      <c r="V396" s="1431"/>
      <c r="W396" s="1431"/>
      <c r="X396" s="1431"/>
      <c r="Y396" s="1431"/>
      <c r="Z396" s="1431"/>
      <c r="AA396" s="1431"/>
      <c r="AB396" s="1431"/>
      <c r="AC396" s="1431"/>
    </row>
    <row r="397" spans="1:29" ht="23.25" customHeight="1">
      <c r="A397" s="1432" t="str">
        <f>B397</f>
        <v>Bûches aux marrons ( Génoise + Crème de Marrons )</v>
      </c>
      <c r="B397" s="1399" t="s">
        <v>650</v>
      </c>
      <c r="C397" s="1400"/>
      <c r="D397" s="1400"/>
      <c r="E397" s="1400"/>
      <c r="F397" s="1400"/>
      <c r="G397" s="1400"/>
      <c r="H397" s="1400"/>
      <c r="I397" s="1400"/>
      <c r="J397" s="1400"/>
      <c r="K397" s="1400"/>
      <c r="L397" s="1400"/>
      <c r="M397" s="1400"/>
      <c r="N397" s="1401"/>
      <c r="O397" s="3"/>
      <c r="P397" s="1432" t="str">
        <f>Q397</f>
        <v>Bûches aux marrons ( Génoise + Crème de Marrons )</v>
      </c>
      <c r="Q397" s="1399" t="s">
        <v>650</v>
      </c>
      <c r="R397" s="1400"/>
      <c r="S397" s="1400"/>
      <c r="T397" s="1400"/>
      <c r="U397" s="1400"/>
      <c r="V397" s="1400"/>
      <c r="W397" s="1400"/>
      <c r="X397" s="1400"/>
      <c r="Y397" s="1400"/>
      <c r="Z397" s="1400"/>
      <c r="AA397" s="1400"/>
      <c r="AB397" s="1400"/>
      <c r="AC397" s="1401"/>
    </row>
    <row r="398" spans="1:29" ht="15.75" customHeight="1">
      <c r="A398" s="1432"/>
      <c r="B398" s="1387"/>
      <c r="C398" s="1388"/>
      <c r="D398" s="1388"/>
      <c r="E398" s="1388"/>
      <c r="F398" s="1388"/>
      <c r="G398" s="1388"/>
      <c r="H398" s="1388"/>
      <c r="I398" s="1388"/>
      <c r="J398" s="1388"/>
      <c r="K398" s="1388"/>
      <c r="L398" s="1388"/>
      <c r="M398" s="1388"/>
      <c r="N398" s="1389"/>
      <c r="O398" s="3"/>
      <c r="P398" s="1432"/>
      <c r="Q398" s="1387"/>
      <c r="R398" s="1388"/>
      <c r="S398" s="1388"/>
      <c r="T398" s="1388"/>
      <c r="U398" s="1388"/>
      <c r="V398" s="1388"/>
      <c r="W398" s="1388"/>
      <c r="X398" s="1388"/>
      <c r="Y398" s="1388"/>
      <c r="Z398" s="1388"/>
      <c r="AA398" s="1388"/>
      <c r="AB398" s="1388"/>
      <c r="AC398" s="1389"/>
    </row>
    <row r="399" spans="1:29" ht="15.75" customHeight="1">
      <c r="A399" s="1432"/>
      <c r="B399" s="1416" t="s">
        <v>19</v>
      </c>
      <c r="C399" s="1417"/>
      <c r="D399" s="1417"/>
      <c r="E399" s="1417"/>
      <c r="F399" s="1417"/>
      <c r="G399" s="1417"/>
      <c r="H399" s="1417"/>
      <c r="I399" s="1417"/>
      <c r="J399" s="1417"/>
      <c r="K399" s="1417"/>
      <c r="L399" s="1417"/>
      <c r="M399" s="1417"/>
      <c r="N399" s="1418"/>
      <c r="O399" s="3"/>
      <c r="P399" s="1432"/>
      <c r="Q399" s="1416" t="s">
        <v>19</v>
      </c>
      <c r="R399" s="1417"/>
      <c r="S399" s="1417"/>
      <c r="T399" s="1417"/>
      <c r="U399" s="1417"/>
      <c r="V399" s="1417"/>
      <c r="W399" s="1417"/>
      <c r="X399" s="1417"/>
      <c r="Y399" s="1417"/>
      <c r="Z399" s="1417"/>
      <c r="AA399" s="1417"/>
      <c r="AB399" s="1417"/>
      <c r="AC399" s="1418"/>
    </row>
    <row r="400" spans="1:29" ht="15.75" customHeight="1" thickBot="1">
      <c r="A400" s="1432"/>
      <c r="B400" s="1419"/>
      <c r="C400" s="1420"/>
      <c r="D400" s="1420"/>
      <c r="E400" s="1420"/>
      <c r="F400" s="1420"/>
      <c r="G400" s="1420"/>
      <c r="H400" s="1420"/>
      <c r="I400" s="1420"/>
      <c r="J400" s="1420"/>
      <c r="K400" s="1420"/>
      <c r="L400" s="1420"/>
      <c r="M400" s="1420"/>
      <c r="N400" s="1421"/>
      <c r="O400" s="3"/>
      <c r="P400" s="1432"/>
      <c r="Q400" s="1419"/>
      <c r="R400" s="1420"/>
      <c r="S400" s="1420"/>
      <c r="T400" s="1420"/>
      <c r="U400" s="1420"/>
      <c r="V400" s="1420"/>
      <c r="W400" s="1420"/>
      <c r="X400" s="1420"/>
      <c r="Y400" s="1420"/>
      <c r="Z400" s="1420"/>
      <c r="AA400" s="1420"/>
      <c r="AB400" s="1420"/>
      <c r="AC400" s="1421"/>
    </row>
    <row r="401" spans="1:29" ht="15.75" customHeight="1">
      <c r="A401" s="1432"/>
      <c r="B401" s="486"/>
      <c r="C401" s="487"/>
      <c r="D401" s="487"/>
      <c r="E401" s="487"/>
      <c r="F401" s="487"/>
      <c r="G401" s="487"/>
      <c r="H401" s="487"/>
      <c r="I401" s="487"/>
      <c r="J401" s="487"/>
      <c r="K401" s="487"/>
      <c r="L401" s="487"/>
      <c r="M401" s="487"/>
      <c r="N401" s="488"/>
      <c r="O401" s="3"/>
      <c r="P401" s="1432"/>
      <c r="Q401" s="1424" t="s">
        <v>144</v>
      </c>
      <c r="R401" s="1403"/>
      <c r="S401" s="1403"/>
      <c r="T401" s="1403"/>
      <c r="U401" s="1403"/>
      <c r="V401" s="1403"/>
      <c r="W401" s="1403"/>
      <c r="X401" s="1403"/>
      <c r="Y401" s="1403"/>
      <c r="Z401" s="1403"/>
      <c r="AA401" s="1403"/>
      <c r="AB401" s="1403"/>
      <c r="AC401" s="1425"/>
    </row>
    <row r="402" spans="1:29" ht="15" customHeight="1" thickBot="1">
      <c r="A402" s="1432"/>
      <c r="B402" s="1422" t="s">
        <v>535</v>
      </c>
      <c r="C402" s="1423"/>
      <c r="D402" s="1423"/>
      <c r="E402" s="10"/>
      <c r="F402" s="1408" t="s">
        <v>5</v>
      </c>
      <c r="G402" s="1408"/>
      <c r="H402" s="1513" t="s">
        <v>66</v>
      </c>
      <c r="I402" s="1513"/>
      <c r="J402" s="10"/>
      <c r="K402" s="10"/>
      <c r="L402" s="10"/>
      <c r="M402" s="10"/>
      <c r="N402" s="11"/>
      <c r="O402" s="3"/>
      <c r="P402" s="1432"/>
      <c r="Q402" s="1426"/>
      <c r="R402" s="1406"/>
      <c r="S402" s="1406"/>
      <c r="T402" s="1406"/>
      <c r="U402" s="1406"/>
      <c r="V402" s="1406"/>
      <c r="W402" s="1406"/>
      <c r="X402" s="1406"/>
      <c r="Y402" s="1406"/>
      <c r="Z402" s="1406"/>
      <c r="AA402" s="1406"/>
      <c r="AB402" s="1406"/>
      <c r="AC402" s="1427"/>
    </row>
    <row r="403" spans="1:29" ht="18.75" customHeight="1">
      <c r="A403" s="1432"/>
      <c r="B403" s="1422"/>
      <c r="C403" s="1423"/>
      <c r="D403" s="1423"/>
      <c r="E403" s="505" t="s">
        <v>4</v>
      </c>
      <c r="F403" s="1414">
        <v>4</v>
      </c>
      <c r="G403" s="1414"/>
      <c r="H403" s="1600">
        <v>12</v>
      </c>
      <c r="I403" s="1600"/>
      <c r="J403" s="10"/>
      <c r="K403" s="10"/>
      <c r="L403" s="10"/>
      <c r="M403" s="10"/>
      <c r="N403" s="11"/>
      <c r="O403" s="3"/>
      <c r="P403" s="1432"/>
      <c r="Q403" s="1439" t="s">
        <v>1430</v>
      </c>
      <c r="R403" s="1428"/>
      <c r="S403" s="1428"/>
      <c r="T403" s="1428"/>
      <c r="U403" s="1428"/>
      <c r="V403" s="1428"/>
      <c r="W403" s="1428"/>
      <c r="X403" s="1428"/>
      <c r="Y403" s="1428"/>
      <c r="Z403" s="1428"/>
      <c r="AA403" s="1428"/>
      <c r="AB403" s="869" t="s">
        <v>5</v>
      </c>
      <c r="AC403" s="11"/>
    </row>
    <row r="404" spans="1:29">
      <c r="A404" s="1432"/>
      <c r="B404" s="485"/>
      <c r="C404" s="485" t="s">
        <v>6</v>
      </c>
      <c r="D404" s="99" t="s">
        <v>861</v>
      </c>
      <c r="E404" s="10"/>
      <c r="F404" s="114"/>
      <c r="G404" s="7"/>
      <c r="H404" s="15"/>
      <c r="I404" s="10"/>
      <c r="J404" s="188" t="s">
        <v>7</v>
      </c>
      <c r="K404" s="188"/>
      <c r="L404" s="188"/>
      <c r="M404" s="188"/>
      <c r="N404" s="189"/>
      <c r="O404" s="3"/>
      <c r="P404" s="1432"/>
      <c r="Q404" s="1439"/>
      <c r="R404" s="1428"/>
      <c r="S404" s="1428"/>
      <c r="T404" s="1428"/>
      <c r="U404" s="1428"/>
      <c r="V404" s="1428"/>
      <c r="W404" s="1428"/>
      <c r="X404" s="1428"/>
      <c r="Y404" s="1428"/>
      <c r="Z404" s="1428"/>
      <c r="AA404" s="1428"/>
      <c r="AB404" s="874" t="s">
        <v>66</v>
      </c>
      <c r="AC404" s="11"/>
    </row>
    <row r="405" spans="1:29" ht="16.5" customHeight="1">
      <c r="A405" s="1432"/>
      <c r="B405" s="9"/>
      <c r="C405" s="502">
        <v>1.6</v>
      </c>
      <c r="D405" s="14" t="s">
        <v>630</v>
      </c>
      <c r="E405" s="14"/>
      <c r="F405" s="1409">
        <f>(C405/C412)*F403</f>
        <v>1.7250673854447443</v>
      </c>
      <c r="G405" s="1409"/>
      <c r="H405" s="1409">
        <f>(C405/E417)*H403</f>
        <v>3.2</v>
      </c>
      <c r="I405" s="1409"/>
      <c r="J405" s="1497" t="s">
        <v>628</v>
      </c>
      <c r="K405" s="1497"/>
      <c r="L405" s="1497"/>
      <c r="M405" s="1497"/>
      <c r="N405" s="1498"/>
      <c r="O405" s="3"/>
      <c r="P405" s="1432"/>
      <c r="Q405" s="1439"/>
      <c r="R405" s="1428"/>
      <c r="S405" s="1428"/>
      <c r="T405" s="1428"/>
      <c r="U405" s="1428"/>
      <c r="V405" s="1428"/>
      <c r="W405" s="1428"/>
      <c r="X405" s="1428"/>
      <c r="Y405" s="1428"/>
      <c r="Z405" s="1428"/>
      <c r="AA405" s="1428"/>
      <c r="AB405" s="10"/>
      <c r="AC405" s="11"/>
    </row>
    <row r="406" spans="1:29" ht="15.75">
      <c r="A406" s="1432"/>
      <c r="B406" s="9"/>
      <c r="C406" s="502">
        <v>0.95</v>
      </c>
      <c r="D406" s="14" t="s">
        <v>44</v>
      </c>
      <c r="E406" s="15"/>
      <c r="F406" s="1409">
        <f>(C406/C412)*F403</f>
        <v>1.0242587601078168</v>
      </c>
      <c r="G406" s="1409"/>
      <c r="H406" s="1409">
        <f>(C406/E417)*H403</f>
        <v>1.9</v>
      </c>
      <c r="I406" s="1409"/>
      <c r="J406" s="1499"/>
      <c r="K406" s="1499"/>
      <c r="L406" s="1499"/>
      <c r="M406" s="1499"/>
      <c r="N406" s="1500"/>
      <c r="O406" s="3"/>
      <c r="P406" s="1432"/>
      <c r="Q406" s="9"/>
      <c r="R406" s="10"/>
      <c r="S406" s="10"/>
      <c r="T406" s="10"/>
      <c r="U406" s="10"/>
      <c r="V406" s="10"/>
      <c r="W406" s="10"/>
      <c r="X406" s="10"/>
      <c r="Y406" s="10"/>
      <c r="Z406" s="10"/>
      <c r="AA406" s="10"/>
      <c r="AB406" s="10"/>
      <c r="AC406" s="11"/>
    </row>
    <row r="407" spans="1:29" ht="15.75" customHeight="1">
      <c r="A407" s="1432"/>
      <c r="B407" s="9"/>
      <c r="C407" s="502">
        <v>0.05</v>
      </c>
      <c r="D407" s="14" t="s">
        <v>337</v>
      </c>
      <c r="E407" s="15"/>
      <c r="F407" s="1409">
        <f>(C407/C412)*F403</f>
        <v>5.3908355795148258E-2</v>
      </c>
      <c r="G407" s="1409"/>
      <c r="H407" s="1409">
        <f>(C407/E417)*H403</f>
        <v>0.1</v>
      </c>
      <c r="I407" s="1409"/>
      <c r="J407" s="1501"/>
      <c r="K407" s="1501"/>
      <c r="L407" s="1501"/>
      <c r="M407" s="1501"/>
      <c r="N407" s="1502"/>
      <c r="O407" s="3"/>
      <c r="P407" s="1432"/>
      <c r="Q407" s="9"/>
      <c r="R407" s="10"/>
      <c r="S407" s="10"/>
      <c r="T407" s="10"/>
      <c r="U407" s="10"/>
      <c r="V407" s="10"/>
      <c r="W407" s="10"/>
      <c r="X407" s="10"/>
      <c r="Y407" s="10"/>
      <c r="Z407" s="10"/>
      <c r="AA407" s="10"/>
      <c r="AB407" s="10"/>
      <c r="AC407" s="11"/>
    </row>
    <row r="408" spans="1:29" ht="16.5" customHeight="1">
      <c r="A408" s="1432"/>
      <c r="B408" s="9"/>
      <c r="C408" s="502">
        <v>1.1000000000000001</v>
      </c>
      <c r="D408" s="14" t="s">
        <v>42</v>
      </c>
      <c r="E408" s="15"/>
      <c r="F408" s="1409">
        <f>(C408/C412)*F403</f>
        <v>1.1859838274932617</v>
      </c>
      <c r="G408" s="1409"/>
      <c r="H408" s="1409">
        <f>(C408/E417)*H403</f>
        <v>2.2000000000000002</v>
      </c>
      <c r="I408" s="1409"/>
      <c r="J408" s="1609" t="s">
        <v>467</v>
      </c>
      <c r="K408" s="1609"/>
      <c r="L408" s="1609"/>
      <c r="M408" s="1609"/>
      <c r="N408" s="1610"/>
      <c r="O408" s="3"/>
      <c r="P408" s="1432"/>
      <c r="Q408" s="1440" t="s">
        <v>1374</v>
      </c>
      <c r="R408" s="1441"/>
      <c r="S408" s="1441"/>
      <c r="T408" s="1441"/>
      <c r="U408" s="1441"/>
      <c r="V408" s="1441"/>
      <c r="W408" s="1441"/>
      <c r="X408" s="1441"/>
      <c r="Y408" s="1441"/>
      <c r="Z408" s="1441"/>
      <c r="AA408" s="1441"/>
      <c r="AB408" s="876" t="s">
        <v>6</v>
      </c>
      <c r="AC408" s="11"/>
    </row>
    <row r="409" spans="1:29" ht="15.75" customHeight="1">
      <c r="A409" s="1432"/>
      <c r="B409" s="9"/>
      <c r="C409" s="502">
        <v>0.01</v>
      </c>
      <c r="D409" s="14" t="s">
        <v>349</v>
      </c>
      <c r="E409" s="15"/>
      <c r="F409" s="1409">
        <f>(C409/C412)*F403</f>
        <v>1.0781671159029652E-2</v>
      </c>
      <c r="G409" s="1409"/>
      <c r="H409" s="1409">
        <f>(C409/E417)*H403</f>
        <v>0.02</v>
      </c>
      <c r="I409" s="1409"/>
      <c r="J409" s="1611"/>
      <c r="K409" s="1611"/>
      <c r="L409" s="1611"/>
      <c r="M409" s="1611"/>
      <c r="N409" s="1612"/>
      <c r="O409" s="3"/>
      <c r="P409" s="1432"/>
      <c r="Q409" s="1440"/>
      <c r="R409" s="1441"/>
      <c r="S409" s="1441"/>
      <c r="T409" s="1441"/>
      <c r="U409" s="1441"/>
      <c r="V409" s="1441"/>
      <c r="W409" s="1441"/>
      <c r="X409" s="1441"/>
      <c r="Y409" s="1441"/>
      <c r="Z409" s="1441"/>
      <c r="AA409" s="1441"/>
      <c r="AB409" s="991"/>
      <c r="AC409" s="11"/>
    </row>
    <row r="410" spans="1:29" ht="15.75">
      <c r="A410" s="1432"/>
      <c r="B410" s="9"/>
      <c r="C410" s="502"/>
      <c r="D410" s="14"/>
      <c r="E410" s="15"/>
      <c r="F410" s="1409">
        <f>(C410/C412)*F403</f>
        <v>0</v>
      </c>
      <c r="G410" s="1409"/>
      <c r="H410" s="1409">
        <f>(C410/E417)*H403</f>
        <v>0</v>
      </c>
      <c r="I410" s="1409"/>
      <c r="J410" s="177"/>
      <c r="K410" s="177"/>
      <c r="L410" s="177"/>
      <c r="M410" s="177"/>
      <c r="N410" s="178"/>
      <c r="O410" s="3"/>
      <c r="P410" s="1432"/>
      <c r="Q410" s="9"/>
      <c r="R410" s="10"/>
      <c r="S410" s="10"/>
      <c r="T410" s="10"/>
      <c r="U410" s="10"/>
      <c r="V410" s="10"/>
      <c r="W410" s="10"/>
      <c r="X410" s="10"/>
      <c r="Y410" s="10"/>
      <c r="Z410" s="10"/>
      <c r="AA410" s="10"/>
      <c r="AB410" s="10"/>
      <c r="AC410" s="11"/>
    </row>
    <row r="411" spans="1:29" ht="15.75" customHeight="1">
      <c r="A411" s="1432"/>
      <c r="B411" s="9"/>
      <c r="C411" s="10"/>
      <c r="D411" s="10"/>
      <c r="E411" s="10"/>
      <c r="F411" s="18"/>
      <c r="G411" s="109"/>
      <c r="H411" s="18"/>
      <c r="I411" s="109"/>
      <c r="J411" s="10"/>
      <c r="K411" s="10"/>
      <c r="L411" s="10"/>
      <c r="M411" s="10"/>
      <c r="N411" s="11"/>
      <c r="P411" s="1432"/>
      <c r="Q411" s="9"/>
      <c r="R411" s="14" t="s">
        <v>1446</v>
      </c>
      <c r="S411" s="10"/>
      <c r="T411" s="10"/>
      <c r="U411" s="10"/>
      <c r="V411" s="10"/>
      <c r="W411" s="10"/>
      <c r="X411" s="10"/>
      <c r="Y411" s="10"/>
      <c r="Z411" s="10"/>
      <c r="AA411" s="10"/>
      <c r="AB411" s="10"/>
      <c r="AC411" s="11"/>
    </row>
    <row r="412" spans="1:29" ht="16.5" customHeight="1">
      <c r="A412" s="1432"/>
      <c r="B412" s="9"/>
      <c r="C412" s="494">
        <f>SUM(C405:C410)</f>
        <v>3.7099999999999995</v>
      </c>
      <c r="D412" s="1453" t="s">
        <v>8</v>
      </c>
      <c r="E412" s="1453"/>
      <c r="F412" s="1454">
        <f>SUM(F405:F410)</f>
        <v>4.0000000000000009</v>
      </c>
      <c r="G412" s="1454">
        <f>SUM(G405:G410)</f>
        <v>0</v>
      </c>
      <c r="H412" s="1454">
        <f>SUM(H405:H410)</f>
        <v>7.419999999999999</v>
      </c>
      <c r="I412" s="1454">
        <f>SUM(I405:I410)</f>
        <v>0</v>
      </c>
      <c r="J412" s="20"/>
      <c r="K412" s="10"/>
      <c r="L412" s="10"/>
      <c r="M412" s="10"/>
      <c r="N412" s="11"/>
      <c r="P412" s="1432"/>
      <c r="Q412" s="9"/>
      <c r="R412" s="10"/>
      <c r="S412" s="10"/>
      <c r="T412" s="10"/>
      <c r="U412" s="14" t="s">
        <v>600</v>
      </c>
      <c r="V412" s="10"/>
      <c r="W412" s="10"/>
      <c r="X412" s="10"/>
      <c r="Y412" s="10"/>
      <c r="Z412" s="10"/>
      <c r="AA412" s="10"/>
      <c r="AB412" s="10"/>
      <c r="AC412" s="11"/>
    </row>
    <row r="413" spans="1:29" ht="16.5" customHeight="1">
      <c r="A413" s="1432"/>
      <c r="B413" s="10"/>
      <c r="C413" s="494"/>
      <c r="D413" s="492" t="s">
        <v>532</v>
      </c>
      <c r="E413" s="492"/>
      <c r="F413" s="1606">
        <f>F412/H417</f>
        <v>6.4690026954177915</v>
      </c>
      <c r="G413" s="1606"/>
      <c r="H413" s="1607">
        <f>H412/H417</f>
        <v>12</v>
      </c>
      <c r="I413" s="1607"/>
      <c r="J413" s="20"/>
      <c r="K413" s="10"/>
      <c r="L413" s="10"/>
      <c r="M413" s="10"/>
      <c r="N413" s="11"/>
      <c r="P413" s="1432"/>
      <c r="Q413" s="9"/>
      <c r="R413" s="10"/>
      <c r="S413" s="10"/>
      <c r="T413" s="10"/>
      <c r="U413" s="14" t="s">
        <v>318</v>
      </c>
      <c r="V413" s="10"/>
      <c r="W413" s="10"/>
      <c r="X413" s="10"/>
      <c r="Y413" s="10"/>
      <c r="Z413" s="10"/>
      <c r="AA413" s="10"/>
      <c r="AB413" s="10"/>
      <c r="AC413" s="11"/>
    </row>
    <row r="414" spans="1:29" ht="16.5" customHeight="1">
      <c r="A414" s="1432"/>
      <c r="B414" s="10"/>
      <c r="C414" s="494"/>
      <c r="D414" s="492"/>
      <c r="E414" s="492"/>
      <c r="F414" s="493"/>
      <c r="G414" s="493"/>
      <c r="H414" s="493"/>
      <c r="I414" s="493"/>
      <c r="J414" s="20"/>
      <c r="K414" s="10"/>
      <c r="L414" s="10"/>
      <c r="M414" s="10"/>
      <c r="N414" s="11"/>
      <c r="P414" s="1432"/>
      <c r="Q414" s="9"/>
      <c r="R414" s="10"/>
      <c r="S414" s="10"/>
      <c r="T414" s="10"/>
      <c r="U414" s="14" t="s">
        <v>1447</v>
      </c>
      <c r="V414" s="10"/>
      <c r="W414" s="10"/>
      <c r="X414" s="10"/>
      <c r="Y414" s="10"/>
      <c r="Z414" s="10"/>
      <c r="AA414" s="10"/>
      <c r="AB414" s="10"/>
      <c r="AC414" s="11"/>
    </row>
    <row r="415" spans="1:29" ht="16.5" customHeight="1">
      <c r="A415" s="1432"/>
      <c r="B415" s="1484" t="s">
        <v>464</v>
      </c>
      <c r="C415" s="1485"/>
      <c r="D415" s="1485"/>
      <c r="E415" s="1485"/>
      <c r="F415" s="1485"/>
      <c r="G415" s="1485"/>
      <c r="H415" s="1485"/>
      <c r="I415" s="1485"/>
      <c r="J415" s="1485"/>
      <c r="K415" s="1485"/>
      <c r="L415" s="1485"/>
      <c r="M415" s="1485"/>
      <c r="N415" s="1486"/>
      <c r="P415" s="1432"/>
      <c r="Q415" s="9"/>
      <c r="R415" s="10"/>
      <c r="S415" s="10"/>
      <c r="T415" s="10"/>
      <c r="U415" s="10"/>
      <c r="V415" s="10"/>
      <c r="W415" s="10"/>
      <c r="X415" s="10"/>
      <c r="Y415" s="10"/>
      <c r="Z415" s="10"/>
      <c r="AA415" s="10"/>
      <c r="AB415" s="10"/>
      <c r="AC415" s="11"/>
    </row>
    <row r="416" spans="1:29" ht="16.5" customHeight="1">
      <c r="A416" s="1432"/>
      <c r="B416" s="297"/>
      <c r="C416" s="15"/>
      <c r="D416" s="15"/>
      <c r="E416" s="485" t="s">
        <v>6</v>
      </c>
      <c r="F416" s="15"/>
      <c r="G416" s="15"/>
      <c r="H416" s="15"/>
      <c r="I416" s="15"/>
      <c r="J416" s="15"/>
      <c r="K416" s="15"/>
      <c r="L416" s="485"/>
      <c r="M416" s="15"/>
      <c r="N416" s="110"/>
      <c r="P416" s="1432"/>
      <c r="Q416" s="9"/>
      <c r="R416" s="10"/>
      <c r="S416" s="10"/>
      <c r="T416" s="10"/>
      <c r="U416" s="10"/>
      <c r="V416" s="10"/>
      <c r="W416" s="10"/>
      <c r="X416" s="10"/>
      <c r="Y416" s="10"/>
      <c r="Z416" s="10"/>
      <c r="AA416" s="10"/>
      <c r="AB416" s="10"/>
      <c r="AC416" s="11"/>
    </row>
    <row r="417" spans="1:29" ht="16.5" customHeight="1">
      <c r="A417" s="1432"/>
      <c r="B417" s="233"/>
      <c r="C417" s="228" t="s">
        <v>264</v>
      </c>
      <c r="D417" s="109"/>
      <c r="E417" s="180">
        <v>6</v>
      </c>
      <c r="F417" s="455" t="s">
        <v>530</v>
      </c>
      <c r="G417" s="493"/>
      <c r="H417" s="77">
        <f>C412/E417</f>
        <v>0.61833333333333329</v>
      </c>
      <c r="I417" s="481"/>
      <c r="J417" s="481"/>
      <c r="K417" s="518" t="s">
        <v>531</v>
      </c>
      <c r="L417" s="574">
        <f>C412/E417</f>
        <v>0.61833333333333329</v>
      </c>
      <c r="M417" s="10"/>
      <c r="N417" s="11"/>
      <c r="P417" s="1432"/>
      <c r="Q417" s="9"/>
      <c r="R417" s="14" t="s">
        <v>1445</v>
      </c>
      <c r="S417" s="10"/>
      <c r="T417" s="10"/>
      <c r="U417" s="10"/>
      <c r="V417" s="10"/>
      <c r="W417" s="10"/>
      <c r="X417" s="10"/>
      <c r="Y417" s="10"/>
      <c r="Z417" s="10"/>
      <c r="AA417" s="10"/>
      <c r="AB417" s="10"/>
      <c r="AC417" s="11"/>
    </row>
    <row r="418" spans="1:29" ht="16.5" customHeight="1" thickBot="1">
      <c r="A418" s="1432"/>
      <c r="B418" s="482"/>
      <c r="C418" s="89"/>
      <c r="D418" s="89"/>
      <c r="E418" s="89"/>
      <c r="F418" s="89"/>
      <c r="G418" s="89"/>
      <c r="H418" s="89"/>
      <c r="I418" s="89"/>
      <c r="J418" s="89"/>
      <c r="K418" s="89"/>
      <c r="L418" s="89"/>
      <c r="M418" s="89"/>
      <c r="N418" s="483"/>
      <c r="P418" s="1432"/>
      <c r="Q418" s="9"/>
      <c r="R418" s="10"/>
      <c r="S418" s="10"/>
      <c r="T418" s="10"/>
      <c r="U418" s="10"/>
      <c r="V418" s="10"/>
      <c r="W418" s="10"/>
      <c r="X418" s="10"/>
      <c r="Y418" s="10"/>
      <c r="Z418" s="10"/>
      <c r="AA418" s="10"/>
      <c r="AB418" s="10"/>
      <c r="AC418" s="11"/>
    </row>
    <row r="419" spans="1:29">
      <c r="A419" s="1432"/>
      <c r="B419" s="23" t="s">
        <v>6</v>
      </c>
      <c r="C419" s="452" t="s">
        <v>10</v>
      </c>
      <c r="D419" s="25"/>
      <c r="E419" s="25"/>
      <c r="F419" s="25"/>
      <c r="G419" s="25"/>
      <c r="H419" s="25"/>
      <c r="I419" s="25"/>
      <c r="J419" s="25"/>
      <c r="K419" s="25"/>
      <c r="L419" s="25"/>
      <c r="M419" s="25"/>
      <c r="N419" s="26"/>
      <c r="P419" s="1432"/>
      <c r="Q419" s="9"/>
      <c r="R419" s="10"/>
      <c r="S419" s="10"/>
      <c r="T419" s="10"/>
      <c r="U419" s="10"/>
      <c r="V419" s="10"/>
      <c r="W419" s="10"/>
      <c r="X419" s="10"/>
      <c r="Y419" s="10"/>
      <c r="Z419" s="10"/>
      <c r="AA419" s="10"/>
      <c r="AB419" s="10"/>
      <c r="AC419" s="11"/>
    </row>
    <row r="420" spans="1:29">
      <c r="A420" s="1432"/>
      <c r="B420" s="490" t="s">
        <v>5</v>
      </c>
      <c r="C420" s="451" t="s">
        <v>11</v>
      </c>
      <c r="D420" s="28"/>
      <c r="E420" s="28"/>
      <c r="F420" s="28"/>
      <c r="G420" s="28"/>
      <c r="H420" s="28"/>
      <c r="I420" s="28"/>
      <c r="J420" s="28"/>
      <c r="K420" s="28"/>
      <c r="L420" s="28"/>
      <c r="M420" s="10"/>
      <c r="N420" s="29"/>
      <c r="P420" s="1432"/>
      <c r="Q420" s="9"/>
      <c r="R420" s="10"/>
      <c r="S420" s="10"/>
      <c r="T420" s="10"/>
      <c r="U420" s="10"/>
      <c r="V420" s="10"/>
      <c r="W420" s="10"/>
      <c r="X420" s="10"/>
      <c r="Y420" s="10"/>
      <c r="Z420" s="10"/>
      <c r="AA420" s="10"/>
      <c r="AB420" s="10"/>
      <c r="AC420" s="11"/>
    </row>
    <row r="421" spans="1:29">
      <c r="A421" s="1432"/>
      <c r="B421" s="495" t="s">
        <v>66</v>
      </c>
      <c r="C421" s="520" t="s">
        <v>534</v>
      </c>
      <c r="D421" s="28"/>
      <c r="E421" s="28"/>
      <c r="F421" s="28"/>
      <c r="G421" s="28"/>
      <c r="H421" s="28"/>
      <c r="I421" s="28"/>
      <c r="J421" s="28"/>
      <c r="K421" s="28"/>
      <c r="L421" s="28"/>
      <c r="M421" s="10"/>
      <c r="N421" s="29"/>
      <c r="P421" s="1432"/>
      <c r="Q421" s="9"/>
      <c r="R421" s="10"/>
      <c r="S421" s="10"/>
      <c r="T421" s="10"/>
      <c r="U421" s="10"/>
      <c r="V421" s="10"/>
      <c r="W421" s="10"/>
      <c r="X421" s="10"/>
      <c r="Y421" s="10"/>
      <c r="Z421" s="10"/>
      <c r="AA421" s="10"/>
      <c r="AB421" s="10"/>
      <c r="AC421" s="11"/>
    </row>
    <row r="422" spans="1:29" ht="15.75" thickBot="1">
      <c r="A422" s="1432"/>
      <c r="B422" s="495"/>
      <c r="C422" s="520"/>
      <c r="D422" s="28"/>
      <c r="E422" s="28"/>
      <c r="F422" s="28"/>
      <c r="G422" s="28"/>
      <c r="H422" s="28"/>
      <c r="I422" s="28"/>
      <c r="J422" s="28"/>
      <c r="K422" s="28"/>
      <c r="L422" s="28"/>
      <c r="M422" s="10"/>
      <c r="N422" s="29"/>
      <c r="P422" s="1432"/>
      <c r="Q422" s="9"/>
      <c r="R422" s="10"/>
      <c r="S422" s="10"/>
      <c r="T422" s="10"/>
      <c r="U422" s="10"/>
      <c r="V422" s="10"/>
      <c r="W422" s="10"/>
      <c r="X422" s="10"/>
      <c r="Y422" s="10"/>
      <c r="Z422" s="10"/>
      <c r="AA422" s="10"/>
      <c r="AB422" s="10"/>
      <c r="AC422" s="11"/>
    </row>
    <row r="423" spans="1:29" ht="15" customHeight="1">
      <c r="A423" s="1432"/>
      <c r="B423" s="1399" t="s">
        <v>318</v>
      </c>
      <c r="C423" s="1400"/>
      <c r="D423" s="1400"/>
      <c r="E423" s="1400"/>
      <c r="F423" s="1400"/>
      <c r="G423" s="1400"/>
      <c r="H423" s="1400"/>
      <c r="I423" s="1400"/>
      <c r="J423" s="1400"/>
      <c r="K423" s="1400"/>
      <c r="L423" s="1400"/>
      <c r="M423" s="1400"/>
      <c r="N423" s="1401"/>
      <c r="P423" s="1432"/>
      <c r="Q423" s="1641" t="s">
        <v>318</v>
      </c>
      <c r="R423" s="1642"/>
      <c r="S423" s="1642"/>
      <c r="T423" s="1642"/>
      <c r="U423" s="1642"/>
      <c r="V423" s="1642"/>
      <c r="W423" s="1642"/>
      <c r="X423" s="1642"/>
      <c r="Y423" s="1642"/>
      <c r="Z423" s="1642"/>
      <c r="AA423" s="1642"/>
      <c r="AB423" s="1642"/>
      <c r="AC423" s="1643"/>
    </row>
    <row r="424" spans="1:29" ht="15" customHeight="1">
      <c r="A424" s="1432"/>
      <c r="B424" s="1387"/>
      <c r="C424" s="1388"/>
      <c r="D424" s="1388"/>
      <c r="E424" s="1388"/>
      <c r="F424" s="1388"/>
      <c r="G424" s="1388"/>
      <c r="H424" s="1388"/>
      <c r="I424" s="1388"/>
      <c r="J424" s="1388"/>
      <c r="K424" s="1388"/>
      <c r="L424" s="1388"/>
      <c r="M424" s="1388"/>
      <c r="N424" s="1389"/>
      <c r="P424" s="1432"/>
      <c r="Q424" s="1644"/>
      <c r="R424" s="1645"/>
      <c r="S424" s="1645"/>
      <c r="T424" s="1645"/>
      <c r="U424" s="1645"/>
      <c r="V424" s="1645"/>
      <c r="W424" s="1645"/>
      <c r="X424" s="1645"/>
      <c r="Y424" s="1645"/>
      <c r="Z424" s="1645"/>
      <c r="AA424" s="1645"/>
      <c r="AB424" s="1645"/>
      <c r="AC424" s="1646"/>
    </row>
    <row r="425" spans="1:29" ht="15" customHeight="1">
      <c r="A425" s="1432"/>
      <c r="B425" s="1416" t="s">
        <v>19</v>
      </c>
      <c r="C425" s="1417"/>
      <c r="D425" s="1417"/>
      <c r="E425" s="1417"/>
      <c r="F425" s="1417"/>
      <c r="G425" s="1417"/>
      <c r="H425" s="1417"/>
      <c r="I425" s="1417"/>
      <c r="J425" s="1417"/>
      <c r="K425" s="1417"/>
      <c r="L425" s="1417"/>
      <c r="M425" s="1417"/>
      <c r="N425" s="1418"/>
      <c r="P425" s="1432"/>
      <c r="Q425" s="9"/>
      <c r="R425" s="10"/>
      <c r="S425" s="10"/>
      <c r="T425" s="10"/>
      <c r="U425" s="10"/>
      <c r="V425" s="10"/>
      <c r="W425" s="10"/>
      <c r="X425" s="10"/>
      <c r="Y425" s="10"/>
      <c r="Z425" s="10"/>
      <c r="AA425" s="10"/>
      <c r="AB425" s="10"/>
      <c r="AC425" s="11"/>
    </row>
    <row r="426" spans="1:29" ht="15" customHeight="1">
      <c r="A426" s="1432"/>
      <c r="B426" s="1576"/>
      <c r="C426" s="1577"/>
      <c r="D426" s="1577"/>
      <c r="E426" s="1577"/>
      <c r="F426" s="1577"/>
      <c r="G426" s="1577"/>
      <c r="H426" s="1577"/>
      <c r="I426" s="1577"/>
      <c r="J426" s="1577"/>
      <c r="K426" s="1577"/>
      <c r="L426" s="1577"/>
      <c r="M426" s="1577"/>
      <c r="N426" s="1578"/>
      <c r="P426" s="1432"/>
      <c r="Q426" s="9"/>
      <c r="R426" s="10"/>
      <c r="S426" s="10"/>
      <c r="T426" s="10"/>
      <c r="U426" s="10"/>
      <c r="V426" s="10"/>
      <c r="W426" s="10"/>
      <c r="X426" s="10"/>
      <c r="Y426" s="10"/>
      <c r="Z426" s="10"/>
      <c r="AA426" s="10"/>
      <c r="AB426" s="10"/>
      <c r="AC426" s="11"/>
    </row>
    <row r="427" spans="1:29" ht="18.75">
      <c r="A427" s="1432"/>
      <c r="B427" s="10"/>
      <c r="C427" s="10"/>
      <c r="D427" s="10"/>
      <c r="E427" s="10"/>
      <c r="F427" s="1608" t="s">
        <v>634</v>
      </c>
      <c r="G427" s="1608"/>
      <c r="H427" s="1608"/>
      <c r="I427" s="1608"/>
      <c r="J427" s="1608"/>
      <c r="K427" s="1608"/>
      <c r="L427" s="10"/>
      <c r="M427" s="10"/>
      <c r="N427" s="11"/>
      <c r="P427" s="1432"/>
      <c r="Q427" s="1439" t="s">
        <v>1421</v>
      </c>
      <c r="R427" s="1428"/>
      <c r="S427" s="1428"/>
      <c r="T427" s="1428"/>
      <c r="U427" s="1428"/>
      <c r="V427" s="1428"/>
      <c r="W427" s="1428"/>
      <c r="X427" s="1428"/>
      <c r="Y427" s="1428"/>
      <c r="Z427" s="1428"/>
      <c r="AA427" s="1428"/>
      <c r="AB427" s="991"/>
      <c r="AC427" s="11"/>
    </row>
    <row r="428" spans="1:29">
      <c r="A428" s="1432"/>
      <c r="B428" s="10"/>
      <c r="C428" s="10"/>
      <c r="D428" s="10"/>
      <c r="E428" s="10"/>
      <c r="F428" s="1597"/>
      <c r="G428" s="1597"/>
      <c r="H428" s="1597"/>
      <c r="I428" s="1597"/>
      <c r="J428" s="1597"/>
      <c r="K428" s="1597"/>
      <c r="L428" s="10"/>
      <c r="M428" s="10"/>
      <c r="N428" s="11"/>
      <c r="P428" s="1432"/>
      <c r="Q428" s="1439"/>
      <c r="R428" s="1428"/>
      <c r="S428" s="1428"/>
      <c r="T428" s="1428"/>
      <c r="U428" s="1428"/>
      <c r="V428" s="1428"/>
      <c r="W428" s="1428"/>
      <c r="X428" s="1428"/>
      <c r="Y428" s="1428"/>
      <c r="Z428" s="1428"/>
      <c r="AA428" s="1428"/>
      <c r="AB428" s="869" t="s">
        <v>5</v>
      </c>
      <c r="AC428" s="11"/>
    </row>
    <row r="429" spans="1:29" ht="18.75">
      <c r="A429" s="1432"/>
      <c r="B429" s="10"/>
      <c r="C429" s="10"/>
      <c r="D429" s="10"/>
      <c r="E429" s="10"/>
      <c r="F429" s="10"/>
      <c r="G429" s="1414">
        <v>1</v>
      </c>
      <c r="H429" s="1414"/>
      <c r="I429" s="1414">
        <v>2</v>
      </c>
      <c r="J429" s="1414"/>
      <c r="K429" s="10"/>
      <c r="L429" s="10"/>
      <c r="M429" s="10"/>
      <c r="N429" s="11"/>
      <c r="P429" s="1432"/>
      <c r="Q429" s="1439"/>
      <c r="R429" s="1428"/>
      <c r="S429" s="1428"/>
      <c r="T429" s="1428"/>
      <c r="U429" s="1428"/>
      <c r="V429" s="1428"/>
      <c r="W429" s="1428"/>
      <c r="X429" s="1428"/>
      <c r="Y429" s="1428"/>
      <c r="Z429" s="1428"/>
      <c r="AA429" s="1428"/>
      <c r="AB429" s="991"/>
      <c r="AC429" s="11"/>
    </row>
    <row r="430" spans="1:29">
      <c r="A430" s="1432"/>
      <c r="B430" s="30" t="s">
        <v>20</v>
      </c>
      <c r="C430" s="489" t="s">
        <v>21</v>
      </c>
      <c r="D430" s="10"/>
      <c r="E430" s="10"/>
      <c r="F430" s="10"/>
      <c r="G430" s="1408" t="s">
        <v>5</v>
      </c>
      <c r="H430" s="1408"/>
      <c r="I430" s="1408" t="s">
        <v>5</v>
      </c>
      <c r="J430" s="1408"/>
      <c r="K430" s="10"/>
      <c r="L430" s="10"/>
      <c r="M430" s="10"/>
      <c r="N430" s="11"/>
      <c r="P430" s="1432"/>
      <c r="Q430" s="1440" t="s">
        <v>1374</v>
      </c>
      <c r="R430" s="1441"/>
      <c r="S430" s="1441"/>
      <c r="T430" s="1441"/>
      <c r="U430" s="1441"/>
      <c r="V430" s="1441"/>
      <c r="W430" s="1441"/>
      <c r="X430" s="1441"/>
      <c r="Y430" s="1441"/>
      <c r="Z430" s="1441"/>
      <c r="AA430" s="1441"/>
      <c r="AB430" s="876" t="s">
        <v>6</v>
      </c>
      <c r="AC430" s="11"/>
    </row>
    <row r="431" spans="1:29" ht="18.75">
      <c r="A431" s="1432"/>
      <c r="B431" s="485" t="s">
        <v>6</v>
      </c>
      <c r="C431" s="485" t="s">
        <v>6</v>
      </c>
      <c r="D431" s="99" t="s">
        <v>861</v>
      </c>
      <c r="E431" s="10"/>
      <c r="F431" s="10"/>
      <c r="G431" s="1527" t="s">
        <v>20</v>
      </c>
      <c r="H431" s="1527"/>
      <c r="I431" s="1527" t="s">
        <v>21</v>
      </c>
      <c r="J431" s="1527"/>
      <c r="K431" s="1412" t="s">
        <v>7</v>
      </c>
      <c r="L431" s="1412"/>
      <c r="M431" s="1412"/>
      <c r="N431" s="1413"/>
      <c r="P431" s="1432"/>
      <c r="Q431" s="1440"/>
      <c r="R431" s="1441"/>
      <c r="S431" s="1441"/>
      <c r="T431" s="1441"/>
      <c r="U431" s="1441"/>
      <c r="V431" s="1441"/>
      <c r="W431" s="1441"/>
      <c r="X431" s="1441"/>
      <c r="Y431" s="1441"/>
      <c r="Z431" s="1441"/>
      <c r="AA431" s="1441"/>
      <c r="AB431" s="991"/>
      <c r="AC431" s="11"/>
    </row>
    <row r="432" spans="1:29" ht="15.75" customHeight="1">
      <c r="A432" s="1432"/>
      <c r="B432" s="502">
        <v>1</v>
      </c>
      <c r="C432" s="502">
        <v>1</v>
      </c>
      <c r="D432" s="14" t="s">
        <v>319</v>
      </c>
      <c r="E432" s="14"/>
      <c r="F432" s="14"/>
      <c r="G432" s="1409">
        <f>IF(ISTEXT(B432),0,(B432/B440)*G429)</f>
        <v>0.43859649122807015</v>
      </c>
      <c r="H432" s="1409"/>
      <c r="I432" s="1409">
        <f>IF(ISTEXT(C432),0,(C432/C440)*I429)</f>
        <v>1.1428571428571428</v>
      </c>
      <c r="J432" s="1409"/>
      <c r="K432" s="1518" t="s">
        <v>292</v>
      </c>
      <c r="L432" s="1518"/>
      <c r="M432" s="1518"/>
      <c r="N432" s="1519"/>
      <c r="P432" s="1432"/>
      <c r="Q432" s="9"/>
      <c r="R432" s="10"/>
      <c r="S432" s="10"/>
      <c r="T432" s="10"/>
      <c r="U432" s="10"/>
      <c r="V432" s="10"/>
      <c r="W432" s="10"/>
      <c r="X432" s="10"/>
      <c r="Y432" s="10"/>
      <c r="Z432" s="10"/>
      <c r="AA432" s="10"/>
      <c r="AB432" s="10"/>
      <c r="AC432" s="11"/>
    </row>
    <row r="433" spans="1:29" ht="15.75">
      <c r="A433" s="1432"/>
      <c r="B433" s="502">
        <v>0.3</v>
      </c>
      <c r="C433" s="502">
        <v>0.5</v>
      </c>
      <c r="D433" s="14" t="s">
        <v>69</v>
      </c>
      <c r="E433" s="14"/>
      <c r="F433" s="14"/>
      <c r="G433" s="1409">
        <f>IF(ISTEXT(B433),0,(B433/B440)*G429)</f>
        <v>0.13157894736842105</v>
      </c>
      <c r="H433" s="1409"/>
      <c r="I433" s="1409">
        <f>IF(ISTEXT(C433),0,(C433/C440)*I429)</f>
        <v>0.5714285714285714</v>
      </c>
      <c r="J433" s="1409"/>
      <c r="K433" s="1520"/>
      <c r="L433" s="1520"/>
      <c r="M433" s="1520"/>
      <c r="N433" s="1521"/>
      <c r="P433" s="1432"/>
      <c r="Q433" s="9"/>
      <c r="R433" s="10"/>
      <c r="S433" s="10"/>
      <c r="T433" s="10"/>
      <c r="U433" s="10"/>
      <c r="V433" s="10"/>
      <c r="W433" s="10"/>
      <c r="X433" s="10"/>
      <c r="Y433" s="10"/>
      <c r="Z433" s="10"/>
      <c r="AA433" s="10"/>
      <c r="AB433" s="10"/>
      <c r="AC433" s="11"/>
    </row>
    <row r="434" spans="1:29" ht="15.75">
      <c r="A434" s="1432"/>
      <c r="B434" s="502">
        <v>0.09</v>
      </c>
      <c r="C434" s="502">
        <v>0.15</v>
      </c>
      <c r="D434" s="14" t="s">
        <v>631</v>
      </c>
      <c r="E434" s="15"/>
      <c r="F434" s="16"/>
      <c r="G434" s="1409">
        <f>IF(ISTEXT(B434),0,(B434/B440)*G429)</f>
        <v>3.9473684210526307E-2</v>
      </c>
      <c r="H434" s="1409"/>
      <c r="I434" s="1409">
        <f>IF(ISTEXT(C434),0,(C434/C440)*I429)</f>
        <v>0.17142857142857143</v>
      </c>
      <c r="J434" s="1409"/>
      <c r="K434" s="62" t="s">
        <v>632</v>
      </c>
      <c r="L434" s="62"/>
      <c r="M434" s="62"/>
      <c r="N434" s="63"/>
      <c r="P434" s="1432"/>
      <c r="Q434" s="9"/>
      <c r="R434" s="10"/>
      <c r="S434" s="10"/>
      <c r="T434" s="10"/>
      <c r="U434" s="10"/>
      <c r="V434" s="10"/>
      <c r="W434" s="10"/>
      <c r="X434" s="10"/>
      <c r="Y434" s="10"/>
      <c r="Z434" s="10"/>
      <c r="AA434" s="10"/>
      <c r="AB434" s="10"/>
      <c r="AC434" s="11"/>
    </row>
    <row r="435" spans="1:29" ht="15.75">
      <c r="A435" s="1432"/>
      <c r="B435" s="502">
        <v>0.09</v>
      </c>
      <c r="C435" s="502">
        <v>0.1</v>
      </c>
      <c r="D435" s="14" t="s">
        <v>46</v>
      </c>
      <c r="E435" s="15"/>
      <c r="F435" s="16"/>
      <c r="G435" s="1409">
        <f>IF(ISTEXT(B435),0,(B435/B440)*G429)</f>
        <v>3.9473684210526307E-2</v>
      </c>
      <c r="H435" s="1409"/>
      <c r="I435" s="1409">
        <f>IF(ISTEXT(C435),0,(C435/C440)*I429)</f>
        <v>0.1142857142857143</v>
      </c>
      <c r="J435" s="1409"/>
      <c r="K435" s="70" t="s">
        <v>260</v>
      </c>
      <c r="L435" s="70"/>
      <c r="M435" s="70"/>
      <c r="N435" s="71"/>
      <c r="P435" s="1432"/>
      <c r="Q435" s="9"/>
      <c r="R435" s="10"/>
      <c r="S435" s="10"/>
      <c r="T435" s="10"/>
      <c r="U435" s="10"/>
      <c r="V435" s="10"/>
      <c r="W435" s="10"/>
      <c r="X435" s="10"/>
      <c r="Y435" s="10"/>
      <c r="Z435" s="10"/>
      <c r="AA435" s="10"/>
      <c r="AB435" s="10"/>
      <c r="AC435" s="11"/>
    </row>
    <row r="436" spans="1:29" ht="15.75">
      <c r="A436" s="1432"/>
      <c r="B436" s="502">
        <v>0.3</v>
      </c>
      <c r="C436" s="32"/>
      <c r="D436" s="14" t="s">
        <v>633</v>
      </c>
      <c r="E436" s="15"/>
      <c r="F436" s="16"/>
      <c r="G436" s="1409">
        <f>IF(ISTEXT(B436),0,(B436/B440)*G429)</f>
        <v>0.13157894736842105</v>
      </c>
      <c r="H436" s="1409"/>
      <c r="I436" s="1409">
        <f>IF(ISTEXT(C436),0,(C436/C440)*I429)</f>
        <v>0</v>
      </c>
      <c r="J436" s="1409"/>
      <c r="K436" s="70"/>
      <c r="L436" s="70"/>
      <c r="M436" s="70"/>
      <c r="N436" s="71"/>
      <c r="P436" s="1432"/>
      <c r="Q436" s="9"/>
      <c r="R436" s="10"/>
      <c r="S436" s="10"/>
      <c r="T436" s="10"/>
      <c r="U436" s="10"/>
      <c r="V436" s="10"/>
      <c r="W436" s="10"/>
      <c r="X436" s="10"/>
      <c r="Y436" s="10"/>
      <c r="Z436" s="10"/>
      <c r="AA436" s="10"/>
      <c r="AB436" s="10"/>
      <c r="AC436" s="11"/>
    </row>
    <row r="437" spans="1:29" ht="15.75">
      <c r="A437" s="1432"/>
      <c r="B437" s="502">
        <v>0.5</v>
      </c>
      <c r="C437" s="502"/>
      <c r="D437" s="14" t="s">
        <v>69</v>
      </c>
      <c r="E437" s="15"/>
      <c r="F437" s="16"/>
      <c r="G437" s="1409">
        <f>IF(ISTEXT(B437),0,(B437/B440)*G429)</f>
        <v>0.21929824561403508</v>
      </c>
      <c r="H437" s="1409"/>
      <c r="I437" s="1409">
        <f>IF(ISTEXT(C437),0,(C437/C440)*I429)</f>
        <v>0</v>
      </c>
      <c r="J437" s="1409"/>
      <c r="K437" s="70"/>
      <c r="L437" s="70"/>
      <c r="M437" s="70"/>
      <c r="N437" s="71"/>
      <c r="P437" s="1432"/>
      <c r="Q437" s="9"/>
      <c r="R437" s="10"/>
      <c r="S437" s="10"/>
      <c r="T437" s="10"/>
      <c r="U437" s="10"/>
      <c r="V437" s="10"/>
      <c r="W437" s="10"/>
      <c r="X437" s="10"/>
      <c r="Y437" s="10"/>
      <c r="Z437" s="10"/>
      <c r="AA437" s="10"/>
      <c r="AB437" s="10"/>
      <c r="AC437" s="11"/>
    </row>
    <row r="438" spans="1:29" ht="15.75">
      <c r="A438" s="1432"/>
      <c r="B438" s="502"/>
      <c r="C438" s="502"/>
      <c r="D438" s="14"/>
      <c r="E438" s="15"/>
      <c r="F438" s="16"/>
      <c r="G438" s="400">
        <f>IF(ISTEXT(B438),0,(B438/B440)*G429)</f>
        <v>0</v>
      </c>
      <c r="H438" s="400"/>
      <c r="I438" s="400">
        <f>IF(ISTEXT(C438),0,(C438/C440)*I429)</f>
        <v>0</v>
      </c>
      <c r="J438" s="400"/>
      <c r="K438" s="70"/>
      <c r="L438" s="70"/>
      <c r="M438" s="70"/>
      <c r="N438" s="71"/>
      <c r="P438" s="1432"/>
      <c r="Q438" s="9"/>
      <c r="R438" s="10"/>
      <c r="S438" s="10"/>
      <c r="T438" s="10"/>
      <c r="U438" s="10"/>
      <c r="V438" s="10"/>
      <c r="W438" s="10"/>
      <c r="X438" s="10"/>
      <c r="Y438" s="10"/>
      <c r="Z438" s="10"/>
      <c r="AA438" s="10"/>
      <c r="AB438" s="10"/>
      <c r="AC438" s="11"/>
    </row>
    <row r="439" spans="1:29" ht="15.75">
      <c r="A439" s="1432"/>
      <c r="B439" s="9"/>
      <c r="C439" s="10"/>
      <c r="D439" s="10"/>
      <c r="E439" s="10"/>
      <c r="F439" s="10"/>
      <c r="G439" s="18"/>
      <c r="H439" s="15"/>
      <c r="I439" s="18"/>
      <c r="J439" s="15"/>
      <c r="K439" s="15"/>
      <c r="L439" s="10"/>
      <c r="M439" s="10"/>
      <c r="N439" s="19"/>
      <c r="P439" s="1432"/>
      <c r="Q439" s="9"/>
      <c r="R439" s="10"/>
      <c r="S439" s="10"/>
      <c r="T439" s="10"/>
      <c r="U439" s="10"/>
      <c r="V439" s="10"/>
      <c r="W439" s="10"/>
      <c r="X439" s="10"/>
      <c r="Y439" s="10"/>
      <c r="Z439" s="10"/>
      <c r="AA439" s="10"/>
      <c r="AB439" s="10"/>
      <c r="AC439" s="11"/>
    </row>
    <row r="440" spans="1:29" ht="15.75">
      <c r="A440" s="1432"/>
      <c r="B440" s="494">
        <f>SUM(B432:B437)</f>
        <v>2.2800000000000002</v>
      </c>
      <c r="C440" s="494">
        <f>SUM(C432:C437)</f>
        <v>1.75</v>
      </c>
      <c r="D440" s="1453" t="s">
        <v>8</v>
      </c>
      <c r="E440" s="1453"/>
      <c r="F440" s="1453"/>
      <c r="G440" s="1454">
        <f t="shared" ref="G440:J440" si="8">SUM(G432:G437)</f>
        <v>1</v>
      </c>
      <c r="H440" s="1454">
        <f t="shared" si="8"/>
        <v>0</v>
      </c>
      <c r="I440" s="1454">
        <f t="shared" si="8"/>
        <v>2</v>
      </c>
      <c r="J440" s="1454">
        <f t="shared" si="8"/>
        <v>0</v>
      </c>
      <c r="K440" s="20"/>
      <c r="L440" s="10"/>
      <c r="M440" s="10"/>
      <c r="N440" s="19"/>
      <c r="P440" s="1432"/>
      <c r="Q440" s="9"/>
      <c r="R440" s="10"/>
      <c r="S440" s="10"/>
      <c r="T440" s="10"/>
      <c r="U440" s="10"/>
      <c r="V440" s="10"/>
      <c r="W440" s="10"/>
      <c r="X440" s="10"/>
      <c r="Y440" s="10"/>
      <c r="Z440" s="10"/>
      <c r="AA440" s="10"/>
      <c r="AB440" s="10"/>
      <c r="AC440" s="11"/>
    </row>
    <row r="441" spans="1:29" ht="16.5" thickBot="1">
      <c r="A441" s="1432"/>
      <c r="B441" s="494"/>
      <c r="C441" s="494"/>
      <c r="D441" s="492"/>
      <c r="E441" s="492"/>
      <c r="F441" s="492"/>
      <c r="G441" s="493"/>
      <c r="H441" s="493"/>
      <c r="I441" s="493"/>
      <c r="J441" s="493"/>
      <c r="K441" s="20"/>
      <c r="L441" s="10"/>
      <c r="M441" s="10"/>
      <c r="N441" s="19"/>
      <c r="P441" s="1432"/>
      <c r="Q441" s="9"/>
      <c r="R441" s="10"/>
      <c r="S441" s="10"/>
      <c r="T441" s="10"/>
      <c r="U441" s="10"/>
      <c r="V441" s="10"/>
      <c r="W441" s="10"/>
      <c r="X441" s="10"/>
      <c r="Y441" s="10"/>
      <c r="Z441" s="10"/>
      <c r="AA441" s="10"/>
      <c r="AB441" s="10"/>
      <c r="AC441" s="11"/>
    </row>
    <row r="442" spans="1:29">
      <c r="A442" s="1432"/>
      <c r="B442" s="23" t="s">
        <v>6</v>
      </c>
      <c r="C442" s="452" t="s">
        <v>10</v>
      </c>
      <c r="D442" s="25"/>
      <c r="E442" s="25"/>
      <c r="F442" s="25"/>
      <c r="G442" s="25"/>
      <c r="H442" s="25"/>
      <c r="I442" s="25"/>
      <c r="J442" s="25"/>
      <c r="K442" s="25"/>
      <c r="L442" s="25"/>
      <c r="M442" s="25"/>
      <c r="N442" s="26"/>
      <c r="P442" s="1432"/>
      <c r="Q442" s="9"/>
      <c r="R442" s="10"/>
      <c r="S442" s="10"/>
      <c r="T442" s="10"/>
      <c r="U442" s="10"/>
      <c r="V442" s="10"/>
      <c r="W442" s="10"/>
      <c r="X442" s="10"/>
      <c r="Y442" s="10"/>
      <c r="Z442" s="10"/>
      <c r="AA442" s="10"/>
      <c r="AB442" s="10"/>
      <c r="AC442" s="11"/>
    </row>
    <row r="443" spans="1:29">
      <c r="A443" s="1432"/>
      <c r="B443" s="317" t="s">
        <v>5</v>
      </c>
      <c r="C443" s="575" t="s">
        <v>11</v>
      </c>
      <c r="D443" s="567"/>
      <c r="E443" s="567"/>
      <c r="F443" s="567"/>
      <c r="G443" s="567"/>
      <c r="H443" s="567"/>
      <c r="I443" s="567"/>
      <c r="J443" s="567"/>
      <c r="K443" s="567"/>
      <c r="L443" s="567"/>
      <c r="M443" s="568"/>
      <c r="N443" s="569"/>
      <c r="P443" s="1432"/>
      <c r="Q443" s="9"/>
      <c r="R443" s="10"/>
      <c r="S443" s="10"/>
      <c r="T443" s="10"/>
      <c r="U443" s="10"/>
      <c r="V443" s="10"/>
      <c r="W443" s="10"/>
      <c r="X443" s="10"/>
      <c r="Y443" s="10"/>
      <c r="Z443" s="10"/>
      <c r="AA443" s="10"/>
      <c r="AB443" s="10"/>
      <c r="AC443" s="11"/>
    </row>
    <row r="444" spans="1:29">
      <c r="A444" s="1432"/>
      <c r="B444" s="495"/>
      <c r="C444" s="520"/>
      <c r="D444" s="28"/>
      <c r="E444" s="28"/>
      <c r="F444" s="28"/>
      <c r="G444" s="28"/>
      <c r="H444" s="28"/>
      <c r="I444" s="28"/>
      <c r="J444" s="28"/>
      <c r="K444" s="28"/>
      <c r="L444" s="28"/>
      <c r="M444" s="10"/>
      <c r="N444" s="29"/>
      <c r="P444" s="1432"/>
      <c r="Q444" s="9"/>
      <c r="R444" s="10"/>
      <c r="S444" s="10"/>
      <c r="T444" s="10"/>
      <c r="U444" s="10"/>
      <c r="V444" s="10"/>
      <c r="W444" s="10"/>
      <c r="X444" s="10"/>
      <c r="Y444" s="10"/>
      <c r="Z444" s="10"/>
      <c r="AA444" s="10"/>
      <c r="AB444" s="10"/>
      <c r="AC444" s="11"/>
    </row>
    <row r="445" spans="1:29" ht="18.75">
      <c r="A445" s="1432"/>
      <c r="B445" s="53"/>
      <c r="C445" s="554" t="s">
        <v>601</v>
      </c>
      <c r="D445" s="53"/>
      <c r="E445" s="503"/>
      <c r="F445" s="491"/>
      <c r="G445" s="493"/>
      <c r="H445" s="493"/>
      <c r="I445" s="10"/>
      <c r="J445" s="177"/>
      <c r="K445" s="177"/>
      <c r="L445" s="177"/>
      <c r="M445" s="177"/>
      <c r="N445" s="178"/>
      <c r="P445" s="1432"/>
      <c r="Q445" s="9"/>
      <c r="R445" s="554" t="s">
        <v>601</v>
      </c>
      <c r="S445" s="10"/>
      <c r="T445" s="10"/>
      <c r="U445" s="10"/>
      <c r="V445" s="10"/>
      <c r="W445" s="10"/>
      <c r="X445" s="10"/>
      <c r="Y445" s="10"/>
      <c r="Z445" s="10"/>
      <c r="AA445" s="10"/>
      <c r="AB445" s="10"/>
      <c r="AC445" s="11"/>
    </row>
    <row r="446" spans="1:29" ht="16.5" thickBot="1">
      <c r="A446" s="1432"/>
      <c r="B446" s="53"/>
      <c r="C446" s="485" t="s">
        <v>6</v>
      </c>
      <c r="D446" s="99" t="s">
        <v>861</v>
      </c>
      <c r="E446" s="503"/>
      <c r="F446" s="491"/>
      <c r="G446" s="493"/>
      <c r="H446" s="493"/>
      <c r="I446" s="490" t="s">
        <v>5</v>
      </c>
      <c r="J446" s="177"/>
      <c r="K446" s="177"/>
      <c r="L446" s="177"/>
      <c r="M446" s="177"/>
      <c r="N446" s="178"/>
      <c r="P446" s="1432"/>
      <c r="Q446" s="9"/>
      <c r="R446" s="10"/>
      <c r="S446" s="10"/>
      <c r="T446" s="10"/>
      <c r="U446" s="10"/>
      <c r="V446" s="10"/>
      <c r="W446" s="10"/>
      <c r="X446" s="10"/>
      <c r="Y446" s="10"/>
      <c r="Z446" s="10"/>
      <c r="AA446" s="10"/>
      <c r="AB446" s="10"/>
      <c r="AC446" s="11"/>
    </row>
    <row r="447" spans="1:29" ht="16.5" thickBot="1">
      <c r="A447" s="1432"/>
      <c r="B447" s="53"/>
      <c r="C447" s="180">
        <v>1</v>
      </c>
      <c r="D447" s="1593" t="s">
        <v>645</v>
      </c>
      <c r="E447" s="1593"/>
      <c r="F447" s="1593"/>
      <c r="G447" s="1593"/>
      <c r="H447" s="1594"/>
      <c r="I447" s="561">
        <v>1</v>
      </c>
      <c r="J447" s="177"/>
      <c r="K447" s="1008">
        <f>(C447/C449)*K449</f>
        <v>2</v>
      </c>
      <c r="L447" s="177"/>
      <c r="M447" s="177"/>
      <c r="N447" s="178"/>
      <c r="P447" s="1432"/>
      <c r="Q447" s="14" t="s">
        <v>1448</v>
      </c>
      <c r="S447" s="10"/>
      <c r="T447" s="10"/>
      <c r="U447" s="10"/>
      <c r="V447" s="10"/>
      <c r="W447" s="10"/>
      <c r="X447" s="10"/>
      <c r="Y447" s="10"/>
      <c r="Z447" s="10"/>
      <c r="AA447" s="10"/>
      <c r="AB447" s="1004" t="s">
        <v>5</v>
      </c>
      <c r="AC447" s="1006" t="s">
        <v>66</v>
      </c>
    </row>
    <row r="448" spans="1:29" ht="16.5" thickBot="1">
      <c r="A448" s="1432"/>
      <c r="B448" s="53"/>
      <c r="C448" s="53"/>
      <c r="D448" s="64"/>
      <c r="E448" s="563"/>
      <c r="F448" s="548"/>
      <c r="G448" s="549"/>
      <c r="H448" s="549"/>
      <c r="I448" s="177"/>
      <c r="J448" s="177"/>
      <c r="K448" s="495" t="s">
        <v>66</v>
      </c>
      <c r="L448" s="177"/>
      <c r="M448" s="177"/>
      <c r="N448" s="178"/>
      <c r="P448" s="1432"/>
      <c r="Q448" s="9"/>
      <c r="R448" s="10"/>
      <c r="S448" s="10"/>
      <c r="T448" s="10"/>
      <c r="U448" s="10"/>
      <c r="V448" s="10"/>
      <c r="W448" s="10"/>
      <c r="X448" s="10"/>
      <c r="Y448" s="10"/>
      <c r="Z448" s="10"/>
      <c r="AA448" s="10"/>
      <c r="AB448" s="10"/>
      <c r="AC448" s="11"/>
    </row>
    <row r="449" spans="1:29" ht="16.5" customHeight="1" thickBot="1">
      <c r="A449" s="1432"/>
      <c r="B449" s="53"/>
      <c r="C449" s="502">
        <v>0.45</v>
      </c>
      <c r="D449" s="1595" t="s">
        <v>641</v>
      </c>
      <c r="E449" s="1596"/>
      <c r="F449" s="1596"/>
      <c r="G449" s="1596"/>
      <c r="H449" s="1596"/>
      <c r="I449" s="892">
        <f>(C449/C447)*I447</f>
        <v>0.45</v>
      </c>
      <c r="J449" s="177"/>
      <c r="K449" s="576">
        <v>0.9</v>
      </c>
      <c r="L449" s="177"/>
      <c r="M449" s="177"/>
      <c r="N449" s="178"/>
      <c r="P449" s="1432"/>
      <c r="Q449" s="1440" t="s">
        <v>1449</v>
      </c>
      <c r="R449" s="1441"/>
      <c r="S449" s="1441"/>
      <c r="T449" s="1441"/>
      <c r="U449" s="1441"/>
      <c r="V449" s="1441"/>
      <c r="W449" s="1441"/>
      <c r="X449" s="1441"/>
      <c r="Y449" s="1441"/>
      <c r="Z449" s="1441"/>
      <c r="AA449" s="1441"/>
      <c r="AB449" s="876" t="s">
        <v>6</v>
      </c>
      <c r="AC449" s="11"/>
    </row>
    <row r="450" spans="1:29" ht="18.75">
      <c r="A450" s="1432"/>
      <c r="B450" s="53"/>
      <c r="C450" s="53"/>
      <c r="D450" s="64"/>
      <c r="E450" s="563"/>
      <c r="F450" s="548"/>
      <c r="G450" s="549"/>
      <c r="H450" s="549"/>
      <c r="I450" s="177"/>
      <c r="J450" s="177"/>
      <c r="K450" s="177"/>
      <c r="L450" s="177"/>
      <c r="M450" s="177"/>
      <c r="N450" s="178"/>
      <c r="P450" s="1432"/>
      <c r="Q450" s="1440"/>
      <c r="R450" s="1441"/>
      <c r="S450" s="1441"/>
      <c r="T450" s="1441"/>
      <c r="U450" s="1441"/>
      <c r="V450" s="1441"/>
      <c r="W450" s="1441"/>
      <c r="X450" s="1441"/>
      <c r="Y450" s="1441"/>
      <c r="Z450" s="1441"/>
      <c r="AA450" s="1441"/>
      <c r="AB450" s="991"/>
      <c r="AC450" s="11"/>
    </row>
    <row r="451" spans="1:29" ht="15.75">
      <c r="A451" s="1432"/>
      <c r="B451" s="53"/>
      <c r="C451" s="502">
        <v>0.42499999999999999</v>
      </c>
      <c r="D451" s="1596" t="s">
        <v>647</v>
      </c>
      <c r="E451" s="1596"/>
      <c r="F451" s="1596"/>
      <c r="G451" s="1596"/>
      <c r="H451" s="1596"/>
      <c r="I451" s="892">
        <f>(C451/C447)*I447</f>
        <v>0.42499999999999999</v>
      </c>
      <c r="J451" s="177"/>
      <c r="K451" s="892">
        <f>(C451/C449)*K449</f>
        <v>0.85</v>
      </c>
      <c r="L451" s="177"/>
      <c r="M451" s="177"/>
      <c r="N451" s="178"/>
      <c r="P451" s="1432"/>
      <c r="Q451" s="9"/>
      <c r="R451" s="10"/>
      <c r="S451" s="10"/>
      <c r="T451" s="10"/>
      <c r="U451" s="10"/>
      <c r="V451" s="10"/>
      <c r="W451" s="10"/>
      <c r="X451" s="10"/>
      <c r="Y451" s="10"/>
      <c r="Z451" s="10"/>
      <c r="AA451" s="10"/>
      <c r="AB451" s="10"/>
      <c r="AC451" s="11"/>
    </row>
    <row r="452" spans="1:29" ht="15.75">
      <c r="A452" s="1432"/>
      <c r="B452" s="53"/>
      <c r="C452" s="577" t="s">
        <v>646</v>
      </c>
      <c r="D452" s="53"/>
      <c r="E452" s="503"/>
      <c r="F452" s="491"/>
      <c r="G452" s="493"/>
      <c r="H452" s="493"/>
      <c r="I452" s="177"/>
      <c r="J452" s="177"/>
      <c r="K452" s="177"/>
      <c r="L452" s="177"/>
      <c r="M452" s="177"/>
      <c r="N452" s="178"/>
      <c r="P452" s="1432"/>
      <c r="Q452" s="9"/>
      <c r="R452" s="10"/>
      <c r="S452" s="10"/>
      <c r="T452" s="10"/>
      <c r="U452" s="10"/>
      <c r="V452" s="10"/>
      <c r="W452" s="10"/>
      <c r="X452" s="10"/>
      <c r="Y452" s="10"/>
      <c r="Z452" s="10"/>
      <c r="AA452" s="10"/>
      <c r="AB452" s="10"/>
      <c r="AC452" s="11"/>
    </row>
    <row r="453" spans="1:29" ht="15.75">
      <c r="A453" s="1432"/>
      <c r="B453" s="53"/>
      <c r="D453" s="40" t="s">
        <v>622</v>
      </c>
      <c r="E453" s="553">
        <v>0.05</v>
      </c>
      <c r="G453" s="493"/>
      <c r="H453" s="493"/>
      <c r="I453" s="1009">
        <f>E453</f>
        <v>0.05</v>
      </c>
      <c r="J453" s="177"/>
      <c r="K453" s="1009">
        <f>E453</f>
        <v>0.05</v>
      </c>
      <c r="L453" s="177"/>
      <c r="M453" s="177"/>
      <c r="N453" s="178"/>
      <c r="P453" s="1432"/>
      <c r="Q453" s="9"/>
      <c r="R453" s="1007" t="s">
        <v>1450</v>
      </c>
      <c r="S453" s="10"/>
      <c r="T453" s="10"/>
      <c r="U453" s="10"/>
      <c r="V453" s="10"/>
      <c r="W453" s="10"/>
      <c r="X453" s="10"/>
      <c r="Y453" s="10"/>
      <c r="Z453" s="10"/>
      <c r="AA453" s="10"/>
      <c r="AB453" s="10"/>
      <c r="AC453" s="11"/>
    </row>
    <row r="454" spans="1:29" ht="15.75">
      <c r="A454" s="1432"/>
      <c r="B454" s="53"/>
      <c r="C454" s="53"/>
      <c r="D454" s="53"/>
      <c r="E454" s="503"/>
      <c r="F454" s="491"/>
      <c r="G454" s="493"/>
      <c r="H454" s="493"/>
      <c r="I454" s="177"/>
      <c r="J454" s="177"/>
      <c r="K454" s="177"/>
      <c r="L454" s="177"/>
      <c r="M454" s="177"/>
      <c r="N454" s="178"/>
      <c r="P454" s="1432"/>
      <c r="Q454" s="9"/>
      <c r="R454" s="10"/>
      <c r="S454" s="10"/>
      <c r="T454" s="10"/>
      <c r="U454" s="10"/>
      <c r="V454" s="10"/>
      <c r="W454" s="10"/>
      <c r="X454" s="10"/>
      <c r="Y454" s="10"/>
      <c r="Z454" s="10"/>
      <c r="AA454" s="10"/>
      <c r="AB454" s="10"/>
      <c r="AC454" s="11"/>
    </row>
    <row r="455" spans="1:29">
      <c r="A455" s="1432"/>
      <c r="B455" s="53"/>
      <c r="C455" s="502">
        <v>0.8</v>
      </c>
      <c r="D455" s="1591" t="s">
        <v>642</v>
      </c>
      <c r="E455" s="1591"/>
      <c r="F455" s="1591"/>
      <c r="G455" s="1591"/>
      <c r="H455" s="1591"/>
      <c r="I455" s="892">
        <f>(C455/C447)*I447</f>
        <v>0.8</v>
      </c>
      <c r="J455" s="177"/>
      <c r="K455" s="892">
        <f>(C455/C447)*K447</f>
        <v>1.6</v>
      </c>
      <c r="L455" s="177"/>
      <c r="M455" s="177"/>
      <c r="N455" s="178"/>
      <c r="P455" s="1432"/>
      <c r="Q455" s="9"/>
      <c r="R455" s="10"/>
      <c r="S455" s="10"/>
      <c r="T455" s="10"/>
      <c r="U455" s="10"/>
      <c r="V455" s="10"/>
      <c r="W455" s="10"/>
      <c r="X455" s="10"/>
      <c r="Y455" s="10"/>
      <c r="Z455" s="10"/>
      <c r="AA455" s="10"/>
      <c r="AB455" s="10"/>
      <c r="AC455" s="11"/>
    </row>
    <row r="456" spans="1:29" ht="15.75">
      <c r="A456" s="1432"/>
      <c r="B456" s="53"/>
      <c r="C456" s="53"/>
      <c r="D456" s="53"/>
      <c r="E456" s="503"/>
      <c r="F456" s="491"/>
      <c r="G456" s="493"/>
      <c r="H456" s="493"/>
      <c r="I456" s="177"/>
      <c r="J456" s="177"/>
      <c r="K456" s="177"/>
      <c r="L456" s="177"/>
      <c r="M456" s="177"/>
      <c r="N456" s="178"/>
      <c r="P456" s="1432"/>
      <c r="Q456" s="9"/>
      <c r="R456" s="10"/>
      <c r="S456" s="10"/>
      <c r="T456" s="10"/>
      <c r="U456" s="10"/>
      <c r="V456" s="10"/>
      <c r="W456" s="10"/>
      <c r="X456" s="10"/>
      <c r="Y456" s="10"/>
      <c r="Z456" s="10"/>
      <c r="AA456" s="10"/>
      <c r="AB456" s="10"/>
      <c r="AC456" s="11"/>
    </row>
    <row r="457" spans="1:29">
      <c r="A457" s="1432"/>
      <c r="B457" s="53"/>
      <c r="C457" s="180">
        <v>1</v>
      </c>
      <c r="D457" s="78" t="s">
        <v>644</v>
      </c>
      <c r="E457" s="7"/>
      <c r="F457" s="180">
        <v>2</v>
      </c>
      <c r="G457" s="78" t="s">
        <v>644</v>
      </c>
      <c r="H457" s="78"/>
      <c r="I457" s="180">
        <v>3</v>
      </c>
      <c r="J457" s="78" t="s">
        <v>644</v>
      </c>
      <c r="K457" s="177"/>
      <c r="L457" s="177"/>
      <c r="M457" s="177"/>
      <c r="N457" s="178"/>
      <c r="P457" s="1432"/>
      <c r="Q457" s="9"/>
      <c r="R457" s="10"/>
      <c r="S457" s="10"/>
      <c r="T457" s="10"/>
      <c r="U457" s="10"/>
      <c r="V457" s="10"/>
      <c r="W457" s="10"/>
      <c r="X457" s="10"/>
      <c r="Y457" s="10"/>
      <c r="Z457" s="10"/>
      <c r="AA457" s="10"/>
      <c r="AB457" s="10"/>
      <c r="AC457" s="11"/>
    </row>
    <row r="458" spans="1:29">
      <c r="A458" s="1432"/>
      <c r="B458" s="53"/>
      <c r="C458" s="180">
        <v>6</v>
      </c>
      <c r="D458" s="78" t="s">
        <v>643</v>
      </c>
      <c r="E458" s="7"/>
      <c r="F458" s="180">
        <v>8</v>
      </c>
      <c r="G458" s="78" t="s">
        <v>643</v>
      </c>
      <c r="H458" s="78"/>
      <c r="I458" s="180">
        <v>12</v>
      </c>
      <c r="J458" s="78" t="s">
        <v>643</v>
      </c>
      <c r="K458" s="177"/>
      <c r="L458" s="177"/>
      <c r="M458" s="177"/>
      <c r="N458" s="178"/>
      <c r="P458" s="1432"/>
      <c r="Q458" s="9"/>
      <c r="R458" s="10"/>
      <c r="S458" s="10"/>
      <c r="T458" s="10"/>
      <c r="U458" s="10"/>
      <c r="V458" s="10"/>
      <c r="W458" s="10"/>
      <c r="X458" s="10"/>
      <c r="Y458" s="10"/>
      <c r="Z458" s="10"/>
      <c r="AA458" s="10"/>
      <c r="AB458" s="10"/>
      <c r="AC458" s="11"/>
    </row>
    <row r="459" spans="1:29" ht="15.75">
      <c r="A459" s="1432"/>
      <c r="B459" s="53"/>
      <c r="C459" s="53"/>
      <c r="D459" s="53"/>
      <c r="E459" s="503"/>
      <c r="F459" s="491"/>
      <c r="G459" s="493"/>
      <c r="H459" s="493"/>
      <c r="I459" s="177"/>
      <c r="J459" s="177"/>
      <c r="K459" s="177"/>
      <c r="L459" s="177"/>
      <c r="M459" s="177"/>
      <c r="N459" s="178"/>
      <c r="P459" s="1432"/>
      <c r="Q459" s="9"/>
      <c r="R459" s="10"/>
      <c r="S459" s="10"/>
      <c r="T459" s="10"/>
      <c r="U459" s="10"/>
      <c r="V459" s="10"/>
      <c r="W459" s="10"/>
      <c r="X459" s="10"/>
      <c r="Y459" s="10"/>
      <c r="Z459" s="10"/>
      <c r="AA459" s="10"/>
      <c r="AB459" s="10"/>
      <c r="AC459" s="11"/>
    </row>
    <row r="460" spans="1:29" ht="15.75">
      <c r="A460" s="1432"/>
      <c r="B460" s="53"/>
      <c r="C460" s="14" t="s">
        <v>635</v>
      </c>
      <c r="D460" s="53"/>
      <c r="E460" s="503"/>
      <c r="F460" s="491"/>
      <c r="G460" s="493"/>
      <c r="H460" s="493"/>
      <c r="I460" s="177"/>
      <c r="J460" s="177"/>
      <c r="K460" s="177"/>
      <c r="L460" s="177"/>
      <c r="M460" s="177"/>
      <c r="N460" s="178"/>
      <c r="P460" s="1432"/>
      <c r="Q460" s="9"/>
      <c r="R460" s="10"/>
      <c r="S460" s="10"/>
      <c r="T460" s="10"/>
      <c r="U460" s="10"/>
      <c r="V460" s="10"/>
      <c r="W460" s="10"/>
      <c r="X460" s="10"/>
      <c r="Y460" s="10"/>
      <c r="Z460" s="10"/>
      <c r="AA460" s="10"/>
      <c r="AB460" s="10"/>
      <c r="AC460" s="11"/>
    </row>
    <row r="461" spans="1:29" ht="15.75">
      <c r="A461" s="1432"/>
      <c r="B461" s="53"/>
      <c r="C461" s="14" t="s">
        <v>636</v>
      </c>
      <c r="D461" s="53"/>
      <c r="E461" s="503"/>
      <c r="F461" s="491"/>
      <c r="G461" s="493"/>
      <c r="H461" s="493"/>
      <c r="I461" s="177"/>
      <c r="J461" s="177"/>
      <c r="K461" s="177"/>
      <c r="L461" s="177"/>
      <c r="M461" s="177"/>
      <c r="N461" s="178"/>
      <c r="P461" s="1432"/>
      <c r="Q461" s="9"/>
      <c r="R461" s="10"/>
      <c r="S461" s="10"/>
      <c r="T461" s="10"/>
      <c r="U461" s="10"/>
      <c r="V461" s="10"/>
      <c r="W461" s="10"/>
      <c r="X461" s="10"/>
      <c r="Y461" s="10"/>
      <c r="Z461" s="10"/>
      <c r="AA461" s="10"/>
      <c r="AB461" s="10"/>
      <c r="AC461" s="11"/>
    </row>
    <row r="462" spans="1:29" ht="15.75">
      <c r="A462" s="1432"/>
      <c r="B462" s="53"/>
      <c r="C462" s="14" t="s">
        <v>637</v>
      </c>
      <c r="D462" s="53"/>
      <c r="E462" s="503"/>
      <c r="F462" s="491"/>
      <c r="G462" s="493"/>
      <c r="H462" s="493"/>
      <c r="I462" s="177"/>
      <c r="J462" s="177"/>
      <c r="K462" s="177"/>
      <c r="L462" s="177"/>
      <c r="M462" s="177"/>
      <c r="N462" s="178"/>
      <c r="P462" s="1432"/>
      <c r="Q462" s="9"/>
      <c r="R462" s="10"/>
      <c r="S462" s="10"/>
      <c r="T462" s="10"/>
      <c r="U462" s="10"/>
      <c r="V462" s="10"/>
      <c r="W462" s="10"/>
      <c r="X462" s="10"/>
      <c r="Y462" s="10"/>
      <c r="Z462" s="10"/>
      <c r="AA462" s="10"/>
      <c r="AB462" s="10"/>
      <c r="AC462" s="11"/>
    </row>
    <row r="463" spans="1:29" ht="15.75">
      <c r="A463" s="1432"/>
      <c r="B463" s="53"/>
      <c r="C463" s="14" t="s">
        <v>638</v>
      </c>
      <c r="D463" s="53"/>
      <c r="E463" s="503"/>
      <c r="F463" s="491"/>
      <c r="G463" s="493"/>
      <c r="H463" s="493"/>
      <c r="I463" s="177"/>
      <c r="J463" s="177"/>
      <c r="K463" s="177"/>
      <c r="L463" s="177"/>
      <c r="M463" s="177"/>
      <c r="N463" s="178"/>
      <c r="P463" s="1432"/>
      <c r="Q463" s="9"/>
      <c r="R463" s="10"/>
      <c r="S463" s="10"/>
      <c r="T463" s="10"/>
      <c r="U463" s="10"/>
      <c r="V463" s="10"/>
      <c r="W463" s="10"/>
      <c r="X463" s="10"/>
      <c r="Y463" s="10"/>
      <c r="Z463" s="10"/>
      <c r="AA463" s="10"/>
      <c r="AB463" s="10"/>
      <c r="AC463" s="11"/>
    </row>
    <row r="464" spans="1:29" ht="15.75">
      <c r="A464" s="1432"/>
      <c r="B464" s="10"/>
      <c r="C464" s="14" t="s">
        <v>639</v>
      </c>
      <c r="D464" s="10"/>
      <c r="E464" s="10"/>
      <c r="F464" s="10"/>
      <c r="G464" s="10"/>
      <c r="H464" s="10"/>
      <c r="I464" s="10"/>
      <c r="J464" s="10"/>
      <c r="K464" s="10"/>
      <c r="L464" s="10"/>
      <c r="M464" s="10"/>
      <c r="N464" s="178"/>
      <c r="P464" s="1432"/>
      <c r="Q464" s="9"/>
      <c r="R464" s="10"/>
      <c r="S464" s="10"/>
      <c r="T464" s="10"/>
      <c r="U464" s="10"/>
      <c r="V464" s="10"/>
      <c r="W464" s="10"/>
      <c r="X464" s="10"/>
      <c r="Y464" s="10"/>
      <c r="Z464" s="10"/>
      <c r="AA464" s="10"/>
      <c r="AB464" s="10"/>
      <c r="AC464" s="11"/>
    </row>
    <row r="465" spans="1:29" ht="15.75">
      <c r="A465" s="1432"/>
      <c r="B465" s="10"/>
      <c r="C465" s="14" t="s">
        <v>640</v>
      </c>
      <c r="D465" s="10"/>
      <c r="E465" s="10"/>
      <c r="F465" s="10"/>
      <c r="G465" s="10"/>
      <c r="H465" s="10"/>
      <c r="I465" s="10"/>
      <c r="J465" s="10"/>
      <c r="K465" s="10"/>
      <c r="L465" s="10"/>
      <c r="M465" s="10"/>
      <c r="N465" s="178"/>
      <c r="P465" s="1432"/>
      <c r="Q465" s="1016" t="s">
        <v>1418</v>
      </c>
      <c r="R465" s="10"/>
      <c r="S465" s="10"/>
      <c r="T465" s="10"/>
      <c r="U465" s="10"/>
      <c r="V465" s="10"/>
      <c r="W465" s="10"/>
      <c r="X465" s="10"/>
      <c r="Y465" s="10"/>
      <c r="Z465" s="10"/>
      <c r="AA465" s="10"/>
      <c r="AB465" s="10"/>
      <c r="AC465" s="11"/>
    </row>
    <row r="466" spans="1:29" ht="15.75" thickBot="1">
      <c r="A466" s="1432"/>
      <c r="B466" s="10"/>
      <c r="C466" s="10"/>
      <c r="D466" s="10"/>
      <c r="E466" s="10"/>
      <c r="F466" s="10"/>
      <c r="G466" s="10"/>
      <c r="H466" s="10"/>
      <c r="I466" s="10"/>
      <c r="J466" s="10"/>
      <c r="K466" s="10"/>
      <c r="L466" s="10"/>
      <c r="M466" s="10"/>
      <c r="N466" s="178"/>
      <c r="P466" s="1432"/>
      <c r="Q466" s="992" t="str">
        <f ca="1">CELL("nomfichier",P462)</f>
        <v>D:\1 UPRT SITE WEB\uprt.fr\ff-mickael-rabeau\[ff-mr-patisserie-N°3-complet.xlsx]Biscuits-Genoises</v>
      </c>
      <c r="R466" s="10"/>
      <c r="S466" s="10"/>
      <c r="T466" s="10"/>
      <c r="U466" s="10"/>
      <c r="V466" s="10"/>
      <c r="W466" s="10"/>
      <c r="X466" s="10"/>
      <c r="Y466" s="10"/>
      <c r="Z466" s="10"/>
      <c r="AA466" s="10"/>
      <c r="AB466" s="10"/>
      <c r="AC466" s="11"/>
    </row>
    <row r="467" spans="1:29">
      <c r="A467" s="1432"/>
      <c r="B467" s="23" t="s">
        <v>6</v>
      </c>
      <c r="C467" s="452" t="s">
        <v>10</v>
      </c>
      <c r="D467" s="25"/>
      <c r="E467" s="25"/>
      <c r="F467" s="25"/>
      <c r="G467" s="25"/>
      <c r="H467" s="25"/>
      <c r="I467" s="25"/>
      <c r="J467" s="25"/>
      <c r="K467" s="25"/>
      <c r="L467" s="25"/>
      <c r="M467" s="25"/>
      <c r="N467" s="26"/>
      <c r="P467" s="1432"/>
      <c r="Q467" s="938"/>
      <c r="R467" s="939"/>
      <c r="S467" s="939"/>
      <c r="T467" s="939"/>
      <c r="U467" s="25"/>
      <c r="V467" s="25"/>
      <c r="W467" s="25"/>
      <c r="X467" s="25"/>
      <c r="Y467" s="25"/>
      <c r="Z467" s="25"/>
      <c r="AA467" s="25"/>
      <c r="AB467" s="25"/>
      <c r="AC467" s="26"/>
    </row>
    <row r="468" spans="1:29">
      <c r="A468" s="1432"/>
      <c r="B468" s="86" t="s">
        <v>5</v>
      </c>
      <c r="C468" s="451" t="s">
        <v>648</v>
      </c>
      <c r="D468" s="28"/>
      <c r="E468" s="28"/>
      <c r="F468" s="28"/>
      <c r="G468" s="28"/>
      <c r="H468" s="28"/>
      <c r="I468" s="28"/>
      <c r="J468" s="28"/>
      <c r="K468" s="28"/>
      <c r="L468" s="28"/>
      <c r="M468" s="10"/>
      <c r="N468" s="29"/>
      <c r="P468" s="1432"/>
      <c r="Q468" s="9"/>
      <c r="R468" s="10" t="s">
        <v>9</v>
      </c>
      <c r="S468" s="932" t="s">
        <v>177</v>
      </c>
      <c r="T468" s="10"/>
      <c r="U468" s="10"/>
      <c r="V468" s="1429" t="s">
        <v>179</v>
      </c>
      <c r="W468" s="1429"/>
      <c r="X468" s="1429"/>
      <c r="Y468" s="1429"/>
      <c r="Z468" s="1429"/>
      <c r="AA468" s="1429"/>
      <c r="AB468" s="1429"/>
      <c r="AC468" s="1430"/>
    </row>
    <row r="469" spans="1:29">
      <c r="A469" s="1432"/>
      <c r="B469" s="252" t="s">
        <v>66</v>
      </c>
      <c r="C469" s="520" t="s">
        <v>649</v>
      </c>
      <c r="D469" s="28"/>
      <c r="E469" s="28"/>
      <c r="F469" s="28"/>
      <c r="G469" s="28"/>
      <c r="H469" s="28"/>
      <c r="I469" s="28"/>
      <c r="J469" s="28"/>
      <c r="K469" s="28"/>
      <c r="L469" s="28"/>
      <c r="M469" s="10"/>
      <c r="N469" s="29"/>
      <c r="P469" s="1432"/>
      <c r="Q469" s="10"/>
      <c r="R469" s="10"/>
      <c r="S469" s="10"/>
      <c r="T469" s="10"/>
      <c r="U469" s="10"/>
      <c r="V469" s="931"/>
      <c r="W469" s="931" t="s">
        <v>178</v>
      </c>
      <c r="X469" s="931"/>
      <c r="Y469" s="931"/>
      <c r="Z469" s="931"/>
      <c r="AA469" s="931"/>
      <c r="AB469" s="931"/>
      <c r="AC469" s="933"/>
    </row>
    <row r="470" spans="1:29" ht="15" customHeight="1">
      <c r="A470" s="1432"/>
      <c r="B470" s="1433" t="s">
        <v>1412</v>
      </c>
      <c r="C470" s="1434"/>
      <c r="D470" s="1434"/>
      <c r="E470" s="1434"/>
      <c r="F470" s="1434"/>
      <c r="G470" s="1434"/>
      <c r="H470" s="1434"/>
      <c r="I470" s="1434"/>
      <c r="J470" s="1434"/>
      <c r="K470" s="1434"/>
      <c r="L470" s="1434"/>
      <c r="M470" s="1434"/>
      <c r="N470" s="1435"/>
      <c r="P470" s="1432"/>
      <c r="Q470" s="1433" t="s">
        <v>1412</v>
      </c>
      <c r="R470" s="1434"/>
      <c r="S470" s="1434"/>
      <c r="T470" s="1434"/>
      <c r="U470" s="1434"/>
      <c r="V470" s="1434"/>
      <c r="W470" s="1434"/>
      <c r="X470" s="1434"/>
      <c r="Y470" s="1434"/>
      <c r="Z470" s="1434"/>
      <c r="AA470" s="1434"/>
      <c r="AB470" s="1434"/>
      <c r="AC470" s="1435"/>
    </row>
    <row r="471" spans="1:29" ht="15.75" thickBot="1">
      <c r="A471" s="1432"/>
      <c r="B471" s="1436"/>
      <c r="C471" s="1437"/>
      <c r="D471" s="1437"/>
      <c r="E471" s="1437"/>
      <c r="F471" s="1437"/>
      <c r="G471" s="1437"/>
      <c r="H471" s="1437"/>
      <c r="I471" s="1437"/>
      <c r="J471" s="1437"/>
      <c r="K471" s="1437"/>
      <c r="L471" s="1437"/>
      <c r="M471" s="1437"/>
      <c r="N471" s="1438"/>
      <c r="P471" s="1432"/>
      <c r="Q471" s="1436"/>
      <c r="R471" s="1437"/>
      <c r="S471" s="1437"/>
      <c r="T471" s="1437"/>
      <c r="U471" s="1437"/>
      <c r="V471" s="1437"/>
      <c r="W471" s="1437"/>
      <c r="X471" s="1437"/>
      <c r="Y471" s="1437"/>
      <c r="Z471" s="1437"/>
      <c r="AA471" s="1437"/>
      <c r="AB471" s="1437"/>
      <c r="AC471" s="1438"/>
    </row>
    <row r="473" spans="1:29" ht="15.75" thickBot="1">
      <c r="A473" s="8" t="s">
        <v>3</v>
      </c>
      <c r="B473" s="1431" t="str">
        <f>B474</f>
        <v>Petits Mokas en bandes</v>
      </c>
      <c r="C473" s="1431"/>
      <c r="D473" s="1431"/>
      <c r="E473" s="1431"/>
      <c r="F473" s="1431"/>
      <c r="G473" s="1431"/>
      <c r="H473" s="1431"/>
      <c r="I473" s="1431"/>
      <c r="J473" s="1431"/>
      <c r="K473" s="1431"/>
      <c r="L473" s="1431"/>
      <c r="M473" s="1431"/>
      <c r="N473" s="1431"/>
      <c r="O473" s="3"/>
      <c r="P473" s="8" t="s">
        <v>3</v>
      </c>
      <c r="Q473" s="1431" t="str">
        <f>Q474</f>
        <v>Petits Mokas en bandes</v>
      </c>
      <c r="R473" s="1431"/>
      <c r="S473" s="1431"/>
      <c r="T473" s="1431"/>
      <c r="U473" s="1431"/>
      <c r="V473" s="1431"/>
      <c r="W473" s="1431"/>
      <c r="X473" s="1431"/>
      <c r="Y473" s="1431"/>
      <c r="Z473" s="1431"/>
      <c r="AA473" s="1431"/>
      <c r="AB473" s="1431"/>
      <c r="AC473" s="1431"/>
    </row>
    <row r="474" spans="1:29" ht="23.25" customHeight="1">
      <c r="A474" s="1432" t="str">
        <f>B474</f>
        <v>Petits Mokas en bandes</v>
      </c>
      <c r="B474" s="1399" t="s">
        <v>651</v>
      </c>
      <c r="C474" s="1400"/>
      <c r="D474" s="1400"/>
      <c r="E474" s="1400"/>
      <c r="F474" s="1400"/>
      <c r="G474" s="1400"/>
      <c r="H474" s="1400"/>
      <c r="I474" s="1400"/>
      <c r="J474" s="1400"/>
      <c r="K474" s="1400"/>
      <c r="L474" s="1400"/>
      <c r="M474" s="1400"/>
      <c r="N474" s="1401"/>
      <c r="O474" s="3"/>
      <c r="P474" s="1432" t="str">
        <f>Q474</f>
        <v>Petits Mokas en bandes</v>
      </c>
      <c r="Q474" s="1399" t="s">
        <v>651</v>
      </c>
      <c r="R474" s="1400"/>
      <c r="S474" s="1400"/>
      <c r="T474" s="1400"/>
      <c r="U474" s="1400"/>
      <c r="V474" s="1400"/>
      <c r="W474" s="1400"/>
      <c r="X474" s="1400"/>
      <c r="Y474" s="1400"/>
      <c r="Z474" s="1400"/>
      <c r="AA474" s="1400"/>
      <c r="AB474" s="1400"/>
      <c r="AC474" s="1401"/>
    </row>
    <row r="475" spans="1:29" ht="15.75" customHeight="1">
      <c r="A475" s="1432"/>
      <c r="B475" s="1387"/>
      <c r="C475" s="1388"/>
      <c r="D475" s="1388"/>
      <c r="E475" s="1388"/>
      <c r="F475" s="1388"/>
      <c r="G475" s="1388"/>
      <c r="H475" s="1388"/>
      <c r="I475" s="1388"/>
      <c r="J475" s="1388"/>
      <c r="K475" s="1388"/>
      <c r="L475" s="1388"/>
      <c r="M475" s="1388"/>
      <c r="N475" s="1389"/>
      <c r="O475" s="3"/>
      <c r="P475" s="1432"/>
      <c r="Q475" s="1387"/>
      <c r="R475" s="1388"/>
      <c r="S475" s="1388"/>
      <c r="T475" s="1388"/>
      <c r="U475" s="1388"/>
      <c r="V475" s="1388"/>
      <c r="W475" s="1388"/>
      <c r="X475" s="1388"/>
      <c r="Y475" s="1388"/>
      <c r="Z475" s="1388"/>
      <c r="AA475" s="1388"/>
      <c r="AB475" s="1388"/>
      <c r="AC475" s="1389"/>
    </row>
    <row r="476" spans="1:29" ht="15.75" customHeight="1">
      <c r="A476" s="1432"/>
      <c r="B476" s="1416" t="s">
        <v>19</v>
      </c>
      <c r="C476" s="1417"/>
      <c r="D476" s="1417"/>
      <c r="E476" s="1417"/>
      <c r="F476" s="1417"/>
      <c r="G476" s="1417"/>
      <c r="H476" s="1417"/>
      <c r="I476" s="1417"/>
      <c r="J476" s="1417"/>
      <c r="K476" s="1417"/>
      <c r="L476" s="1417"/>
      <c r="M476" s="1417"/>
      <c r="N476" s="1418"/>
      <c r="O476" s="3"/>
      <c r="P476" s="1432"/>
      <c r="Q476" s="1416" t="s">
        <v>19</v>
      </c>
      <c r="R476" s="1417"/>
      <c r="S476" s="1417"/>
      <c r="T476" s="1417"/>
      <c r="U476" s="1417"/>
      <c r="V476" s="1417"/>
      <c r="W476" s="1417"/>
      <c r="X476" s="1417"/>
      <c r="Y476" s="1417"/>
      <c r="Z476" s="1417"/>
      <c r="AA476" s="1417"/>
      <c r="AB476" s="1417"/>
      <c r="AC476" s="1418"/>
    </row>
    <row r="477" spans="1:29" ht="15.75" customHeight="1" thickBot="1">
      <c r="A477" s="1432"/>
      <c r="B477" s="1419"/>
      <c r="C477" s="1420"/>
      <c r="D477" s="1420"/>
      <c r="E477" s="1420"/>
      <c r="F477" s="1420"/>
      <c r="G477" s="1420"/>
      <c r="H477" s="1420"/>
      <c r="I477" s="1420"/>
      <c r="J477" s="1420"/>
      <c r="K477" s="1420"/>
      <c r="L477" s="1420"/>
      <c r="M477" s="1420"/>
      <c r="N477" s="1421"/>
      <c r="O477" s="3"/>
      <c r="P477" s="1432"/>
      <c r="Q477" s="1419"/>
      <c r="R477" s="1420"/>
      <c r="S477" s="1420"/>
      <c r="T477" s="1420"/>
      <c r="U477" s="1420"/>
      <c r="V477" s="1420"/>
      <c r="W477" s="1420"/>
      <c r="X477" s="1420"/>
      <c r="Y477" s="1420"/>
      <c r="Z477" s="1420"/>
      <c r="AA477" s="1420"/>
      <c r="AB477" s="1420"/>
      <c r="AC477" s="1421"/>
    </row>
    <row r="478" spans="1:29" ht="15" customHeight="1">
      <c r="A478" s="1432"/>
      <c r="B478" s="495"/>
      <c r="C478" s="520"/>
      <c r="D478" s="28"/>
      <c r="E478" s="28"/>
      <c r="F478" s="28"/>
      <c r="G478" s="28"/>
      <c r="H478" s="28"/>
      <c r="I478" s="28"/>
      <c r="J478" s="28"/>
      <c r="K478" s="28"/>
      <c r="L478" s="28"/>
      <c r="M478" s="10"/>
      <c r="N478" s="29"/>
      <c r="P478" s="1432"/>
      <c r="Q478" s="1424" t="s">
        <v>144</v>
      </c>
      <c r="R478" s="1403"/>
      <c r="S478" s="1403"/>
      <c r="T478" s="1403"/>
      <c r="U478" s="1403"/>
      <c r="V478" s="1403"/>
      <c r="W478" s="1403"/>
      <c r="X478" s="1403"/>
      <c r="Y478" s="1403"/>
      <c r="Z478" s="1403"/>
      <c r="AA478" s="1403"/>
      <c r="AB478" s="1403"/>
      <c r="AC478" s="1425"/>
    </row>
    <row r="479" spans="1:29" ht="19.5" customHeight="1" thickBot="1">
      <c r="A479" s="1432"/>
      <c r="B479" s="581"/>
      <c r="C479" s="1638" t="s">
        <v>600</v>
      </c>
      <c r="D479" s="1638"/>
      <c r="E479" s="505" t="s">
        <v>4</v>
      </c>
      <c r="F479" s="1597" t="s">
        <v>683</v>
      </c>
      <c r="G479" s="1597"/>
      <c r="H479" s="1597"/>
      <c r="I479" s="1597"/>
      <c r="J479" s="1597"/>
      <c r="K479" s="1597"/>
      <c r="L479" s="1597"/>
      <c r="M479" s="1597"/>
      <c r="N479" s="11"/>
      <c r="P479" s="1432"/>
      <c r="Q479" s="1426"/>
      <c r="R479" s="1406"/>
      <c r="S479" s="1406"/>
      <c r="T479" s="1406"/>
      <c r="U479" s="1406"/>
      <c r="V479" s="1406"/>
      <c r="W479" s="1406"/>
      <c r="X479" s="1406"/>
      <c r="Y479" s="1406"/>
      <c r="Z479" s="1406"/>
      <c r="AA479" s="1406"/>
      <c r="AB479" s="1406"/>
      <c r="AC479" s="1427"/>
    </row>
    <row r="480" spans="1:29" ht="15" customHeight="1">
      <c r="A480" s="1432"/>
      <c r="B480" s="498"/>
      <c r="C480" s="485" t="s">
        <v>6</v>
      </c>
      <c r="D480" s="99" t="s">
        <v>861</v>
      </c>
      <c r="E480" s="505"/>
      <c r="F480" s="1513" t="s">
        <v>5</v>
      </c>
      <c r="G480" s="1513"/>
      <c r="I480" s="1598" t="s">
        <v>66</v>
      </c>
      <c r="J480" s="1598"/>
      <c r="K480" s="10"/>
      <c r="L480" s="1599" t="s">
        <v>143</v>
      </c>
      <c r="M480" s="1599"/>
      <c r="N480" s="11"/>
      <c r="P480" s="1432"/>
      <c r="Q480" s="1439" t="s">
        <v>1451</v>
      </c>
      <c r="R480" s="1428"/>
      <c r="S480" s="1428"/>
      <c r="T480" s="1428"/>
      <c r="U480" s="1428"/>
      <c r="V480" s="1428"/>
      <c r="W480" s="1428"/>
      <c r="X480" s="1428"/>
      <c r="Y480" s="1428"/>
      <c r="Z480" s="1428"/>
      <c r="AA480" s="1428"/>
      <c r="AB480" s="995" t="s">
        <v>5</v>
      </c>
      <c r="AC480" s="11"/>
    </row>
    <row r="481" spans="1:29" ht="18.75">
      <c r="A481" s="1432"/>
      <c r="B481" s="40" t="s">
        <v>321</v>
      </c>
      <c r="C481" s="180">
        <v>12</v>
      </c>
      <c r="D481" s="77" t="s">
        <v>661</v>
      </c>
      <c r="E481" s="7"/>
      <c r="F481" s="1600">
        <v>1</v>
      </c>
      <c r="G481" s="1600"/>
      <c r="H481" s="7"/>
      <c r="I481" s="1601">
        <v>1</v>
      </c>
      <c r="J481" s="1601"/>
      <c r="K481" s="10"/>
      <c r="L481" s="1602">
        <v>4</v>
      </c>
      <c r="M481" s="1602"/>
      <c r="N481" s="11"/>
      <c r="P481" s="1432"/>
      <c r="Q481" s="1439"/>
      <c r="R481" s="1428"/>
      <c r="S481" s="1428"/>
      <c r="T481" s="1428"/>
      <c r="U481" s="1428"/>
      <c r="V481" s="1428"/>
      <c r="W481" s="1428"/>
      <c r="X481" s="1428"/>
      <c r="Y481" s="1428"/>
      <c r="Z481" s="1428"/>
      <c r="AA481" s="1428"/>
      <c r="AB481" s="1010" t="s">
        <v>66</v>
      </c>
      <c r="AC481" s="11"/>
    </row>
    <row r="482" spans="1:29" ht="15.75" customHeight="1">
      <c r="A482" s="1432"/>
      <c r="B482" s="40"/>
      <c r="C482" s="77"/>
      <c r="D482" s="633" t="s">
        <v>142</v>
      </c>
      <c r="F482" s="1603" t="s">
        <v>660</v>
      </c>
      <c r="G482" s="1603"/>
      <c r="H482" s="7"/>
      <c r="I482" s="1604" t="s">
        <v>671</v>
      </c>
      <c r="J482" s="1604"/>
      <c r="K482" s="10"/>
      <c r="L482" s="1605" t="s">
        <v>166</v>
      </c>
      <c r="M482" s="1605"/>
      <c r="N482" s="11"/>
      <c r="P482" s="1432"/>
      <c r="Q482" s="1439"/>
      <c r="R482" s="1428"/>
      <c r="S482" s="1428"/>
      <c r="T482" s="1428"/>
      <c r="U482" s="1428"/>
      <c r="V482" s="1428"/>
      <c r="W482" s="1428"/>
      <c r="X482" s="1428"/>
      <c r="Y482" s="1428"/>
      <c r="Z482" s="1428"/>
      <c r="AA482" s="1428"/>
      <c r="AB482" s="1011" t="s">
        <v>143</v>
      </c>
      <c r="AC482" s="11"/>
    </row>
    <row r="483" spans="1:29" ht="15.75" customHeight="1">
      <c r="A483" s="1432"/>
      <c r="B483" s="9"/>
      <c r="C483" s="502">
        <v>5.8</v>
      </c>
      <c r="D483" s="14" t="s">
        <v>662</v>
      </c>
      <c r="E483" s="14"/>
      <c r="F483" s="1409">
        <f>(C483/C481)*F481</f>
        <v>0.48333333333333334</v>
      </c>
      <c r="G483" s="1409"/>
      <c r="H483" s="7"/>
      <c r="I483" s="1409">
        <f>(C483/E497)*I481</f>
        <v>5.8</v>
      </c>
      <c r="J483" s="1409"/>
      <c r="K483" s="10"/>
      <c r="L483" s="1409">
        <f>(C483/C489)*L481</f>
        <v>1.9694397283531411</v>
      </c>
      <c r="M483" s="1409"/>
      <c r="N483" s="11"/>
      <c r="P483" s="1432"/>
      <c r="Q483" s="9"/>
      <c r="R483" s="10"/>
      <c r="S483" s="10"/>
      <c r="T483" s="10"/>
      <c r="U483" s="10"/>
      <c r="V483" s="10"/>
      <c r="W483" s="10"/>
      <c r="X483" s="10"/>
      <c r="Y483" s="10"/>
      <c r="Z483" s="10"/>
      <c r="AA483" s="10"/>
      <c r="AB483" s="10"/>
      <c r="AC483" s="11"/>
    </row>
    <row r="484" spans="1:29" ht="15.75">
      <c r="A484" s="1432"/>
      <c r="B484" s="9"/>
      <c r="C484" s="502">
        <v>0.8</v>
      </c>
      <c r="D484" s="14" t="s">
        <v>663</v>
      </c>
      <c r="E484" s="15"/>
      <c r="F484" s="1409">
        <f>(C484/C481)*F481</f>
        <v>6.6666666666666666E-2</v>
      </c>
      <c r="G484" s="1409"/>
      <c r="H484" s="7"/>
      <c r="I484" s="1409">
        <f>(C484/E497)*I481</f>
        <v>0.8</v>
      </c>
      <c r="J484" s="1409"/>
      <c r="K484" s="10"/>
      <c r="L484" s="1409">
        <f>(C484/C489)*L481</f>
        <v>0.27164685908319186</v>
      </c>
      <c r="M484" s="1409"/>
      <c r="N484" s="11"/>
      <c r="P484" s="1432"/>
      <c r="Q484" s="1440" t="s">
        <v>1374</v>
      </c>
      <c r="R484" s="1441"/>
      <c r="S484" s="1441"/>
      <c r="T484" s="1441"/>
      <c r="U484" s="1441"/>
      <c r="V484" s="1441"/>
      <c r="W484" s="1441"/>
      <c r="X484" s="1441"/>
      <c r="Y484" s="1441"/>
      <c r="Z484" s="1441"/>
      <c r="AA484" s="1441"/>
      <c r="AB484" s="876" t="s">
        <v>6</v>
      </c>
      <c r="AC484" s="11"/>
    </row>
    <row r="485" spans="1:29" ht="18.75">
      <c r="A485" s="1432"/>
      <c r="B485" s="9"/>
      <c r="C485" s="502">
        <v>3</v>
      </c>
      <c r="D485" s="14" t="s">
        <v>664</v>
      </c>
      <c r="E485" s="15"/>
      <c r="F485" s="1409">
        <f>(C485/C481)*F481</f>
        <v>0.25</v>
      </c>
      <c r="G485" s="1409"/>
      <c r="H485" s="7"/>
      <c r="I485" s="1409">
        <f>(C485/E497)*I481</f>
        <v>3</v>
      </c>
      <c r="J485" s="1409"/>
      <c r="K485" s="10"/>
      <c r="L485" s="1409">
        <f>(C485/C489)*L481</f>
        <v>1.0186757215619695</v>
      </c>
      <c r="M485" s="1409"/>
      <c r="N485" s="11"/>
      <c r="P485" s="1432"/>
      <c r="Q485" s="1440"/>
      <c r="R485" s="1441"/>
      <c r="S485" s="1441"/>
      <c r="T485" s="1441"/>
      <c r="U485" s="1441"/>
      <c r="V485" s="1441"/>
      <c r="W485" s="1441"/>
      <c r="X485" s="1441"/>
      <c r="Y485" s="1441"/>
      <c r="Z485" s="1441"/>
      <c r="AA485" s="1441"/>
      <c r="AB485" s="991"/>
      <c r="AC485" s="11"/>
    </row>
    <row r="486" spans="1:29" ht="15.75" customHeight="1">
      <c r="A486" s="1432"/>
      <c r="B486" s="9"/>
      <c r="C486" s="502">
        <v>2</v>
      </c>
      <c r="D486" s="14" t="s">
        <v>665</v>
      </c>
      <c r="E486" s="15"/>
      <c r="F486" s="1409">
        <f>(C486/C481)*F481</f>
        <v>0.16666666666666666</v>
      </c>
      <c r="G486" s="1409"/>
      <c r="H486" s="7"/>
      <c r="I486" s="1409">
        <f>(C486/E497)*I481</f>
        <v>2</v>
      </c>
      <c r="J486" s="1409"/>
      <c r="K486" s="10"/>
      <c r="L486" s="1409">
        <f>(C486/C489)*L481</f>
        <v>0.67911714770797971</v>
      </c>
      <c r="M486" s="1409"/>
      <c r="N486" s="11"/>
      <c r="P486" s="1432"/>
      <c r="Q486" s="9"/>
      <c r="R486" s="10"/>
      <c r="S486" s="10"/>
      <c r="T486" s="10"/>
      <c r="U486" s="10"/>
      <c r="V486" s="10"/>
      <c r="W486" s="10"/>
      <c r="X486" s="10"/>
      <c r="Y486" s="10"/>
      <c r="Z486" s="10"/>
      <c r="AA486" s="10"/>
      <c r="AB486" s="10"/>
      <c r="AC486" s="11"/>
    </row>
    <row r="487" spans="1:29" ht="15.75">
      <c r="A487" s="1432"/>
      <c r="B487" s="9"/>
      <c r="C487" s="502">
        <v>0.18</v>
      </c>
      <c r="D487" s="14" t="s">
        <v>666</v>
      </c>
      <c r="E487" s="15"/>
      <c r="F487" s="1409">
        <f>(C487/C481)*F481</f>
        <v>1.4999999999999999E-2</v>
      </c>
      <c r="G487" s="1409"/>
      <c r="H487" s="7"/>
      <c r="I487" s="1409">
        <f>(C487/E497)*I481</f>
        <v>0.18</v>
      </c>
      <c r="J487" s="1409"/>
      <c r="K487" s="10"/>
      <c r="L487" s="1409">
        <f>(C487/C489)*L481</f>
        <v>6.1120543293718167E-2</v>
      </c>
      <c r="M487" s="1409"/>
      <c r="N487" s="11"/>
      <c r="P487" s="1432"/>
      <c r="Q487" s="9"/>
      <c r="R487" s="10"/>
      <c r="S487" s="10"/>
      <c r="T487" s="10"/>
      <c r="U487" s="10"/>
      <c r="V487" s="10"/>
      <c r="W487" s="10"/>
      <c r="X487" s="10"/>
      <c r="Y487" s="10"/>
      <c r="Z487" s="10"/>
      <c r="AA487" s="10"/>
      <c r="AB487" s="10"/>
      <c r="AC487" s="11"/>
    </row>
    <row r="488" spans="1:29" ht="15.75">
      <c r="A488" s="1432"/>
      <c r="B488" s="9"/>
      <c r="C488" s="502"/>
      <c r="D488" s="14"/>
      <c r="E488" s="15"/>
      <c r="F488" s="491"/>
      <c r="G488" s="491"/>
      <c r="H488" s="7"/>
      <c r="J488" s="10"/>
      <c r="K488" s="10"/>
      <c r="L488" s="400"/>
      <c r="M488" s="10"/>
      <c r="N488" s="11"/>
      <c r="P488" s="1432"/>
      <c r="Q488" s="9"/>
      <c r="R488" s="10"/>
      <c r="S488" s="10"/>
      <c r="T488" s="10"/>
      <c r="U488" s="10"/>
      <c r="V488" s="10"/>
      <c r="W488" s="10"/>
      <c r="X488" s="10"/>
      <c r="Y488" s="10"/>
      <c r="Z488" s="10"/>
      <c r="AA488" s="10"/>
      <c r="AB488" s="10"/>
      <c r="AC488" s="11"/>
    </row>
    <row r="489" spans="1:29" ht="15.75">
      <c r="A489" s="1432"/>
      <c r="B489" s="9"/>
      <c r="C489" s="494">
        <f>SUM(C483:C487)</f>
        <v>11.78</v>
      </c>
      <c r="D489" s="1453" t="s">
        <v>8</v>
      </c>
      <c r="E489" s="1453"/>
      <c r="F489" s="1454">
        <f>SUM(F483:F487)</f>
        <v>0.98166666666666669</v>
      </c>
      <c r="G489" s="1454">
        <f>SUM(G483:G487)</f>
        <v>0</v>
      </c>
      <c r="H489" s="7"/>
      <c r="I489" s="1591">
        <f>SUM(I483:I487)</f>
        <v>11.78</v>
      </c>
      <c r="J489" s="1591"/>
      <c r="K489" s="10"/>
      <c r="L489" s="1591">
        <f>SUM(L483:L487)</f>
        <v>4.0000000000000009</v>
      </c>
      <c r="M489" s="1591"/>
      <c r="N489" s="11"/>
      <c r="P489" s="1432"/>
      <c r="Q489" s="9"/>
      <c r="R489" s="10"/>
      <c r="S489" s="10"/>
      <c r="T489" s="10"/>
      <c r="U489" s="10"/>
      <c r="V489" s="10"/>
      <c r="W489" s="10"/>
      <c r="X489" s="10"/>
      <c r="Y489" s="10"/>
      <c r="Z489" s="10"/>
      <c r="AA489" s="10"/>
      <c r="AB489" s="10"/>
      <c r="AC489" s="11"/>
    </row>
    <row r="490" spans="1:29" ht="15.75" customHeight="1">
      <c r="A490" s="1432"/>
      <c r="B490" s="9"/>
      <c r="C490" s="1491">
        <f>SUM(C483:C486)</f>
        <v>11.6</v>
      </c>
      <c r="D490" s="1592" t="s">
        <v>673</v>
      </c>
      <c r="E490" s="1592"/>
      <c r="F490" s="1491">
        <f>SUM(F483:F486)</f>
        <v>0.96666666666666667</v>
      </c>
      <c r="G490" s="1491"/>
      <c r="H490" s="7"/>
      <c r="I490" s="1491">
        <f>SUM(I483:I486)</f>
        <v>11.6</v>
      </c>
      <c r="J490" s="1491"/>
      <c r="K490" s="10"/>
      <c r="L490" s="1491">
        <f>SUM(L483:L486)</f>
        <v>3.9388794567062826</v>
      </c>
      <c r="M490" s="1491"/>
      <c r="N490" s="11"/>
      <c r="P490" s="1432"/>
      <c r="Q490" s="9"/>
      <c r="R490" s="10"/>
      <c r="S490" s="10"/>
      <c r="T490" s="10"/>
      <c r="U490" s="10"/>
      <c r="V490" s="10"/>
      <c r="W490" s="10"/>
      <c r="X490" s="10"/>
      <c r="Y490" s="10"/>
      <c r="Z490" s="10"/>
      <c r="AA490" s="10"/>
      <c r="AB490" s="10"/>
      <c r="AC490" s="11"/>
    </row>
    <row r="491" spans="1:29" ht="15.75" customHeight="1">
      <c r="A491" s="1432"/>
      <c r="B491" s="9"/>
      <c r="C491" s="1491"/>
      <c r="D491" s="1592"/>
      <c r="E491" s="1592"/>
      <c r="F491" s="1491"/>
      <c r="G491" s="1491"/>
      <c r="H491" s="7"/>
      <c r="I491" s="1491"/>
      <c r="J491" s="1491"/>
      <c r="K491" s="500"/>
      <c r="L491" s="1491"/>
      <c r="M491" s="1491"/>
      <c r="N491" s="501"/>
      <c r="P491" s="1432"/>
      <c r="Q491" s="9"/>
      <c r="R491" s="10"/>
      <c r="S491" s="10"/>
      <c r="T491" s="10"/>
      <c r="U491" s="10"/>
      <c r="V491" s="10"/>
      <c r="W491" s="10"/>
      <c r="X491" s="10"/>
      <c r="Y491" s="10"/>
      <c r="Z491" s="10"/>
      <c r="AA491" s="10"/>
      <c r="AB491" s="10"/>
      <c r="AC491" s="11"/>
    </row>
    <row r="492" spans="1:29" ht="15.75">
      <c r="A492" s="1432"/>
      <c r="B492" s="9"/>
      <c r="C492" s="496">
        <f>E497</f>
        <v>1</v>
      </c>
      <c r="D492" s="216" t="s">
        <v>669</v>
      </c>
      <c r="E492" s="492"/>
      <c r="F492" s="1590">
        <f>F489/H497</f>
        <v>8.3333333333333343E-2</v>
      </c>
      <c r="G492" s="1590"/>
      <c r="H492" s="7"/>
      <c r="I492" s="1590">
        <f>(E497/H497)*I489</f>
        <v>1</v>
      </c>
      <c r="J492" s="1590"/>
      <c r="K492" s="500"/>
      <c r="L492" s="1590">
        <f>(E497/H497)*L489</f>
        <v>0.33955857385398991</v>
      </c>
      <c r="M492" s="1590"/>
      <c r="N492" s="501"/>
      <c r="P492" s="1432"/>
      <c r="Q492" s="9"/>
      <c r="R492" s="10"/>
      <c r="S492" s="10"/>
      <c r="T492" s="10"/>
      <c r="U492" s="10"/>
      <c r="V492" s="10"/>
      <c r="W492" s="10"/>
      <c r="X492" s="10"/>
      <c r="Y492" s="10"/>
      <c r="Z492" s="10"/>
      <c r="AA492" s="10"/>
      <c r="AB492" s="10"/>
      <c r="AC492" s="11"/>
    </row>
    <row r="493" spans="1:29" ht="15.75">
      <c r="A493" s="1432"/>
      <c r="B493" s="9"/>
      <c r="C493" s="496"/>
      <c r="D493" s="216"/>
      <c r="E493" s="492"/>
      <c r="F493" s="583"/>
      <c r="G493" s="583"/>
      <c r="H493" s="7"/>
      <c r="I493" s="583"/>
      <c r="J493" s="583"/>
      <c r="K493" s="500"/>
      <c r="L493" s="583"/>
      <c r="M493" s="583"/>
      <c r="N493" s="501"/>
      <c r="P493" s="1432"/>
      <c r="Q493" s="9"/>
      <c r="R493" s="10"/>
      <c r="S493" s="10"/>
      <c r="T493" s="10"/>
      <c r="U493" s="10"/>
      <c r="V493" s="10"/>
      <c r="W493" s="10"/>
      <c r="X493" s="10"/>
      <c r="Y493" s="10"/>
      <c r="Z493" s="10"/>
      <c r="AA493" s="10"/>
      <c r="AB493" s="10"/>
      <c r="AC493" s="11"/>
    </row>
    <row r="494" spans="1:29">
      <c r="A494" s="1432"/>
      <c r="B494" s="1484" t="s">
        <v>464</v>
      </c>
      <c r="C494" s="1485"/>
      <c r="D494" s="1485"/>
      <c r="E494" s="1485"/>
      <c r="F494" s="1485"/>
      <c r="G494" s="1485"/>
      <c r="H494" s="1485"/>
      <c r="I494" s="1485"/>
      <c r="J494" s="1485"/>
      <c r="K494" s="1485"/>
      <c r="L494" s="1485"/>
      <c r="M494" s="1485"/>
      <c r="N494" s="1486"/>
      <c r="P494" s="1432"/>
      <c r="Q494" s="9"/>
      <c r="R494" s="10"/>
      <c r="S494" s="10"/>
      <c r="T494" s="10"/>
      <c r="U494" s="10"/>
      <c r="V494" s="10"/>
      <c r="W494" s="10"/>
      <c r="X494" s="10"/>
      <c r="Y494" s="10"/>
      <c r="Z494" s="10"/>
      <c r="AA494" s="10"/>
      <c r="AB494" s="10"/>
      <c r="AC494" s="11"/>
    </row>
    <row r="495" spans="1:29" ht="15.75">
      <c r="A495" s="1432"/>
      <c r="B495" s="9"/>
      <c r="C495" s="494"/>
      <c r="D495" s="492"/>
      <c r="E495" s="492"/>
      <c r="F495" s="497"/>
      <c r="G495" s="497"/>
      <c r="J495" s="500"/>
      <c r="K495" s="500"/>
      <c r="L495" s="500"/>
      <c r="M495" s="500"/>
      <c r="N495" s="501"/>
      <c r="P495" s="1432"/>
      <c r="Q495" s="9"/>
      <c r="R495" s="10"/>
      <c r="S495" s="10"/>
      <c r="T495" s="10"/>
      <c r="U495" s="10"/>
      <c r="V495" s="10"/>
      <c r="W495" s="10"/>
      <c r="X495" s="10"/>
      <c r="Y495" s="10"/>
      <c r="Z495" s="10"/>
      <c r="AA495" s="10"/>
      <c r="AB495" s="10"/>
      <c r="AC495" s="11"/>
    </row>
    <row r="496" spans="1:29" ht="15.75">
      <c r="A496" s="1432"/>
      <c r="B496" s="9"/>
      <c r="C496" s="15"/>
      <c r="D496" s="15"/>
      <c r="E496" s="485" t="s">
        <v>6</v>
      </c>
      <c r="F496" s="15"/>
      <c r="G496" s="15"/>
      <c r="H496" s="15"/>
      <c r="I496" s="15"/>
      <c r="J496" s="15"/>
      <c r="K496" s="500"/>
      <c r="L496" s="500"/>
      <c r="M496" s="500"/>
      <c r="N496" s="501"/>
      <c r="P496" s="1432"/>
      <c r="Q496" s="9"/>
      <c r="R496" s="1013" t="s">
        <v>1452</v>
      </c>
      <c r="S496" s="10"/>
      <c r="T496" s="10"/>
      <c r="U496" s="10"/>
      <c r="V496" s="10"/>
      <c r="W496" s="10"/>
      <c r="X496" s="10"/>
      <c r="Y496" s="10"/>
      <c r="Z496" s="10"/>
      <c r="AA496" s="10"/>
      <c r="AB496" s="10"/>
      <c r="AC496" s="11"/>
    </row>
    <row r="497" spans="1:29" ht="15.75">
      <c r="A497" s="1432"/>
      <c r="B497" s="9"/>
      <c r="C497" s="228"/>
      <c r="D497" s="518" t="s">
        <v>672</v>
      </c>
      <c r="E497" s="180">
        <v>1</v>
      </c>
      <c r="F497" s="455" t="s">
        <v>670</v>
      </c>
      <c r="G497" s="493"/>
      <c r="H497" s="77">
        <f>C489/E497</f>
        <v>11.78</v>
      </c>
      <c r="I497" s="584">
        <f>C481</f>
        <v>12</v>
      </c>
      <c r="J497" s="14" t="s">
        <v>660</v>
      </c>
      <c r="K497" s="500"/>
      <c r="L497" s="500"/>
      <c r="M497" s="500"/>
      <c r="N497" s="501"/>
      <c r="P497" s="1432"/>
      <c r="Q497" s="9"/>
      <c r="R497" s="10"/>
      <c r="S497" s="10"/>
      <c r="T497" s="10"/>
      <c r="U497" s="10"/>
      <c r="V497" s="10"/>
      <c r="W497" s="10"/>
      <c r="X497" s="10"/>
      <c r="Y497" s="10"/>
      <c r="Z497" s="10"/>
      <c r="AA497" s="10"/>
      <c r="AB497" s="10"/>
      <c r="AC497" s="11"/>
    </row>
    <row r="498" spans="1:29" ht="15.75">
      <c r="A498" s="1432"/>
      <c r="B498" s="9"/>
      <c r="C498" s="485" t="s">
        <v>6</v>
      </c>
      <c r="D498" s="99" t="s">
        <v>861</v>
      </c>
      <c r="E498" s="492"/>
      <c r="F498" s="497"/>
      <c r="G498" s="497"/>
      <c r="H498" s="7"/>
      <c r="I498" s="7"/>
      <c r="J498" s="500"/>
      <c r="K498" s="500"/>
      <c r="L498" s="500"/>
      <c r="M498" s="500"/>
      <c r="N498" s="501"/>
      <c r="P498" s="1432"/>
      <c r="Q498" s="9"/>
      <c r="R498" s="10"/>
      <c r="S498" s="10"/>
      <c r="T498" s="10"/>
      <c r="U498" s="10"/>
      <c r="V498" s="10"/>
      <c r="W498" s="10"/>
      <c r="X498" s="10"/>
      <c r="Y498" s="10"/>
      <c r="Z498" s="10"/>
      <c r="AA498" s="10"/>
      <c r="AB498" s="10"/>
      <c r="AC498" s="11"/>
    </row>
    <row r="499" spans="1:29" ht="15.75" customHeight="1">
      <c r="A499" s="1432"/>
      <c r="B499" s="9"/>
      <c r="C499" s="553">
        <v>0.05</v>
      </c>
      <c r="D499" s="1588" t="s">
        <v>667</v>
      </c>
      <c r="E499" s="1588"/>
      <c r="F499" s="1409"/>
      <c r="G499" s="1409"/>
      <c r="H499" s="7"/>
      <c r="I499" s="7"/>
      <c r="J499" s="177"/>
      <c r="K499" s="177"/>
      <c r="L499" s="177"/>
      <c r="M499" s="177"/>
      <c r="N499" s="178"/>
      <c r="P499" s="1432"/>
      <c r="Q499" s="9"/>
      <c r="R499" s="1013" t="s">
        <v>1453</v>
      </c>
      <c r="S499" s="10"/>
      <c r="T499" s="10"/>
      <c r="U499" s="10"/>
      <c r="V499" s="10"/>
      <c r="W499" s="10"/>
      <c r="X499" s="10"/>
      <c r="Y499" s="10"/>
      <c r="Z499" s="10"/>
      <c r="AA499" s="10"/>
      <c r="AB499" s="10"/>
      <c r="AC499" s="11"/>
    </row>
    <row r="500" spans="1:29" ht="15.75" customHeight="1">
      <c r="A500" s="1432"/>
      <c r="B500" s="9"/>
      <c r="C500" s="580">
        <f>(C489*C503)-C487</f>
        <v>0.40899999999999997</v>
      </c>
      <c r="D500" s="1588"/>
      <c r="E500" s="1588"/>
      <c r="F500" s="1409">
        <f>(C500/C481)*F481</f>
        <v>3.4083333333333334E-2</v>
      </c>
      <c r="G500" s="1409"/>
      <c r="H500" s="7"/>
      <c r="I500" s="1409">
        <f>(C500/E497)*I481</f>
        <v>0.40899999999999997</v>
      </c>
      <c r="J500" s="1409"/>
      <c r="K500" s="177"/>
      <c r="L500" s="1409">
        <f>(C500/C490)*L490</f>
        <v>0.13887945670628185</v>
      </c>
      <c r="M500" s="1409"/>
      <c r="N500" s="178"/>
      <c r="P500" s="1432"/>
      <c r="Q500" s="9"/>
      <c r="R500" s="10"/>
      <c r="S500" s="10"/>
      <c r="T500" s="10"/>
      <c r="U500" s="10"/>
      <c r="V500" s="10"/>
      <c r="W500" s="10"/>
      <c r="X500" s="10"/>
      <c r="Y500" s="10"/>
      <c r="Z500" s="10"/>
      <c r="AA500" s="10"/>
      <c r="AB500" s="10"/>
      <c r="AC500" s="11"/>
    </row>
    <row r="501" spans="1:29" ht="15.75" customHeight="1">
      <c r="A501" s="1432"/>
      <c r="B501" s="9"/>
      <c r="C501" s="579"/>
      <c r="D501" s="1588"/>
      <c r="E501" s="1588"/>
      <c r="F501" s="491"/>
      <c r="G501" s="491"/>
      <c r="H501" s="7"/>
      <c r="I501" s="7"/>
      <c r="J501" s="177"/>
      <c r="K501" s="177"/>
      <c r="L501" s="177"/>
      <c r="M501" s="177"/>
      <c r="N501" s="178"/>
      <c r="P501" s="1432"/>
      <c r="Q501" s="9"/>
      <c r="R501" s="10"/>
      <c r="S501" s="10"/>
      <c r="T501" s="10"/>
      <c r="U501" s="10"/>
      <c r="V501" s="10"/>
      <c r="W501" s="10"/>
      <c r="X501" s="10"/>
      <c r="Y501" s="10"/>
      <c r="Z501" s="10"/>
      <c r="AA501" s="10"/>
      <c r="AB501" s="10"/>
      <c r="AC501" s="11"/>
    </row>
    <row r="502" spans="1:29" ht="15.75" customHeight="1">
      <c r="A502" s="1432"/>
      <c r="B502" s="579"/>
      <c r="C502" s="485" t="s">
        <v>6</v>
      </c>
      <c r="D502" s="579"/>
      <c r="E502" s="579"/>
      <c r="F502" s="491"/>
      <c r="G502" s="491"/>
      <c r="H502" s="7"/>
      <c r="I502" s="7"/>
      <c r="J502" s="177"/>
      <c r="K502" s="177"/>
      <c r="L502" s="177"/>
      <c r="M502" s="177"/>
      <c r="N502" s="178"/>
      <c r="P502" s="1432"/>
      <c r="Q502" s="9"/>
      <c r="R502" s="10"/>
      <c r="S502" s="10"/>
      <c r="T502" s="10"/>
      <c r="U502" s="10"/>
      <c r="V502" s="10"/>
      <c r="W502" s="10"/>
      <c r="X502" s="10"/>
      <c r="Y502" s="10"/>
      <c r="Z502" s="10"/>
      <c r="AA502" s="10"/>
      <c r="AB502" s="10"/>
      <c r="AC502" s="11"/>
    </row>
    <row r="503" spans="1:29" ht="15.75" customHeight="1">
      <c r="A503" s="1432"/>
      <c r="B503" s="9"/>
      <c r="C503" s="553">
        <v>0.05</v>
      </c>
      <c r="D503" s="1588" t="s">
        <v>668</v>
      </c>
      <c r="E503" s="1588"/>
      <c r="F503" s="491"/>
      <c r="G503" s="491"/>
      <c r="H503" s="7"/>
      <c r="I503" s="7"/>
      <c r="J503" s="177"/>
      <c r="K503" s="177"/>
      <c r="L503" s="177"/>
      <c r="M503" s="177"/>
      <c r="N503" s="178"/>
      <c r="P503" s="1432"/>
      <c r="Q503" s="9"/>
      <c r="R503" s="10"/>
      <c r="S503" s="10"/>
      <c r="T503" s="10"/>
      <c r="U503" s="10"/>
      <c r="V503" s="10"/>
      <c r="W503" s="10"/>
      <c r="X503" s="10"/>
      <c r="Y503" s="10"/>
      <c r="Z503" s="10"/>
      <c r="AA503" s="10"/>
      <c r="AB503" s="10"/>
      <c r="AC503" s="11"/>
    </row>
    <row r="504" spans="1:29" ht="15.75" customHeight="1">
      <c r="A504" s="1432"/>
      <c r="B504" s="9"/>
      <c r="C504" s="580">
        <f>(C489*C503)-C487</f>
        <v>0.40899999999999997</v>
      </c>
      <c r="D504" s="1588"/>
      <c r="E504" s="1588"/>
      <c r="F504" s="1409">
        <f>(C504/C481)*F481</f>
        <v>3.4083333333333334E-2</v>
      </c>
      <c r="G504" s="1409"/>
      <c r="H504" s="7"/>
      <c r="I504" s="1409">
        <f>(C504/E497)*I481</f>
        <v>0.40899999999999997</v>
      </c>
      <c r="J504" s="1409"/>
      <c r="K504" s="177"/>
      <c r="L504" s="1409">
        <f>(C504/C490)*L490</f>
        <v>0.13887945670628185</v>
      </c>
      <c r="M504" s="1409"/>
      <c r="N504" s="178"/>
      <c r="P504" s="1432"/>
      <c r="Q504" s="9"/>
      <c r="R504" s="10"/>
      <c r="S504" s="10"/>
      <c r="T504" s="10"/>
      <c r="U504" s="10"/>
      <c r="V504" s="10"/>
      <c r="W504" s="10"/>
      <c r="X504" s="10"/>
      <c r="Y504" s="10"/>
      <c r="Z504" s="10"/>
      <c r="AA504" s="10"/>
      <c r="AB504" s="10"/>
      <c r="AC504" s="11"/>
    </row>
    <row r="505" spans="1:29" ht="15.75" thickBot="1">
      <c r="A505" s="1432"/>
      <c r="B505" s="482"/>
      <c r="C505" s="89"/>
      <c r="D505" s="89"/>
      <c r="E505" s="89"/>
      <c r="F505" s="89"/>
      <c r="G505" s="89"/>
      <c r="H505" s="89"/>
      <c r="I505" s="89"/>
      <c r="J505" s="89"/>
      <c r="K505" s="89"/>
      <c r="L505" s="89"/>
      <c r="M505" s="89"/>
      <c r="N505" s="483"/>
      <c r="P505" s="1432"/>
      <c r="Q505" s="9"/>
      <c r="R505" s="10"/>
      <c r="S505" s="10"/>
      <c r="T505" s="10"/>
      <c r="U505" s="10"/>
      <c r="V505" s="10"/>
      <c r="W505" s="10"/>
      <c r="X505" s="10"/>
      <c r="Y505" s="10"/>
      <c r="Z505" s="10"/>
      <c r="AA505" s="10"/>
      <c r="AB505" s="10"/>
      <c r="AC505" s="11"/>
    </row>
    <row r="506" spans="1:29">
      <c r="A506" s="1432"/>
      <c r="B506" s="23" t="s">
        <v>6</v>
      </c>
      <c r="C506" s="452" t="s">
        <v>10</v>
      </c>
      <c r="D506" s="25"/>
      <c r="E506" s="25"/>
      <c r="F506" s="25"/>
      <c r="G506" s="25"/>
      <c r="H506" s="25"/>
      <c r="I506" s="25"/>
      <c r="J506" s="25"/>
      <c r="K506" s="25"/>
      <c r="L506" s="25"/>
      <c r="M506" s="25"/>
      <c r="N506" s="26"/>
      <c r="P506" s="1432"/>
      <c r="Q506" s="9"/>
      <c r="R506" s="10"/>
      <c r="S506" s="10"/>
      <c r="T506" s="10"/>
      <c r="U506" s="10"/>
      <c r="V506" s="10"/>
      <c r="W506" s="10"/>
      <c r="X506" s="10"/>
      <c r="Y506" s="10"/>
      <c r="Z506" s="10"/>
      <c r="AA506" s="10"/>
      <c r="AB506" s="10"/>
      <c r="AC506" s="11"/>
    </row>
    <row r="507" spans="1:29">
      <c r="A507" s="1432"/>
      <c r="B507" s="495" t="s">
        <v>5</v>
      </c>
      <c r="C507" s="585" t="s">
        <v>674</v>
      </c>
      <c r="D507" s="28"/>
      <c r="E507" s="28"/>
      <c r="F507" s="28"/>
      <c r="G507" s="28"/>
      <c r="H507" s="28"/>
      <c r="I507" s="28"/>
      <c r="J507" s="28"/>
      <c r="K507" s="28"/>
      <c r="L507" s="28"/>
      <c r="M507" s="10"/>
      <c r="N507" s="29"/>
      <c r="P507" s="1432"/>
      <c r="Q507" s="9"/>
      <c r="R507" s="10"/>
      <c r="S507" s="10"/>
      <c r="T507" s="10"/>
      <c r="U507" s="10"/>
      <c r="V507" s="10"/>
      <c r="W507" s="10"/>
      <c r="X507" s="10"/>
      <c r="Y507" s="10"/>
      <c r="Z507" s="10"/>
      <c r="AA507" s="10"/>
      <c r="AB507" s="10"/>
      <c r="AC507" s="11"/>
    </row>
    <row r="508" spans="1:29">
      <c r="A508" s="1432"/>
      <c r="B508" s="108" t="s">
        <v>66</v>
      </c>
      <c r="C508" s="562" t="s">
        <v>675</v>
      </c>
      <c r="D508" s="28"/>
      <c r="E508" s="28"/>
      <c r="F508" s="28"/>
      <c r="G508" s="28"/>
      <c r="H508" s="28"/>
      <c r="I508" s="28"/>
      <c r="J508" s="28"/>
      <c r="K508" s="28"/>
      <c r="L508" s="28"/>
      <c r="M508" s="10"/>
      <c r="N508" s="29"/>
      <c r="P508" s="1432"/>
      <c r="Q508" s="9"/>
      <c r="R508" s="10"/>
      <c r="S508" s="10"/>
      <c r="T508" s="10"/>
      <c r="U508" s="10"/>
      <c r="V508" s="10"/>
      <c r="W508" s="10"/>
      <c r="X508" s="10"/>
      <c r="Y508" s="10"/>
      <c r="Z508" s="10"/>
      <c r="AA508" s="10"/>
      <c r="AB508" s="10"/>
      <c r="AC508" s="11"/>
    </row>
    <row r="509" spans="1:29">
      <c r="A509" s="1432"/>
      <c r="B509" s="582" t="s">
        <v>143</v>
      </c>
      <c r="C509" s="586" t="s">
        <v>676</v>
      </c>
      <c r="D509" s="28"/>
      <c r="E509" s="28"/>
      <c r="F509" s="28"/>
      <c r="G509" s="28"/>
      <c r="H509" s="28"/>
      <c r="I509" s="28"/>
      <c r="J509" s="28"/>
      <c r="K509" s="28"/>
      <c r="L509" s="28"/>
      <c r="M509" s="10"/>
      <c r="N509" s="29"/>
      <c r="P509" s="1432"/>
      <c r="Q509" s="9"/>
      <c r="R509" s="10"/>
      <c r="S509" s="10"/>
      <c r="T509" s="10"/>
      <c r="U509" s="10"/>
      <c r="V509" s="10"/>
      <c r="W509" s="10"/>
      <c r="X509" s="10"/>
      <c r="Y509" s="10"/>
      <c r="Z509" s="10"/>
      <c r="AA509" s="10"/>
      <c r="AB509" s="10"/>
      <c r="AC509" s="11"/>
    </row>
    <row r="510" spans="1:29">
      <c r="A510" s="1432"/>
      <c r="B510" s="53"/>
      <c r="C510" s="40"/>
      <c r="D510" s="177"/>
      <c r="E510" s="177"/>
      <c r="F510" s="177"/>
      <c r="G510" s="177"/>
      <c r="H510" s="177"/>
      <c r="I510" s="177"/>
      <c r="J510" s="177"/>
      <c r="K510" s="177"/>
      <c r="L510" s="177"/>
      <c r="M510" s="177"/>
      <c r="N510" s="178"/>
      <c r="P510" s="1432"/>
      <c r="Q510" s="9"/>
      <c r="R510" s="10"/>
      <c r="S510" s="10"/>
      <c r="T510" s="10"/>
      <c r="U510" s="10"/>
      <c r="V510" s="10"/>
      <c r="W510" s="10"/>
      <c r="X510" s="10"/>
      <c r="Y510" s="10"/>
      <c r="Z510" s="10"/>
      <c r="AA510" s="10"/>
      <c r="AB510" s="10"/>
      <c r="AC510" s="11"/>
    </row>
    <row r="511" spans="1:29">
      <c r="A511" s="1432"/>
      <c r="B511" s="1589" t="s">
        <v>7</v>
      </c>
      <c r="C511" s="1412"/>
      <c r="D511" s="1412"/>
      <c r="E511" s="1412"/>
      <c r="F511" s="1412"/>
      <c r="G511" s="1412"/>
      <c r="H511" s="1412"/>
      <c r="I511" s="1412"/>
      <c r="J511" s="1412"/>
      <c r="K511" s="1412"/>
      <c r="L511" s="1412"/>
      <c r="M511" s="1412"/>
      <c r="N511" s="1413"/>
      <c r="P511" s="1432"/>
      <c r="Q511" s="9"/>
      <c r="R511" s="10"/>
      <c r="S511" s="10"/>
      <c r="T511" s="10"/>
      <c r="U511" s="10"/>
      <c r="V511" s="10"/>
      <c r="W511" s="10"/>
      <c r="X511" s="10"/>
      <c r="Y511" s="10"/>
      <c r="Z511" s="10"/>
      <c r="AA511" s="10"/>
      <c r="AB511" s="10"/>
      <c r="AC511" s="11"/>
    </row>
    <row r="512" spans="1:29">
      <c r="A512" s="1432"/>
      <c r="B512" s="53"/>
      <c r="C512" s="40"/>
      <c r="D512" s="177"/>
      <c r="E512" s="177"/>
      <c r="F512" s="177"/>
      <c r="G512" s="177"/>
      <c r="H512" s="177"/>
      <c r="I512" s="177"/>
      <c r="J512" s="177"/>
      <c r="K512" s="177"/>
      <c r="L512" s="177"/>
      <c r="M512" s="177"/>
      <c r="N512" s="178"/>
      <c r="P512" s="1432"/>
      <c r="Q512" s="9"/>
      <c r="R512" s="10"/>
      <c r="S512" s="10"/>
      <c r="T512" s="10"/>
      <c r="U512" s="10"/>
      <c r="V512" s="10"/>
      <c r="W512" s="10"/>
      <c r="X512" s="10"/>
      <c r="Y512" s="10"/>
      <c r="Z512" s="10"/>
      <c r="AA512" s="10"/>
      <c r="AB512" s="10"/>
      <c r="AC512" s="11"/>
    </row>
    <row r="513" spans="1:29" ht="15.75" customHeight="1">
      <c r="A513" s="1432"/>
      <c r="B513" s="53"/>
      <c r="C513" s="1451" t="s">
        <v>677</v>
      </c>
      <c r="D513" s="1451"/>
      <c r="E513" s="1451"/>
      <c r="F513" s="1451"/>
      <c r="G513" s="1451"/>
      <c r="H513" s="1451"/>
      <c r="I513" s="1451"/>
      <c r="J513" s="1451"/>
      <c r="K513" s="1451"/>
      <c r="L513" s="1451"/>
      <c r="M513" s="1451"/>
      <c r="N513" s="1452"/>
      <c r="P513" s="1432"/>
      <c r="Q513" s="9"/>
      <c r="R513" s="10"/>
      <c r="S513" s="10"/>
      <c r="T513" s="10"/>
      <c r="U513" s="10"/>
      <c r="V513" s="10"/>
      <c r="W513" s="10"/>
      <c r="X513" s="10"/>
      <c r="Y513" s="10"/>
      <c r="Z513" s="10"/>
      <c r="AA513" s="10"/>
      <c r="AB513" s="10"/>
      <c r="AC513" s="11"/>
    </row>
    <row r="514" spans="1:29" ht="15" customHeight="1">
      <c r="A514" s="1432"/>
      <c r="B514" s="53"/>
      <c r="C514" s="1451"/>
      <c r="D514" s="1451"/>
      <c r="E514" s="1451"/>
      <c r="F514" s="1451"/>
      <c r="G514" s="1451"/>
      <c r="H514" s="1451"/>
      <c r="I514" s="1451"/>
      <c r="J514" s="1451"/>
      <c r="K514" s="1451"/>
      <c r="L514" s="1451"/>
      <c r="M514" s="1451"/>
      <c r="N514" s="1452"/>
      <c r="P514" s="1432"/>
      <c r="Q514" s="9"/>
      <c r="R514" s="10"/>
      <c r="S514" s="10"/>
      <c r="T514" s="10"/>
      <c r="U514" s="10"/>
      <c r="V514" s="10"/>
      <c r="W514" s="10"/>
      <c r="X514" s="10"/>
      <c r="Y514" s="10"/>
      <c r="Z514" s="10"/>
      <c r="AA514" s="10"/>
      <c r="AB514" s="10"/>
      <c r="AC514" s="11"/>
    </row>
    <row r="515" spans="1:29" ht="15.75">
      <c r="A515" s="1432"/>
      <c r="B515" s="53"/>
      <c r="C515" s="14" t="s">
        <v>678</v>
      </c>
      <c r="D515" s="177"/>
      <c r="E515" s="177"/>
      <c r="F515" s="177"/>
      <c r="G515" s="177"/>
      <c r="H515" s="177"/>
      <c r="I515" s="177"/>
      <c r="J515" s="177"/>
      <c r="K515" s="177"/>
      <c r="L515" s="177"/>
      <c r="M515" s="177"/>
      <c r="N515" s="178"/>
      <c r="P515" s="1432"/>
      <c r="Q515" s="9"/>
      <c r="R515" s="10"/>
      <c r="S515" s="10"/>
      <c r="T515" s="10"/>
      <c r="U515" s="10"/>
      <c r="V515" s="10"/>
      <c r="W515" s="10"/>
      <c r="X515" s="10"/>
      <c r="Y515" s="10"/>
      <c r="Z515" s="10"/>
      <c r="AA515" s="10"/>
      <c r="AB515" s="10"/>
      <c r="AC515" s="11"/>
    </row>
    <row r="516" spans="1:29" ht="15.75">
      <c r="A516" s="1432"/>
      <c r="B516" s="53"/>
      <c r="C516" s="14" t="s">
        <v>679</v>
      </c>
      <c r="D516" s="177"/>
      <c r="E516" s="177"/>
      <c r="F516" s="177"/>
      <c r="G516" s="177"/>
      <c r="H516" s="177"/>
      <c r="I516" s="177"/>
      <c r="J516" s="177"/>
      <c r="K516" s="177"/>
      <c r="L516" s="177"/>
      <c r="M516" s="177"/>
      <c r="N516" s="178"/>
      <c r="P516" s="1432"/>
      <c r="Q516" s="9"/>
      <c r="R516" s="10"/>
      <c r="S516" s="10"/>
      <c r="T516" s="10"/>
      <c r="U516" s="10"/>
      <c r="V516" s="10"/>
      <c r="W516" s="10"/>
      <c r="X516" s="10"/>
      <c r="Y516" s="10"/>
      <c r="Z516" s="10"/>
      <c r="AA516" s="10"/>
      <c r="AB516" s="10"/>
      <c r="AC516" s="11"/>
    </row>
    <row r="517" spans="1:29" ht="15.75">
      <c r="A517" s="1432"/>
      <c r="B517" s="53"/>
      <c r="C517" s="14" t="s">
        <v>680</v>
      </c>
      <c r="D517" s="177"/>
      <c r="E517" s="177"/>
      <c r="F517" s="177"/>
      <c r="G517" s="177"/>
      <c r="H517" s="177"/>
      <c r="I517" s="177"/>
      <c r="J517" s="177"/>
      <c r="K517" s="177"/>
      <c r="L517" s="177"/>
      <c r="M517" s="177"/>
      <c r="N517" s="178"/>
      <c r="P517" s="1432"/>
      <c r="Q517" s="9"/>
      <c r="R517" s="10"/>
      <c r="S517" s="10"/>
      <c r="T517" s="10"/>
      <c r="U517" s="10"/>
      <c r="V517" s="10"/>
      <c r="W517" s="10"/>
      <c r="X517" s="10"/>
      <c r="Y517" s="10"/>
      <c r="Z517" s="10"/>
      <c r="AA517" s="10"/>
      <c r="AB517" s="10"/>
      <c r="AC517" s="11"/>
    </row>
    <row r="518" spans="1:29" ht="15.75">
      <c r="A518" s="1432"/>
      <c r="B518" s="53"/>
      <c r="C518" s="14" t="s">
        <v>653</v>
      </c>
      <c r="D518" s="177"/>
      <c r="E518" s="177"/>
      <c r="F518" s="177"/>
      <c r="G518" s="177"/>
      <c r="H518" s="177"/>
      <c r="I518" s="177"/>
      <c r="J518" s="177"/>
      <c r="K518" s="177"/>
      <c r="L518" s="177"/>
      <c r="M518" s="177"/>
      <c r="N518" s="178"/>
      <c r="P518" s="1432"/>
      <c r="Q518" s="9"/>
      <c r="R518" s="10"/>
      <c r="S518" s="10"/>
      <c r="T518" s="10"/>
      <c r="U518" s="10"/>
      <c r="V518" s="10"/>
      <c r="W518" s="10"/>
      <c r="X518" s="10"/>
      <c r="Y518" s="10"/>
      <c r="Z518" s="10"/>
      <c r="AA518" s="10"/>
      <c r="AB518" s="10"/>
      <c r="AC518" s="11"/>
    </row>
    <row r="519" spans="1:29" ht="15.75">
      <c r="A519" s="1432"/>
      <c r="B519" s="53"/>
      <c r="C519" s="14" t="s">
        <v>681</v>
      </c>
      <c r="D519" s="177"/>
      <c r="E519" s="177"/>
      <c r="F519" s="177"/>
      <c r="G519" s="177"/>
      <c r="H519" s="177"/>
      <c r="I519" s="177"/>
      <c r="J519" s="177"/>
      <c r="K519" s="177"/>
      <c r="L519" s="177"/>
      <c r="M519" s="177"/>
      <c r="N519" s="178"/>
      <c r="P519" s="1432"/>
      <c r="Q519" s="9"/>
      <c r="R519" s="10"/>
      <c r="S519" s="10"/>
      <c r="T519" s="10"/>
      <c r="U519" s="10"/>
      <c r="V519" s="10"/>
      <c r="W519" s="10"/>
      <c r="X519" s="10"/>
      <c r="Y519" s="10"/>
      <c r="Z519" s="10"/>
      <c r="AA519" s="10"/>
      <c r="AB519" s="10"/>
      <c r="AC519" s="11"/>
    </row>
    <row r="520" spans="1:29" ht="15.75">
      <c r="A520" s="1432"/>
      <c r="B520" s="53"/>
      <c r="C520" s="14" t="s">
        <v>682</v>
      </c>
      <c r="D520" s="177"/>
      <c r="E520" s="177"/>
      <c r="F520" s="177"/>
      <c r="G520" s="177"/>
      <c r="H520" s="177"/>
      <c r="I520" s="177"/>
      <c r="J520" s="177"/>
      <c r="K520" s="177"/>
      <c r="L520" s="177"/>
      <c r="M520" s="177"/>
      <c r="N520" s="178"/>
      <c r="P520" s="1432"/>
      <c r="Q520" s="9"/>
      <c r="R520" s="10"/>
      <c r="S520" s="10"/>
      <c r="T520" s="10"/>
      <c r="U520" s="10"/>
      <c r="V520" s="10"/>
      <c r="W520" s="10"/>
      <c r="X520" s="10"/>
      <c r="Y520" s="10"/>
      <c r="Z520" s="10"/>
      <c r="AA520" s="10"/>
      <c r="AB520" s="10"/>
      <c r="AC520" s="11"/>
    </row>
    <row r="521" spans="1:29">
      <c r="A521" s="1432"/>
      <c r="B521" s="53"/>
      <c r="C521" s="177"/>
      <c r="D521" s="177"/>
      <c r="E521" s="177"/>
      <c r="F521" s="177"/>
      <c r="G521" s="177"/>
      <c r="H521" s="177"/>
      <c r="I521" s="177"/>
      <c r="J521" s="177"/>
      <c r="K521" s="177"/>
      <c r="L521" s="177"/>
      <c r="M521" s="177"/>
      <c r="N521" s="178"/>
      <c r="P521" s="1432"/>
      <c r="Q521" s="9"/>
      <c r="R521" s="10"/>
      <c r="S521" s="10"/>
      <c r="T521" s="10"/>
      <c r="U521" s="10"/>
      <c r="V521" s="10"/>
      <c r="W521" s="10"/>
      <c r="X521" s="10"/>
      <c r="Y521" s="10"/>
      <c r="Z521" s="10"/>
      <c r="AA521" s="10"/>
      <c r="AB521" s="10"/>
      <c r="AC521" s="11"/>
    </row>
    <row r="522" spans="1:29" ht="15.75">
      <c r="A522" s="1432"/>
      <c r="B522" s="53"/>
      <c r="C522" s="587" t="s">
        <v>651</v>
      </c>
      <c r="D522" s="177"/>
      <c r="E522" s="177"/>
      <c r="F522" s="177"/>
      <c r="G522" s="177"/>
      <c r="H522" s="177"/>
      <c r="I522" s="177"/>
      <c r="J522" s="177"/>
      <c r="K522" s="177"/>
      <c r="L522" s="177"/>
      <c r="M522" s="177"/>
      <c r="N522" s="178"/>
      <c r="P522" s="1432"/>
      <c r="Q522" s="9"/>
      <c r="R522" s="10"/>
      <c r="S522" s="10"/>
      <c r="T522" s="10"/>
      <c r="U522" s="10"/>
      <c r="V522" s="10"/>
      <c r="W522" s="10"/>
      <c r="X522" s="10"/>
      <c r="Y522" s="10"/>
      <c r="Z522" s="10"/>
      <c r="AA522" s="10"/>
      <c r="AB522" s="10"/>
      <c r="AC522" s="11"/>
    </row>
    <row r="523" spans="1:29" ht="15.75">
      <c r="A523" s="1432"/>
      <c r="B523" s="53"/>
      <c r="C523" s="587" t="s">
        <v>684</v>
      </c>
      <c r="D523" s="177"/>
      <c r="E523" s="177"/>
      <c r="F523" s="177"/>
      <c r="G523" s="177"/>
      <c r="H523" s="177"/>
      <c r="I523" s="177"/>
      <c r="J523" s="177"/>
      <c r="K523" s="177"/>
      <c r="L523" s="177"/>
      <c r="M523" s="177"/>
      <c r="N523" s="178"/>
      <c r="P523" s="1432"/>
      <c r="Q523" s="9"/>
      <c r="R523" s="10"/>
      <c r="S523" s="10"/>
      <c r="T523" s="10"/>
      <c r="U523" s="10"/>
      <c r="V523" s="10"/>
      <c r="W523" s="10"/>
      <c r="X523" s="10"/>
      <c r="Y523" s="10"/>
      <c r="Z523" s="10"/>
      <c r="AA523" s="10"/>
      <c r="AB523" s="10"/>
      <c r="AC523" s="11"/>
    </row>
    <row r="524" spans="1:29" ht="15.75">
      <c r="A524" s="1432"/>
      <c r="B524" s="53"/>
      <c r="C524" s="587" t="s">
        <v>652</v>
      </c>
      <c r="D524" s="177"/>
      <c r="E524" s="177"/>
      <c r="F524" s="177"/>
      <c r="G524" s="177"/>
      <c r="H524" s="177"/>
      <c r="I524" s="177"/>
      <c r="J524" s="177"/>
      <c r="K524" s="177"/>
      <c r="L524" s="177"/>
      <c r="M524" s="177"/>
      <c r="N524" s="178"/>
      <c r="P524" s="1432"/>
      <c r="Q524" s="9"/>
      <c r="R524" s="10"/>
      <c r="S524" s="10"/>
      <c r="T524" s="10"/>
      <c r="U524" s="10"/>
      <c r="V524" s="10"/>
      <c r="W524" s="10"/>
      <c r="X524" s="10"/>
      <c r="Y524" s="10"/>
      <c r="Z524" s="10"/>
      <c r="AA524" s="10"/>
      <c r="AB524" s="10"/>
      <c r="AC524" s="11"/>
    </row>
    <row r="525" spans="1:29">
      <c r="A525" s="1432"/>
      <c r="B525" s="53"/>
      <c r="C525" s="177"/>
      <c r="D525" s="177"/>
      <c r="E525" s="177"/>
      <c r="F525" s="177"/>
      <c r="G525" s="177"/>
      <c r="H525" s="177"/>
      <c r="I525" s="177"/>
      <c r="J525" s="177"/>
      <c r="K525" s="177"/>
      <c r="L525" s="177"/>
      <c r="M525" s="177"/>
      <c r="N525" s="178"/>
      <c r="P525" s="1432"/>
      <c r="Q525" s="9"/>
      <c r="R525" s="10"/>
      <c r="S525" s="10"/>
      <c r="T525" s="10"/>
      <c r="U525" s="10"/>
      <c r="V525" s="10"/>
      <c r="W525" s="10"/>
      <c r="X525" s="10"/>
      <c r="Y525" s="10"/>
      <c r="Z525" s="10"/>
      <c r="AA525" s="10"/>
      <c r="AB525" s="10"/>
      <c r="AC525" s="11"/>
    </row>
    <row r="526" spans="1:29" ht="18.75">
      <c r="A526" s="1432"/>
      <c r="B526" s="53"/>
      <c r="C526" s="597" t="s">
        <v>685</v>
      </c>
      <c r="D526" s="53"/>
      <c r="E526" s="503"/>
      <c r="F526" s="491"/>
      <c r="G526" s="493"/>
      <c r="H526" s="493"/>
      <c r="I526" s="10"/>
      <c r="J526" s="177"/>
      <c r="K526" s="177"/>
      <c r="L526" s="177"/>
      <c r="M526" s="177"/>
      <c r="N526" s="178"/>
      <c r="P526" s="1432"/>
      <c r="Q526" s="9"/>
      <c r="R526" s="14" t="s">
        <v>1454</v>
      </c>
      <c r="S526" s="10"/>
      <c r="T526" s="10"/>
      <c r="U526" s="597" t="s">
        <v>685</v>
      </c>
      <c r="V526" s="10"/>
      <c r="W526" s="10"/>
      <c r="X526" s="10"/>
      <c r="Y526" s="10"/>
      <c r="Z526" s="10"/>
      <c r="AA526" s="10"/>
      <c r="AB526" s="10"/>
      <c r="AC526" s="11"/>
    </row>
    <row r="527" spans="1:29" ht="15.75">
      <c r="A527" s="1432"/>
      <c r="B527" s="53"/>
      <c r="C527" s="485" t="s">
        <v>6</v>
      </c>
      <c r="D527" s="99" t="s">
        <v>861</v>
      </c>
      <c r="E527" s="503"/>
      <c r="F527" s="491"/>
      <c r="G527" s="493"/>
      <c r="I527" s="7"/>
      <c r="J527" s="7"/>
      <c r="L527" s="177"/>
      <c r="M527" s="177"/>
      <c r="N527" s="178"/>
      <c r="P527" s="1432"/>
      <c r="Q527" s="9"/>
      <c r="R527" s="10"/>
      <c r="S527" s="10"/>
      <c r="T527" s="10"/>
      <c r="U527" s="10"/>
      <c r="V527" s="10"/>
      <c r="W527" s="10"/>
      <c r="X527" s="10"/>
      <c r="Y527" s="10"/>
      <c r="Z527" s="10"/>
      <c r="AA527" s="10"/>
      <c r="AB527" s="10"/>
      <c r="AC527" s="11"/>
    </row>
    <row r="528" spans="1:29" ht="15.75">
      <c r="A528" s="1432"/>
      <c r="B528" s="53"/>
      <c r="C528" s="180">
        <v>1</v>
      </c>
      <c r="D528" s="64" t="s">
        <v>654</v>
      </c>
      <c r="E528" s="64"/>
      <c r="F528" s="180">
        <v>32</v>
      </c>
      <c r="G528" s="578" t="s">
        <v>656</v>
      </c>
      <c r="H528" s="502">
        <v>0.05</v>
      </c>
      <c r="I528" s="1587" t="s">
        <v>655</v>
      </c>
      <c r="J528" s="1587"/>
      <c r="K528" s="556">
        <f>H528*F528</f>
        <v>1.6</v>
      </c>
      <c r="L528" s="177"/>
      <c r="M528" s="177"/>
      <c r="N528" s="178"/>
      <c r="P528" s="1432"/>
      <c r="Q528" s="9"/>
      <c r="R528" s="14" t="s">
        <v>1455</v>
      </c>
      <c r="S528" s="10"/>
      <c r="T528" s="10"/>
      <c r="U528" s="10"/>
      <c r="V528" s="10"/>
      <c r="W528" s="10"/>
      <c r="X528" s="10"/>
      <c r="Y528" s="10"/>
      <c r="Z528" s="10"/>
      <c r="AA528" s="10"/>
      <c r="AB528" s="10"/>
      <c r="AC528" s="11"/>
    </row>
    <row r="529" spans="1:29" ht="15.75">
      <c r="A529" s="1432"/>
      <c r="B529" s="53"/>
      <c r="C529" s="53"/>
      <c r="D529" s="64"/>
      <c r="E529" s="563"/>
      <c r="F529" s="548"/>
      <c r="G529" s="549"/>
      <c r="I529" s="7"/>
      <c r="J529" s="7"/>
      <c r="L529" s="177"/>
      <c r="M529" s="177"/>
      <c r="N529" s="178"/>
      <c r="P529" s="1432"/>
      <c r="Q529" s="9"/>
      <c r="R529" s="10"/>
      <c r="S529" s="10"/>
      <c r="T529" s="10"/>
      <c r="U529" s="10"/>
      <c r="V529" s="10"/>
      <c r="W529" s="10"/>
      <c r="X529" s="10"/>
      <c r="Y529" s="10"/>
      <c r="Z529" s="10"/>
      <c r="AA529" s="10"/>
      <c r="AB529" s="10"/>
      <c r="AC529" s="11"/>
    </row>
    <row r="530" spans="1:29" ht="15.75">
      <c r="A530" s="1432"/>
      <c r="B530" s="53"/>
      <c r="C530" s="588" t="s">
        <v>686</v>
      </c>
      <c r="D530" s="221">
        <v>1</v>
      </c>
      <c r="F530" s="180">
        <v>3</v>
      </c>
      <c r="G530" s="78" t="s">
        <v>657</v>
      </c>
      <c r="H530" s="180">
        <v>8</v>
      </c>
      <c r="I530" s="78" t="s">
        <v>658</v>
      </c>
      <c r="J530" s="589" t="s">
        <v>659</v>
      </c>
      <c r="K530" s="555">
        <f>H530*F530</f>
        <v>24</v>
      </c>
      <c r="L530" s="177"/>
      <c r="M530" s="177"/>
      <c r="N530" s="178"/>
      <c r="P530" s="1432"/>
      <c r="Q530" s="9"/>
      <c r="R530" s="1012" t="s">
        <v>1456</v>
      </c>
      <c r="S530" s="10"/>
      <c r="T530" s="10"/>
      <c r="U530" s="10"/>
      <c r="V530" s="10"/>
      <c r="W530" s="10"/>
      <c r="X530" s="10"/>
      <c r="Y530" s="10"/>
      <c r="Z530" s="10"/>
      <c r="AA530" s="10"/>
      <c r="AB530" s="10"/>
      <c r="AC530" s="11"/>
    </row>
    <row r="531" spans="1:29" ht="15.75" thickBot="1">
      <c r="A531" s="1432"/>
      <c r="B531" s="53"/>
      <c r="C531" s="177"/>
      <c r="D531" s="177"/>
      <c r="E531" s="177"/>
      <c r="F531" s="177"/>
      <c r="G531" s="177"/>
      <c r="H531" s="177"/>
      <c r="I531" s="177"/>
      <c r="J531" s="177"/>
      <c r="K531" s="177"/>
      <c r="L531" s="177"/>
      <c r="M531" s="177"/>
      <c r="N531" s="178"/>
      <c r="P531" s="1432"/>
      <c r="Q531" s="9"/>
      <c r="R531" s="10"/>
      <c r="S531" s="10"/>
      <c r="T531" s="10"/>
      <c r="U531" s="10"/>
      <c r="V531" s="10"/>
      <c r="W531" s="10"/>
      <c r="X531" s="10"/>
      <c r="Y531" s="10"/>
      <c r="Z531" s="10"/>
      <c r="AA531" s="10"/>
      <c r="AB531" s="10"/>
      <c r="AC531" s="11"/>
    </row>
    <row r="532" spans="1:29" ht="15.75" thickTop="1">
      <c r="A532" s="1432"/>
      <c r="B532" s="53"/>
      <c r="C532" s="595"/>
      <c r="D532" s="595"/>
      <c r="E532" s="595"/>
      <c r="F532" s="595"/>
      <c r="G532" s="595"/>
      <c r="H532" s="595"/>
      <c r="I532" s="595"/>
      <c r="J532" s="595"/>
      <c r="K532" s="595"/>
      <c r="L532" s="177"/>
      <c r="M532" s="177"/>
      <c r="N532" s="178"/>
      <c r="P532" s="1432"/>
      <c r="Q532" s="9"/>
      <c r="R532" s="10"/>
      <c r="S532" s="10"/>
      <c r="T532" s="10"/>
      <c r="U532" s="10"/>
      <c r="V532" s="10"/>
      <c r="W532" s="10"/>
      <c r="X532" s="10"/>
      <c r="Y532" s="10"/>
      <c r="Z532" s="10"/>
      <c r="AA532" s="10"/>
      <c r="AB532" s="10"/>
      <c r="AC532" s="11"/>
    </row>
    <row r="533" spans="1:29" ht="18.75">
      <c r="A533" s="1432"/>
      <c r="B533" s="53"/>
      <c r="C533" s="554" t="s">
        <v>669</v>
      </c>
      <c r="D533" s="177"/>
      <c r="E533" s="177"/>
      <c r="F533" s="177"/>
      <c r="G533" s="177"/>
      <c r="H533" s="177"/>
      <c r="I533" s="177"/>
      <c r="J533" s="177"/>
      <c r="K533" s="177"/>
      <c r="L533" s="177"/>
      <c r="M533" s="177"/>
      <c r="N533" s="178"/>
      <c r="P533" s="1432"/>
      <c r="Q533" s="9"/>
      <c r="R533" s="10"/>
      <c r="S533" s="10"/>
      <c r="T533" s="10"/>
      <c r="U533" s="10"/>
      <c r="V533" s="10"/>
      <c r="W533" s="10"/>
      <c r="X533" s="10"/>
      <c r="Y533" s="10"/>
      <c r="Z533" s="10"/>
      <c r="AA533" s="10"/>
      <c r="AB533" s="10"/>
      <c r="AC533" s="11"/>
    </row>
    <row r="534" spans="1:29" ht="18.75">
      <c r="A534" s="1432"/>
      <c r="B534" s="53"/>
      <c r="C534" s="490" t="s">
        <v>5</v>
      </c>
      <c r="D534" s="177"/>
      <c r="E534" s="177"/>
      <c r="F534" s="177"/>
      <c r="G534" s="177"/>
      <c r="H534" s="177"/>
      <c r="I534" s="177"/>
      <c r="J534" s="177"/>
      <c r="K534" s="177"/>
      <c r="L534" s="177"/>
      <c r="M534" s="177"/>
      <c r="N534" s="178"/>
      <c r="P534" s="1432"/>
      <c r="Q534" s="9"/>
      <c r="R534" s="554" t="s">
        <v>1457</v>
      </c>
      <c r="S534" s="10"/>
      <c r="T534" s="10"/>
      <c r="U534" s="10"/>
      <c r="V534" s="10"/>
      <c r="W534" s="10"/>
      <c r="X534" s="10"/>
      <c r="Y534" s="10"/>
      <c r="Z534" s="10"/>
      <c r="AA534" s="10"/>
      <c r="AB534" s="10"/>
      <c r="AC534" s="11"/>
    </row>
    <row r="535" spans="1:29" ht="15.75">
      <c r="A535" s="1432"/>
      <c r="B535" s="53"/>
      <c r="C535" s="414">
        <v>2</v>
      </c>
      <c r="D535" s="598" t="s">
        <v>687</v>
      </c>
      <c r="E535" s="64"/>
      <c r="F535" s="555">
        <f>(F528/C528)*C535</f>
        <v>64</v>
      </c>
      <c r="G535" s="578" t="s">
        <v>656</v>
      </c>
      <c r="H535" s="556">
        <f>H528</f>
        <v>0.05</v>
      </c>
      <c r="I535" s="1587" t="s">
        <v>655</v>
      </c>
      <c r="J535" s="1587"/>
      <c r="K535" s="556">
        <f>H535*F535</f>
        <v>3.2</v>
      </c>
      <c r="L535" s="177"/>
      <c r="M535" s="177"/>
      <c r="N535" s="178"/>
      <c r="P535" s="1432"/>
      <c r="Q535" s="9"/>
      <c r="R535" s="10"/>
      <c r="S535" s="10"/>
      <c r="T535" s="10"/>
      <c r="U535" s="10"/>
      <c r="V535" s="10"/>
      <c r="W535" s="10"/>
      <c r="X535" s="10"/>
      <c r="Y535" s="10"/>
      <c r="Z535" s="10"/>
      <c r="AA535" s="10"/>
      <c r="AB535" s="10"/>
      <c r="AC535" s="11"/>
    </row>
    <row r="536" spans="1:29" ht="15.75">
      <c r="A536" s="1432"/>
      <c r="B536" s="53"/>
      <c r="C536" s="53"/>
      <c r="D536" s="64"/>
      <c r="E536" s="563"/>
      <c r="F536" s="548"/>
      <c r="G536" s="549"/>
      <c r="I536" s="7"/>
      <c r="J536" s="7"/>
      <c r="L536" s="177"/>
      <c r="M536" s="177"/>
      <c r="N536" s="178"/>
      <c r="P536" s="1432"/>
      <c r="Q536" s="9"/>
      <c r="R536" s="10"/>
      <c r="S536" s="10"/>
      <c r="T536" s="10"/>
      <c r="U536" s="10"/>
      <c r="V536" s="10"/>
      <c r="W536" s="10"/>
      <c r="X536" s="10"/>
      <c r="Y536" s="10"/>
      <c r="Z536" s="10"/>
      <c r="AA536" s="10"/>
      <c r="AB536" s="10"/>
      <c r="AC536" s="11"/>
    </row>
    <row r="537" spans="1:29">
      <c r="A537" s="1432"/>
      <c r="B537" s="53"/>
      <c r="C537" s="588" t="s">
        <v>686</v>
      </c>
      <c r="D537" s="591">
        <f>(D530/C528)*C535</f>
        <v>2</v>
      </c>
      <c r="F537" s="555">
        <f>(F530/C528)*C535</f>
        <v>6</v>
      </c>
      <c r="G537" s="78" t="s">
        <v>657</v>
      </c>
      <c r="H537" s="555">
        <f>H530</f>
        <v>8</v>
      </c>
      <c r="I537" s="78" t="s">
        <v>658</v>
      </c>
      <c r="J537" s="589" t="s">
        <v>659</v>
      </c>
      <c r="K537" s="555">
        <f>H537*F537</f>
        <v>48</v>
      </c>
      <c r="L537" s="177"/>
      <c r="M537" s="177"/>
      <c r="N537" s="178"/>
      <c r="P537" s="1432"/>
      <c r="Q537" s="9"/>
      <c r="R537" s="10"/>
      <c r="S537" s="10"/>
      <c r="T537" s="10"/>
      <c r="U537" s="10"/>
      <c r="V537" s="10"/>
      <c r="W537" s="10"/>
      <c r="X537" s="10"/>
      <c r="Y537" s="10"/>
      <c r="Z537" s="10"/>
      <c r="AA537" s="10"/>
      <c r="AB537" s="10"/>
      <c r="AC537" s="11"/>
    </row>
    <row r="538" spans="1:29" ht="15.75" thickBot="1">
      <c r="A538" s="1432"/>
      <c r="B538" s="53"/>
      <c r="C538" s="177"/>
      <c r="D538" s="177"/>
      <c r="E538" s="177"/>
      <c r="F538" s="177"/>
      <c r="G538" s="177"/>
      <c r="H538" s="177"/>
      <c r="I538" s="177"/>
      <c r="J538" s="177"/>
      <c r="K538" s="177"/>
      <c r="L538" s="177"/>
      <c r="M538" s="177"/>
      <c r="N538" s="178"/>
      <c r="P538" s="1432"/>
      <c r="Q538" s="9"/>
      <c r="R538" s="10"/>
      <c r="S538" s="10"/>
      <c r="T538" s="10"/>
      <c r="U538" s="10"/>
      <c r="V538" s="10"/>
      <c r="W538" s="10"/>
      <c r="X538" s="10"/>
      <c r="Y538" s="10"/>
      <c r="Z538" s="10"/>
      <c r="AA538" s="10"/>
      <c r="AB538" s="10"/>
      <c r="AC538" s="11"/>
    </row>
    <row r="539" spans="1:29" ht="15.75" thickTop="1">
      <c r="A539" s="1432"/>
      <c r="B539" s="53"/>
      <c r="C539" s="595"/>
      <c r="D539" s="595"/>
      <c r="E539" s="595"/>
      <c r="F539" s="595"/>
      <c r="G539" s="595"/>
      <c r="H539" s="595"/>
      <c r="I539" s="595"/>
      <c r="J539" s="595"/>
      <c r="K539" s="595"/>
      <c r="L539" s="177"/>
      <c r="M539" s="177"/>
      <c r="N539" s="178"/>
      <c r="P539" s="1432"/>
      <c r="Q539" s="9"/>
      <c r="R539" s="10"/>
      <c r="S539" s="10"/>
      <c r="T539" s="10"/>
      <c r="U539" s="10"/>
      <c r="V539" s="10"/>
      <c r="W539" s="10"/>
      <c r="X539" s="10"/>
      <c r="Y539" s="10"/>
      <c r="Z539" s="10"/>
      <c r="AA539" s="10"/>
      <c r="AB539" s="10"/>
      <c r="AC539" s="11"/>
    </row>
    <row r="540" spans="1:29" ht="18.75">
      <c r="A540" s="1432"/>
      <c r="B540" s="53"/>
      <c r="C540" s="596" t="s">
        <v>690</v>
      </c>
      <c r="D540" s="177"/>
      <c r="E540" s="177"/>
      <c r="F540" s="177"/>
      <c r="G540" s="177"/>
      <c r="H540" s="177"/>
      <c r="I540" s="177"/>
      <c r="J540" s="177"/>
      <c r="K540" s="177"/>
      <c r="L540" s="177"/>
      <c r="M540" s="177"/>
      <c r="N540" s="178"/>
      <c r="P540" s="1432"/>
      <c r="Q540" s="9"/>
      <c r="R540" s="10"/>
      <c r="S540" s="10"/>
      <c r="T540" s="10"/>
      <c r="U540" s="10"/>
      <c r="V540" s="10"/>
      <c r="W540" s="10"/>
      <c r="X540" s="10"/>
      <c r="Y540" s="10"/>
      <c r="Z540" s="10"/>
      <c r="AA540" s="10"/>
      <c r="AB540" s="10"/>
      <c r="AC540" s="11"/>
    </row>
    <row r="541" spans="1:29" ht="18.75">
      <c r="A541" s="1432"/>
      <c r="B541" s="53"/>
      <c r="C541" s="495" t="s">
        <v>66</v>
      </c>
      <c r="D541" s="10"/>
      <c r="E541" s="177"/>
      <c r="F541" s="177"/>
      <c r="G541" s="177"/>
      <c r="H541" s="177"/>
      <c r="I541" s="177"/>
      <c r="J541" s="177"/>
      <c r="K541" s="177"/>
      <c r="L541" s="177"/>
      <c r="M541" s="177"/>
      <c r="N541" s="178"/>
      <c r="P541" s="1432"/>
      <c r="Q541" s="9"/>
      <c r="R541" s="596" t="s">
        <v>1458</v>
      </c>
      <c r="S541" s="10"/>
      <c r="T541" s="10"/>
      <c r="U541" s="10"/>
      <c r="V541" s="10"/>
      <c r="W541" s="10"/>
      <c r="X541" s="10"/>
      <c r="Y541" s="10"/>
      <c r="Z541" s="10"/>
      <c r="AA541" s="10"/>
      <c r="AB541" s="10"/>
      <c r="AC541" s="11"/>
    </row>
    <row r="542" spans="1:29" ht="15.75">
      <c r="A542" s="1432"/>
      <c r="B542" s="53"/>
      <c r="C542" s="599">
        <v>60</v>
      </c>
      <c r="D542" s="600" t="s">
        <v>658</v>
      </c>
      <c r="E542" s="64"/>
      <c r="F542" s="592">
        <f>(F528/K530)*C542</f>
        <v>80</v>
      </c>
      <c r="G542" s="578" t="s">
        <v>656</v>
      </c>
      <c r="H542" s="593">
        <f>H528</f>
        <v>0.05</v>
      </c>
      <c r="I542" s="1587" t="s">
        <v>655</v>
      </c>
      <c r="J542" s="1587"/>
      <c r="K542" s="593">
        <f>H542*F542</f>
        <v>4</v>
      </c>
      <c r="L542" s="177"/>
      <c r="M542" s="177"/>
      <c r="N542" s="178"/>
      <c r="P542" s="1432"/>
      <c r="Q542" s="9"/>
      <c r="R542" s="10"/>
      <c r="S542" s="10"/>
      <c r="T542" s="10"/>
      <c r="U542" s="10"/>
      <c r="V542" s="10"/>
      <c r="W542" s="10"/>
      <c r="X542" s="10"/>
      <c r="Y542" s="10"/>
      <c r="Z542" s="10"/>
      <c r="AA542" s="10"/>
      <c r="AB542" s="10"/>
      <c r="AC542" s="11"/>
    </row>
    <row r="543" spans="1:29" ht="15.75">
      <c r="A543" s="1432"/>
      <c r="B543" s="53"/>
      <c r="C543" s="53"/>
      <c r="D543" s="64"/>
      <c r="E543" s="563"/>
      <c r="F543" s="548"/>
      <c r="G543" s="549"/>
      <c r="I543" s="7"/>
      <c r="J543" s="7"/>
      <c r="L543" s="177"/>
      <c r="M543" s="177"/>
      <c r="N543" s="178"/>
      <c r="P543" s="1432"/>
      <c r="Q543" s="9"/>
      <c r="R543" s="10"/>
      <c r="S543" s="10"/>
      <c r="T543" s="10"/>
      <c r="U543" s="10"/>
      <c r="V543" s="10"/>
      <c r="W543" s="10"/>
      <c r="X543" s="10"/>
      <c r="Y543" s="10"/>
      <c r="Z543" s="10"/>
      <c r="AA543" s="10"/>
      <c r="AB543" s="10"/>
      <c r="AC543" s="11"/>
    </row>
    <row r="544" spans="1:29" ht="25.5">
      <c r="A544" s="1432"/>
      <c r="B544" s="10"/>
      <c r="C544" s="588" t="s">
        <v>686</v>
      </c>
      <c r="D544" s="591">
        <f>(D530/K530)*C542</f>
        <v>2.5</v>
      </c>
      <c r="F544" s="592">
        <f>(F530/K530)*C542</f>
        <v>7.5</v>
      </c>
      <c r="G544" s="78" t="s">
        <v>657</v>
      </c>
      <c r="H544" s="592">
        <f>H530</f>
        <v>8</v>
      </c>
      <c r="I544" s="78" t="s">
        <v>658</v>
      </c>
      <c r="J544" s="594" t="s">
        <v>687</v>
      </c>
      <c r="K544" s="559">
        <f>(C528/K530)*C542</f>
        <v>2.5</v>
      </c>
      <c r="L544" s="10"/>
      <c r="M544" s="10"/>
      <c r="N544" s="178"/>
      <c r="P544" s="1432"/>
      <c r="Q544" s="9"/>
      <c r="R544" s="10"/>
      <c r="S544" s="10"/>
      <c r="T544" s="10"/>
      <c r="U544" s="10"/>
      <c r="V544" s="10"/>
      <c r="W544" s="10"/>
      <c r="X544" s="10"/>
      <c r="Y544" s="10"/>
      <c r="Z544" s="10"/>
      <c r="AA544" s="10"/>
      <c r="AB544" s="10"/>
      <c r="AC544" s="11"/>
    </row>
    <row r="545" spans="1:29" ht="15.75" thickBot="1">
      <c r="A545" s="1432"/>
      <c r="B545" s="10"/>
      <c r="C545" s="588"/>
      <c r="D545" s="10"/>
      <c r="E545" s="10"/>
      <c r="F545" s="10"/>
      <c r="G545" s="10"/>
      <c r="H545" s="10"/>
      <c r="I545" s="10"/>
      <c r="J545" s="10"/>
      <c r="K545" s="10"/>
      <c r="L545" s="10"/>
      <c r="M545" s="10"/>
      <c r="N545" s="178"/>
      <c r="P545" s="1432"/>
      <c r="Q545" s="9"/>
      <c r="R545" s="10"/>
      <c r="S545" s="10"/>
      <c r="T545" s="10"/>
      <c r="U545" s="10"/>
      <c r="V545" s="10"/>
      <c r="W545" s="10"/>
      <c r="X545" s="10"/>
      <c r="Y545" s="10"/>
      <c r="Z545" s="10"/>
      <c r="AA545" s="10"/>
      <c r="AB545" s="10"/>
      <c r="AC545" s="11"/>
    </row>
    <row r="546" spans="1:29" ht="15.75" thickTop="1">
      <c r="A546" s="1432"/>
      <c r="B546" s="10"/>
      <c r="C546" s="595"/>
      <c r="D546" s="595"/>
      <c r="E546" s="595"/>
      <c r="F546" s="595"/>
      <c r="G546" s="595"/>
      <c r="H546" s="595"/>
      <c r="I546" s="595"/>
      <c r="J546" s="595"/>
      <c r="K546" s="595"/>
      <c r="L546" s="10"/>
      <c r="M546" s="10"/>
      <c r="N546" s="178"/>
      <c r="P546" s="1432"/>
      <c r="Q546" s="9"/>
      <c r="R546" s="10"/>
      <c r="S546" s="10"/>
      <c r="T546" s="10"/>
      <c r="U546" s="10"/>
      <c r="V546" s="10"/>
      <c r="W546" s="10"/>
      <c r="X546" s="10"/>
      <c r="Y546" s="10"/>
      <c r="Z546" s="10"/>
      <c r="AA546" s="10"/>
      <c r="AB546" s="10"/>
      <c r="AC546" s="11"/>
    </row>
    <row r="547" spans="1:29" ht="18.75">
      <c r="A547" s="1432"/>
      <c r="B547" s="10"/>
      <c r="C547" s="603" t="s">
        <v>691</v>
      </c>
      <c r="D547" s="604"/>
      <c r="E547" s="177"/>
      <c r="F547" s="177"/>
      <c r="G547" s="177"/>
      <c r="H547" s="177"/>
      <c r="I547" s="177"/>
      <c r="J547" s="177"/>
      <c r="K547" s="177"/>
      <c r="L547" s="10"/>
      <c r="M547" s="10"/>
      <c r="N547" s="178"/>
      <c r="P547" s="1432"/>
      <c r="Q547" s="9"/>
      <c r="R547" s="10"/>
      <c r="S547" s="10"/>
      <c r="T547" s="10"/>
      <c r="U547" s="10"/>
      <c r="V547" s="10"/>
      <c r="W547" s="10"/>
      <c r="X547" s="10"/>
      <c r="Y547" s="10"/>
      <c r="Z547" s="10"/>
      <c r="AA547" s="10"/>
      <c r="AB547" s="10"/>
      <c r="AC547" s="11"/>
    </row>
    <row r="548" spans="1:29" ht="18.75">
      <c r="A548" s="1432"/>
      <c r="B548" s="10"/>
      <c r="C548" s="108" t="s">
        <v>143</v>
      </c>
      <c r="D548" s="10"/>
      <c r="E548" s="177"/>
      <c r="F548" s="177"/>
      <c r="G548" s="177"/>
      <c r="H548" s="177"/>
      <c r="I548" s="177"/>
      <c r="J548" s="177"/>
      <c r="K548" s="177"/>
      <c r="L548" s="10"/>
      <c r="M548" s="10"/>
      <c r="N548" s="178"/>
      <c r="P548" s="1432"/>
      <c r="Q548" s="9"/>
      <c r="R548" s="603" t="s">
        <v>1459</v>
      </c>
      <c r="S548" s="10"/>
      <c r="T548" s="10"/>
      <c r="U548" s="10"/>
      <c r="V548" s="10"/>
      <c r="W548" s="10"/>
      <c r="X548" s="10"/>
      <c r="Y548" s="10"/>
      <c r="Z548" s="10"/>
      <c r="AA548" s="10"/>
      <c r="AB548" s="10"/>
      <c r="AC548" s="11"/>
    </row>
    <row r="549" spans="1:29" ht="15.75">
      <c r="A549" s="1432"/>
      <c r="B549" s="10"/>
      <c r="C549" s="601">
        <v>6</v>
      </c>
      <c r="D549" s="602" t="s">
        <v>692</v>
      </c>
      <c r="E549" s="64"/>
      <c r="F549" s="592">
        <f>(F528/F530)*C549</f>
        <v>64</v>
      </c>
      <c r="G549" s="578" t="s">
        <v>656</v>
      </c>
      <c r="H549" s="593">
        <f>H535</f>
        <v>0.05</v>
      </c>
      <c r="I549" s="1587" t="s">
        <v>655</v>
      </c>
      <c r="J549" s="1587"/>
      <c r="K549" s="593">
        <f>H549*F549</f>
        <v>3.2</v>
      </c>
      <c r="L549" s="10"/>
      <c r="M549" s="10"/>
      <c r="N549" s="178"/>
      <c r="P549" s="1432"/>
      <c r="Q549" s="9"/>
      <c r="R549" s="10"/>
      <c r="S549" s="10"/>
      <c r="T549" s="10"/>
      <c r="U549" s="10"/>
      <c r="V549" s="10"/>
      <c r="W549" s="10"/>
      <c r="X549" s="10"/>
      <c r="Y549" s="10"/>
      <c r="Z549" s="10"/>
      <c r="AA549" s="10"/>
      <c r="AB549" s="10"/>
      <c r="AC549" s="11"/>
    </row>
    <row r="550" spans="1:29" ht="15.75">
      <c r="A550" s="1432"/>
      <c r="B550" s="10"/>
      <c r="C550" s="504" t="s">
        <v>322</v>
      </c>
      <c r="D550" s="64"/>
      <c r="E550" s="563"/>
      <c r="F550" s="548"/>
      <c r="G550" s="549"/>
      <c r="I550" s="7"/>
      <c r="J550" s="7"/>
      <c r="L550" s="10"/>
      <c r="M550" s="10"/>
      <c r="N550" s="178"/>
      <c r="P550" s="1432"/>
      <c r="Q550" s="9"/>
      <c r="R550" s="10"/>
      <c r="S550" s="10"/>
      <c r="T550" s="10"/>
      <c r="U550" s="10"/>
      <c r="V550" s="10"/>
      <c r="W550" s="10"/>
      <c r="X550" s="10"/>
      <c r="Y550" s="10"/>
      <c r="Z550" s="10"/>
      <c r="AA550" s="10"/>
      <c r="AB550" s="10"/>
      <c r="AC550" s="11"/>
    </row>
    <row r="551" spans="1:29" ht="25.5">
      <c r="A551" s="1432"/>
      <c r="B551" s="588"/>
      <c r="C551" s="592">
        <f>H530</f>
        <v>8</v>
      </c>
      <c r="D551" s="78" t="s">
        <v>658</v>
      </c>
      <c r="E551" s="594" t="s">
        <v>686</v>
      </c>
      <c r="F551" s="591">
        <f>(D530/F530)*C549</f>
        <v>2</v>
      </c>
      <c r="H551" s="591">
        <f>C551*C549</f>
        <v>48</v>
      </c>
      <c r="I551" s="64" t="s">
        <v>658</v>
      </c>
      <c r="J551" s="594" t="s">
        <v>687</v>
      </c>
      <c r="K551" s="559">
        <f>(C528/F530)*C549</f>
        <v>2</v>
      </c>
      <c r="L551" s="10"/>
      <c r="M551" s="10"/>
      <c r="N551" s="178"/>
      <c r="P551" s="1432"/>
      <c r="Q551" s="9"/>
      <c r="R551" s="10"/>
      <c r="S551" s="10"/>
      <c r="T551" s="10"/>
      <c r="U551" s="10"/>
      <c r="V551" s="10"/>
      <c r="W551" s="10"/>
      <c r="X551" s="10"/>
      <c r="Y551" s="10"/>
      <c r="Z551" s="10"/>
      <c r="AA551" s="10"/>
      <c r="AB551" s="10"/>
      <c r="AC551" s="11"/>
    </row>
    <row r="552" spans="1:29">
      <c r="A552" s="1432"/>
      <c r="B552" s="10"/>
      <c r="C552" s="588"/>
      <c r="D552" s="10"/>
      <c r="E552" s="10"/>
      <c r="F552" s="10"/>
      <c r="G552" s="10"/>
      <c r="H552" s="10"/>
      <c r="I552" s="10"/>
      <c r="J552" s="10"/>
      <c r="K552" s="10"/>
      <c r="L552" s="10"/>
      <c r="M552" s="10"/>
      <c r="N552" s="178"/>
      <c r="P552" s="1432"/>
      <c r="Q552" s="9"/>
      <c r="R552" s="10"/>
      <c r="S552" s="10"/>
      <c r="T552" s="10"/>
      <c r="U552" s="10"/>
      <c r="V552" s="10"/>
      <c r="W552" s="10"/>
      <c r="X552" s="10"/>
      <c r="Y552" s="10"/>
      <c r="Z552" s="10"/>
      <c r="AA552" s="10"/>
      <c r="AB552" s="10"/>
      <c r="AC552" s="11"/>
    </row>
    <row r="553" spans="1:29" ht="15.75" thickBot="1">
      <c r="A553" s="1432"/>
      <c r="B553" s="10"/>
      <c r="C553" s="588"/>
      <c r="D553" s="10"/>
      <c r="E553" s="10"/>
      <c r="F553" s="10"/>
      <c r="G553" s="10"/>
      <c r="H553" s="10"/>
      <c r="I553" s="10"/>
      <c r="J553" s="10"/>
      <c r="K553" s="10"/>
      <c r="L553" s="10"/>
      <c r="M553" s="10"/>
      <c r="N553" s="178"/>
      <c r="P553" s="1432"/>
      <c r="Q553" s="1016" t="s">
        <v>1418</v>
      </c>
      <c r="R553" s="10"/>
      <c r="S553" s="10"/>
      <c r="T553" s="10"/>
      <c r="U553" s="10"/>
      <c r="V553" s="10"/>
      <c r="W553" s="10"/>
      <c r="X553" s="10"/>
      <c r="Y553" s="10"/>
      <c r="Z553" s="10"/>
      <c r="AA553" s="10"/>
      <c r="AB553" s="10"/>
      <c r="AC553" s="11"/>
    </row>
    <row r="554" spans="1:29" ht="15.75" thickBot="1">
      <c r="A554" s="1432"/>
      <c r="B554" s="23" t="s">
        <v>6</v>
      </c>
      <c r="C554" s="452" t="s">
        <v>10</v>
      </c>
      <c r="D554" s="25"/>
      <c r="E554" s="25"/>
      <c r="F554" s="25"/>
      <c r="G554" s="25"/>
      <c r="H554" s="25"/>
      <c r="I554" s="25"/>
      <c r="J554" s="25"/>
      <c r="K554" s="25"/>
      <c r="L554" s="25"/>
      <c r="M554" s="25"/>
      <c r="N554" s="26"/>
      <c r="P554" s="1432"/>
      <c r="Q554" s="992" t="str">
        <f ca="1">CELL("nomfichier",P550)</f>
        <v>D:\1 UPRT SITE WEB\uprt.fr\ff-mickael-rabeau\[ff-mr-patisserie-N°3-complet.xlsx]Biscuits-Genoises</v>
      </c>
      <c r="R554" s="10"/>
      <c r="S554" s="10"/>
      <c r="T554" s="10"/>
      <c r="U554" s="10"/>
      <c r="V554" s="10"/>
      <c r="W554" s="10"/>
      <c r="X554" s="10"/>
      <c r="Y554" s="10"/>
      <c r="Z554" s="10"/>
      <c r="AA554" s="10"/>
      <c r="AB554" s="10"/>
      <c r="AC554" s="11"/>
    </row>
    <row r="555" spans="1:29">
      <c r="A555" s="1432"/>
      <c r="B555" s="86" t="s">
        <v>5</v>
      </c>
      <c r="C555" s="451" t="s">
        <v>688</v>
      </c>
      <c r="D555" s="28"/>
      <c r="E555" s="28"/>
      <c r="F555" s="28"/>
      <c r="G555" s="28"/>
      <c r="H555" s="28"/>
      <c r="I555" s="28"/>
      <c r="J555" s="28"/>
      <c r="K555" s="28"/>
      <c r="L555" s="28"/>
      <c r="M555" s="10"/>
      <c r="N555" s="29"/>
      <c r="P555" s="1432"/>
      <c r="Q555" s="938"/>
      <c r="R555" s="939"/>
      <c r="S555" s="939"/>
      <c r="T555" s="939"/>
      <c r="U555" s="25"/>
      <c r="V555" s="25"/>
      <c r="W555" s="25"/>
      <c r="X555" s="25"/>
      <c r="Y555" s="25"/>
      <c r="Z555" s="25"/>
      <c r="AA555" s="25"/>
      <c r="AB555" s="25"/>
      <c r="AC555" s="26"/>
    </row>
    <row r="556" spans="1:29">
      <c r="A556" s="1432"/>
      <c r="B556" s="252" t="s">
        <v>66</v>
      </c>
      <c r="C556" s="585" t="s">
        <v>689</v>
      </c>
      <c r="D556" s="28"/>
      <c r="E556" s="28"/>
      <c r="F556" s="28"/>
      <c r="G556" s="28"/>
      <c r="H556" s="28"/>
      <c r="I556" s="28"/>
      <c r="J556" s="28"/>
      <c r="K556" s="28"/>
      <c r="L556" s="28"/>
      <c r="M556" s="10"/>
      <c r="N556" s="29"/>
      <c r="P556" s="1432"/>
      <c r="Q556" s="9"/>
      <c r="R556" s="10" t="s">
        <v>9</v>
      </c>
      <c r="S556" s="932" t="s">
        <v>177</v>
      </c>
      <c r="T556" s="10"/>
      <c r="U556" s="10"/>
      <c r="V556" s="1429" t="s">
        <v>179</v>
      </c>
      <c r="W556" s="1429"/>
      <c r="X556" s="1429"/>
      <c r="Y556" s="1429"/>
      <c r="Z556" s="1429"/>
      <c r="AA556" s="1429"/>
      <c r="AB556" s="1429"/>
      <c r="AC556" s="1430"/>
    </row>
    <row r="557" spans="1:29">
      <c r="A557" s="1432"/>
      <c r="B557" s="565" t="s">
        <v>143</v>
      </c>
      <c r="C557" s="566" t="s">
        <v>693</v>
      </c>
      <c r="D557" s="28"/>
      <c r="E557" s="28"/>
      <c r="F557" s="28"/>
      <c r="G557" s="28"/>
      <c r="H557" s="28"/>
      <c r="I557" s="28"/>
      <c r="J557" s="28"/>
      <c r="K557" s="28"/>
      <c r="L557" s="28"/>
      <c r="M557" s="10"/>
      <c r="N557" s="29"/>
      <c r="P557" s="1432"/>
      <c r="Q557" s="10"/>
      <c r="R557" s="10"/>
      <c r="S557" s="10"/>
      <c r="T557" s="10"/>
      <c r="U557" s="10"/>
      <c r="V557" s="931"/>
      <c r="W557" s="931" t="s">
        <v>178</v>
      </c>
      <c r="X557" s="931"/>
      <c r="Y557" s="931"/>
      <c r="Z557" s="931"/>
      <c r="AA557" s="931"/>
      <c r="AB557" s="931"/>
      <c r="AC557" s="933"/>
    </row>
    <row r="558" spans="1:29" ht="15" customHeight="1">
      <c r="A558" s="1432"/>
      <c r="B558" s="1433" t="s">
        <v>1412</v>
      </c>
      <c r="C558" s="1434"/>
      <c r="D558" s="1434"/>
      <c r="E558" s="1434"/>
      <c r="F558" s="1434"/>
      <c r="G558" s="1434"/>
      <c r="H558" s="1434"/>
      <c r="I558" s="1434"/>
      <c r="J558" s="1434"/>
      <c r="K558" s="1434"/>
      <c r="L558" s="1434"/>
      <c r="M558" s="1434"/>
      <c r="N558" s="1435"/>
      <c r="P558" s="1432"/>
      <c r="Q558" s="1433" t="s">
        <v>1412</v>
      </c>
      <c r="R558" s="1434"/>
      <c r="S558" s="1434"/>
      <c r="T558" s="1434"/>
      <c r="U558" s="1434"/>
      <c r="V558" s="1434"/>
      <c r="W558" s="1434"/>
      <c r="X558" s="1434"/>
      <c r="Y558" s="1434"/>
      <c r="Z558" s="1434"/>
      <c r="AA558" s="1434"/>
      <c r="AB558" s="1434"/>
      <c r="AC558" s="1435"/>
    </row>
    <row r="559" spans="1:29" ht="15.75" thickBot="1">
      <c r="A559" s="1432"/>
      <c r="B559" s="1436"/>
      <c r="C559" s="1437"/>
      <c r="D559" s="1437"/>
      <c r="E559" s="1437"/>
      <c r="F559" s="1437"/>
      <c r="G559" s="1437"/>
      <c r="H559" s="1437"/>
      <c r="I559" s="1437"/>
      <c r="J559" s="1437"/>
      <c r="K559" s="1437"/>
      <c r="L559" s="1437"/>
      <c r="M559" s="1437"/>
      <c r="N559" s="1438"/>
      <c r="P559" s="1432"/>
      <c r="Q559" s="1436"/>
      <c r="R559" s="1437"/>
      <c r="S559" s="1437"/>
      <c r="T559" s="1437"/>
      <c r="U559" s="1437"/>
      <c r="V559" s="1437"/>
      <c r="W559" s="1437"/>
      <c r="X559" s="1437"/>
      <c r="Y559" s="1437"/>
      <c r="Z559" s="1437"/>
      <c r="AA559" s="1437"/>
      <c r="AB559" s="1437"/>
      <c r="AC559" s="1438"/>
    </row>
    <row r="561" spans="1:29" ht="15.75" thickBot="1">
      <c r="A561" s="8" t="s">
        <v>3</v>
      </c>
      <c r="B561" s="1431" t="s">
        <v>694</v>
      </c>
      <c r="C561" s="1431"/>
      <c r="D561" s="1431"/>
      <c r="E561" s="1431"/>
      <c r="F561" s="1431"/>
      <c r="G561" s="1431"/>
      <c r="H561" s="1431"/>
      <c r="I561" s="1431"/>
      <c r="J561" s="1431"/>
      <c r="K561" s="1431"/>
      <c r="L561" s="1431"/>
      <c r="M561" s="1431"/>
      <c r="N561" s="1431"/>
      <c r="P561" s="8" t="s">
        <v>3</v>
      </c>
      <c r="Q561" s="1431" t="s">
        <v>694</v>
      </c>
      <c r="R561" s="1431"/>
      <c r="S561" s="1431"/>
      <c r="T561" s="1431"/>
      <c r="U561" s="1431"/>
      <c r="V561" s="1431"/>
      <c r="W561" s="1431"/>
      <c r="X561" s="1431"/>
      <c r="Y561" s="1431"/>
      <c r="Z561" s="1431"/>
      <c r="AA561" s="1431"/>
      <c r="AB561" s="1431"/>
      <c r="AC561" s="1431"/>
    </row>
    <row r="562" spans="1:29">
      <c r="A562" s="1432" t="str">
        <f>B561</f>
        <v>Petits Mokas en cercles</v>
      </c>
      <c r="B562" s="621"/>
      <c r="C562" s="622"/>
      <c r="D562" s="622"/>
      <c r="E562" s="622"/>
      <c r="F562" s="622"/>
      <c r="G562" s="622"/>
      <c r="H562" s="622"/>
      <c r="I562" s="622"/>
      <c r="J562" s="622"/>
      <c r="K562" s="622"/>
      <c r="L562" s="622"/>
      <c r="M562" s="622"/>
      <c r="N562" s="623"/>
      <c r="P562" s="1432" t="str">
        <f>Q561</f>
        <v>Petits Mokas en cercles</v>
      </c>
      <c r="Q562" s="621"/>
      <c r="R562" s="622"/>
      <c r="S562" s="622"/>
      <c r="T562" s="622"/>
      <c r="U562" s="622"/>
      <c r="V562" s="622"/>
      <c r="W562" s="622"/>
      <c r="X562" s="622"/>
      <c r="Y562" s="622"/>
      <c r="Z562" s="622"/>
      <c r="AA562" s="622"/>
      <c r="AB562" s="622"/>
      <c r="AC562" s="623"/>
    </row>
    <row r="563" spans="1:29">
      <c r="A563" s="1432"/>
      <c r="B563" s="297"/>
      <c r="C563" s="15"/>
      <c r="D563" s="15"/>
      <c r="E563" s="15"/>
      <c r="F563" s="15"/>
      <c r="G563" s="15"/>
      <c r="H563" s="15"/>
      <c r="I563" s="15"/>
      <c r="J563" s="15"/>
      <c r="K563" s="15"/>
      <c r="L563" s="15"/>
      <c r="M563" s="15"/>
      <c r="N563" s="110"/>
      <c r="P563" s="1432"/>
      <c r="Q563" s="297"/>
      <c r="R563" s="15"/>
      <c r="S563" s="15"/>
      <c r="T563" s="15"/>
      <c r="U563" s="15"/>
      <c r="V563" s="15"/>
      <c r="W563" s="15"/>
      <c r="X563" s="15"/>
      <c r="Y563" s="15"/>
      <c r="Z563" s="15"/>
      <c r="AA563" s="15"/>
      <c r="AB563" s="15"/>
      <c r="AC563" s="110"/>
    </row>
    <row r="564" spans="1:29">
      <c r="A564" s="1432"/>
      <c r="B564" s="297"/>
      <c r="C564" s="15"/>
      <c r="D564" s="15"/>
      <c r="E564" s="15"/>
      <c r="F564" s="15"/>
      <c r="G564" s="15"/>
      <c r="H564" s="15"/>
      <c r="I564" s="15"/>
      <c r="J564" s="15"/>
      <c r="K564" s="15"/>
      <c r="L564" s="15"/>
      <c r="M564" s="15"/>
      <c r="N564" s="110"/>
      <c r="P564" s="1432"/>
      <c r="Q564" s="297"/>
      <c r="R564" s="15"/>
      <c r="S564" s="15"/>
      <c r="T564" s="15"/>
      <c r="U564" s="15"/>
      <c r="V564" s="15"/>
      <c r="W564" s="15"/>
      <c r="X564" s="15"/>
      <c r="Y564" s="15"/>
      <c r="Z564" s="15"/>
      <c r="AA564" s="15"/>
      <c r="AB564" s="15"/>
      <c r="AC564" s="110"/>
    </row>
    <row r="565" spans="1:29">
      <c r="A565" s="1432"/>
      <c r="B565" s="297"/>
      <c r="C565" s="15"/>
      <c r="D565" s="15"/>
      <c r="E565" s="15"/>
      <c r="F565" s="15"/>
      <c r="G565" s="15"/>
      <c r="H565" s="15"/>
      <c r="I565" s="15"/>
      <c r="J565" s="15"/>
      <c r="K565" s="15"/>
      <c r="L565" s="15"/>
      <c r="M565" s="15"/>
      <c r="N565" s="110"/>
      <c r="P565" s="1432"/>
      <c r="Q565" s="297"/>
      <c r="R565" s="15"/>
      <c r="S565" s="15"/>
      <c r="T565" s="15"/>
      <c r="U565" s="15"/>
      <c r="V565" s="15"/>
      <c r="W565" s="15"/>
      <c r="X565" s="15"/>
      <c r="Y565" s="15"/>
      <c r="Z565" s="15"/>
      <c r="AA565" s="15"/>
      <c r="AB565" s="15"/>
      <c r="AC565" s="110"/>
    </row>
    <row r="566" spans="1:29">
      <c r="A566" s="1432"/>
      <c r="B566" s="297"/>
      <c r="C566" s="15"/>
      <c r="D566" s="15"/>
      <c r="E566" s="15"/>
      <c r="F566" s="15"/>
      <c r="G566" s="15"/>
      <c r="H566" s="15"/>
      <c r="I566" s="15"/>
      <c r="J566" s="15"/>
      <c r="K566" s="15"/>
      <c r="L566" s="15"/>
      <c r="M566" s="15"/>
      <c r="N566" s="110"/>
      <c r="P566" s="1432"/>
      <c r="Q566" s="297"/>
      <c r="R566" s="15"/>
      <c r="S566" s="15"/>
      <c r="T566" s="15"/>
      <c r="U566" s="15"/>
      <c r="V566" s="15"/>
      <c r="W566" s="15"/>
      <c r="X566" s="15"/>
      <c r="Y566" s="15"/>
      <c r="Z566" s="15"/>
      <c r="AA566" s="15"/>
      <c r="AB566" s="15"/>
      <c r="AC566" s="110"/>
    </row>
    <row r="567" spans="1:29">
      <c r="A567" s="1432"/>
      <c r="B567" s="297"/>
      <c r="C567" s="15"/>
      <c r="D567" s="15"/>
      <c r="E567" s="15"/>
      <c r="F567" s="15"/>
      <c r="G567" s="15"/>
      <c r="H567" s="15"/>
      <c r="I567" s="15"/>
      <c r="J567" s="15"/>
      <c r="K567" s="15"/>
      <c r="L567" s="15"/>
      <c r="M567" s="15"/>
      <c r="N567" s="110"/>
      <c r="P567" s="1432"/>
      <c r="Q567" s="297"/>
      <c r="R567" s="15"/>
      <c r="S567" s="15"/>
      <c r="T567" s="15"/>
      <c r="U567" s="15"/>
      <c r="V567" s="15"/>
      <c r="W567" s="15"/>
      <c r="X567" s="15"/>
      <c r="Y567" s="15"/>
      <c r="Z567" s="15"/>
      <c r="AA567" s="15"/>
      <c r="AB567" s="15"/>
      <c r="AC567" s="110"/>
    </row>
    <row r="568" spans="1:29" ht="15.75">
      <c r="A568" s="1432"/>
      <c r="B568" s="297"/>
      <c r="C568" s="15"/>
      <c r="D568" s="15"/>
      <c r="E568" s="15"/>
      <c r="F568" s="15"/>
      <c r="G568" s="15"/>
      <c r="H568" s="15"/>
      <c r="I568" s="15"/>
      <c r="J568" s="15"/>
      <c r="K568" s="15"/>
      <c r="L568" s="15"/>
      <c r="M568" s="15"/>
      <c r="N568" s="110"/>
      <c r="P568" s="1432"/>
      <c r="Q568" s="297"/>
      <c r="R568" s="15"/>
      <c r="S568" s="14" t="s">
        <v>1460</v>
      </c>
      <c r="T568" s="15"/>
      <c r="U568" s="15"/>
      <c r="V568" s="15"/>
      <c r="W568" s="15"/>
      <c r="X568" s="15"/>
      <c r="Y568" s="15"/>
      <c r="Z568" s="15"/>
      <c r="AA568" s="15"/>
      <c r="AB568" s="15"/>
      <c r="AC568" s="110"/>
    </row>
    <row r="569" spans="1:29">
      <c r="A569" s="1432"/>
      <c r="B569" s="297"/>
      <c r="C569" s="15"/>
      <c r="D569" s="15"/>
      <c r="E569" s="15"/>
      <c r="F569" s="15"/>
      <c r="G569" s="15"/>
      <c r="H569" s="15"/>
      <c r="I569" s="15"/>
      <c r="J569" s="15"/>
      <c r="K569" s="15"/>
      <c r="L569" s="15"/>
      <c r="M569" s="15"/>
      <c r="N569" s="110"/>
      <c r="P569" s="1432"/>
      <c r="Q569" s="297"/>
      <c r="R569" s="15"/>
      <c r="S569" s="15"/>
      <c r="T569" s="15"/>
      <c r="U569" s="15"/>
      <c r="V569" s="15"/>
      <c r="W569" s="15"/>
      <c r="X569" s="15"/>
      <c r="Y569" s="15"/>
      <c r="Z569" s="15"/>
      <c r="AA569" s="15"/>
      <c r="AB569" s="15"/>
      <c r="AC569" s="110"/>
    </row>
    <row r="570" spans="1:29">
      <c r="A570" s="1432"/>
      <c r="B570" s="297"/>
      <c r="C570" s="15"/>
      <c r="D570" s="15"/>
      <c r="E570" s="15"/>
      <c r="F570" s="15"/>
      <c r="G570" s="15"/>
      <c r="H570" s="15"/>
      <c r="I570" s="15"/>
      <c r="J570" s="15"/>
      <c r="K570" s="15"/>
      <c r="L570" s="15"/>
      <c r="M570" s="15"/>
      <c r="N570" s="110"/>
      <c r="P570" s="1432"/>
      <c r="Q570" s="297"/>
      <c r="R570" s="15"/>
      <c r="S570" s="15"/>
      <c r="T570" s="15"/>
      <c r="U570" s="15"/>
      <c r="V570" s="15"/>
      <c r="W570" s="15"/>
      <c r="X570" s="15"/>
      <c r="Y570" s="15"/>
      <c r="Z570" s="15"/>
      <c r="AA570" s="15"/>
      <c r="AB570" s="15"/>
      <c r="AC570" s="110"/>
    </row>
    <row r="571" spans="1:29">
      <c r="A571" s="1432"/>
      <c r="B571" s="297"/>
      <c r="C571" s="15"/>
      <c r="D571" s="15"/>
      <c r="E571" s="15"/>
      <c r="F571" s="15"/>
      <c r="G571" s="15"/>
      <c r="H571" s="15"/>
      <c r="I571" s="15"/>
      <c r="J571" s="15"/>
      <c r="K571" s="15"/>
      <c r="L571" s="15"/>
      <c r="M571" s="15"/>
      <c r="N571" s="110"/>
      <c r="P571" s="1432"/>
      <c r="Q571" s="297"/>
      <c r="R571" s="15"/>
      <c r="S571" s="15"/>
      <c r="T571" s="15"/>
      <c r="U571" s="15"/>
      <c r="V571" s="15"/>
      <c r="W571" s="15"/>
      <c r="X571" s="15"/>
      <c r="Y571" s="15"/>
      <c r="Z571" s="15"/>
      <c r="AA571" s="15"/>
      <c r="AB571" s="15"/>
      <c r="AC571" s="110"/>
    </row>
    <row r="572" spans="1:29">
      <c r="A572" s="1432"/>
      <c r="B572" s="297"/>
      <c r="C572" s="15"/>
      <c r="D572" s="15"/>
      <c r="E572" s="15"/>
      <c r="F572" s="15"/>
      <c r="G572" s="15"/>
      <c r="H572" s="15"/>
      <c r="I572" s="15"/>
      <c r="J572" s="15"/>
      <c r="K572" s="15"/>
      <c r="L572" s="15"/>
      <c r="M572" s="15"/>
      <c r="N572" s="110"/>
      <c r="P572" s="1432"/>
      <c r="Q572" s="297"/>
      <c r="R572" s="15"/>
      <c r="S572" s="15"/>
      <c r="T572" s="15"/>
      <c r="U572" s="15"/>
      <c r="V572" s="15"/>
      <c r="W572" s="15"/>
      <c r="X572" s="15"/>
      <c r="Y572" s="15"/>
      <c r="Z572" s="15"/>
      <c r="AA572" s="15"/>
      <c r="AB572" s="15"/>
      <c r="AC572" s="110"/>
    </row>
    <row r="573" spans="1:29">
      <c r="A573" s="1432"/>
      <c r="B573" s="297"/>
      <c r="C573" s="15"/>
      <c r="D573" s="15"/>
      <c r="E573" s="15"/>
      <c r="F573" s="15"/>
      <c r="G573" s="15"/>
      <c r="H573" s="15"/>
      <c r="I573" s="15"/>
      <c r="J573" s="15"/>
      <c r="K573" s="15"/>
      <c r="L573" s="15"/>
      <c r="M573" s="15"/>
      <c r="N573" s="110"/>
      <c r="P573" s="1432"/>
      <c r="Q573" s="297"/>
      <c r="R573" s="15"/>
      <c r="S573" s="15"/>
      <c r="T573" s="15"/>
      <c r="U573" s="15"/>
      <c r="V573" s="15"/>
      <c r="W573" s="15"/>
      <c r="X573" s="15"/>
      <c r="Y573" s="15"/>
      <c r="Z573" s="15"/>
      <c r="AA573" s="15"/>
      <c r="AB573" s="15"/>
      <c r="AC573" s="110"/>
    </row>
    <row r="574" spans="1:29">
      <c r="A574" s="1432"/>
      <c r="B574" s="297"/>
      <c r="C574" s="15"/>
      <c r="D574" s="15"/>
      <c r="E574" s="15"/>
      <c r="F574" s="15"/>
      <c r="G574" s="15"/>
      <c r="H574" s="15"/>
      <c r="I574" s="15"/>
      <c r="J574" s="15"/>
      <c r="K574" s="15"/>
      <c r="L574" s="15"/>
      <c r="M574" s="15"/>
      <c r="N574" s="110"/>
      <c r="P574" s="1432"/>
      <c r="Q574" s="297"/>
      <c r="R574" s="15"/>
      <c r="S574" s="15"/>
      <c r="T574" s="15"/>
      <c r="U574" s="15"/>
      <c r="V574" s="15"/>
      <c r="W574" s="15"/>
      <c r="X574" s="15"/>
      <c r="Y574" s="15"/>
      <c r="Z574" s="15"/>
      <c r="AA574" s="15"/>
      <c r="AB574" s="15"/>
      <c r="AC574" s="110"/>
    </row>
    <row r="575" spans="1:29">
      <c r="A575" s="1432"/>
      <c r="B575" s="297"/>
      <c r="C575" s="15"/>
      <c r="D575" s="15"/>
      <c r="E575" s="15"/>
      <c r="F575" s="15"/>
      <c r="G575" s="15"/>
      <c r="H575" s="15"/>
      <c r="I575" s="15"/>
      <c r="J575" s="15"/>
      <c r="K575" s="15"/>
      <c r="L575" s="15"/>
      <c r="M575" s="15"/>
      <c r="N575" s="110"/>
      <c r="P575" s="1432"/>
      <c r="Q575" s="297"/>
      <c r="R575" s="15"/>
      <c r="S575" s="15"/>
      <c r="T575" s="15"/>
      <c r="U575" s="15"/>
      <c r="V575" s="15"/>
      <c r="W575" s="15"/>
      <c r="X575" s="15"/>
      <c r="Y575" s="15"/>
      <c r="Z575" s="15"/>
      <c r="AA575" s="15"/>
      <c r="AB575" s="15"/>
      <c r="AC575" s="110"/>
    </row>
    <row r="576" spans="1:29">
      <c r="A576" s="1432"/>
      <c r="B576" s="297"/>
      <c r="C576" s="15"/>
      <c r="D576" s="15"/>
      <c r="E576" s="15"/>
      <c r="F576" s="15"/>
      <c r="G576" s="15"/>
      <c r="H576" s="15"/>
      <c r="I576" s="15"/>
      <c r="J576" s="15"/>
      <c r="K576" s="15"/>
      <c r="L576" s="15"/>
      <c r="M576" s="15"/>
      <c r="N576" s="110"/>
      <c r="P576" s="1432"/>
      <c r="Q576" s="297"/>
      <c r="R576" s="15"/>
      <c r="S576" s="15"/>
      <c r="T576" s="15"/>
      <c r="U576" s="15"/>
      <c r="V576" s="15"/>
      <c r="W576" s="15"/>
      <c r="X576" s="15"/>
      <c r="Y576" s="15"/>
      <c r="Z576" s="15"/>
      <c r="AA576" s="15"/>
      <c r="AB576" s="15"/>
      <c r="AC576" s="110"/>
    </row>
    <row r="577" spans="1:29">
      <c r="A577" s="1432"/>
      <c r="B577" s="297"/>
      <c r="C577" s="15"/>
      <c r="D577" s="15"/>
      <c r="E577" s="15"/>
      <c r="F577" s="15"/>
      <c r="G577" s="15"/>
      <c r="H577" s="15"/>
      <c r="I577" s="15"/>
      <c r="J577" s="15"/>
      <c r="K577" s="15"/>
      <c r="L577" s="15"/>
      <c r="M577" s="15"/>
      <c r="N577" s="110"/>
      <c r="P577" s="1432"/>
      <c r="Q577" s="297"/>
      <c r="R577" s="15"/>
      <c r="S577" s="15"/>
      <c r="T577" s="15"/>
      <c r="U577" s="15"/>
      <c r="V577" s="15"/>
      <c r="W577" s="15"/>
      <c r="X577" s="15"/>
      <c r="Y577" s="15"/>
      <c r="Z577" s="15"/>
      <c r="AA577" s="15"/>
      <c r="AB577" s="15"/>
      <c r="AC577" s="110"/>
    </row>
    <row r="578" spans="1:29">
      <c r="A578" s="1432"/>
      <c r="B578" s="297"/>
      <c r="C578" s="15"/>
      <c r="D578" s="15"/>
      <c r="E578" s="15"/>
      <c r="F578" s="15"/>
      <c r="G578" s="15"/>
      <c r="H578" s="15"/>
      <c r="I578" s="15"/>
      <c r="J578" s="15"/>
      <c r="K578" s="15"/>
      <c r="L578" s="15"/>
      <c r="M578" s="15"/>
      <c r="N578" s="110"/>
      <c r="P578" s="1432"/>
      <c r="Q578" s="297"/>
      <c r="R578" s="15"/>
      <c r="S578" s="15"/>
      <c r="T578" s="15"/>
      <c r="U578" s="15"/>
      <c r="V578" s="15"/>
      <c r="W578" s="15"/>
      <c r="X578" s="15"/>
      <c r="Y578" s="15"/>
      <c r="Z578" s="15"/>
      <c r="AA578" s="15"/>
      <c r="AB578" s="15"/>
      <c r="AC578" s="110"/>
    </row>
    <row r="579" spans="1:29">
      <c r="A579" s="1432"/>
      <c r="B579" s="297"/>
      <c r="C579" s="15"/>
      <c r="D579" s="15"/>
      <c r="E579" s="15"/>
      <c r="F579" s="15"/>
      <c r="G579" s="15"/>
      <c r="H579" s="15"/>
      <c r="I579" s="15"/>
      <c r="J579" s="15"/>
      <c r="K579" s="15"/>
      <c r="L579" s="15"/>
      <c r="M579" s="15"/>
      <c r="N579" s="110"/>
      <c r="P579" s="1432"/>
      <c r="Q579" s="297"/>
      <c r="R579" s="15"/>
      <c r="S579" s="15"/>
      <c r="T579" s="15"/>
      <c r="U579" s="15"/>
      <c r="V579" s="15"/>
      <c r="W579" s="15"/>
      <c r="X579" s="15"/>
      <c r="Y579" s="15"/>
      <c r="Z579" s="15"/>
      <c r="AA579" s="15"/>
      <c r="AB579" s="15"/>
      <c r="AC579" s="110"/>
    </row>
    <row r="580" spans="1:29">
      <c r="A580" s="1432"/>
      <c r="B580" s="297"/>
      <c r="C580" s="15"/>
      <c r="D580" s="15"/>
      <c r="E580" s="15"/>
      <c r="F580" s="15"/>
      <c r="G580" s="15"/>
      <c r="H580" s="15"/>
      <c r="I580" s="15"/>
      <c r="J580" s="15"/>
      <c r="K580" s="15"/>
      <c r="L580" s="15"/>
      <c r="M580" s="15"/>
      <c r="N580" s="110"/>
      <c r="P580" s="1432"/>
      <c r="Q580" s="297"/>
      <c r="R580" s="15"/>
      <c r="S580" s="15"/>
      <c r="T580" s="15"/>
      <c r="U580" s="15"/>
      <c r="V580" s="15"/>
      <c r="W580" s="15"/>
      <c r="X580" s="15"/>
      <c r="Y580" s="15"/>
      <c r="Z580" s="15"/>
      <c r="AA580" s="15"/>
      <c r="AB580" s="15"/>
      <c r="AC580" s="110"/>
    </row>
    <row r="581" spans="1:29">
      <c r="A581" s="1432"/>
      <c r="B581" s="297"/>
      <c r="C581" s="15"/>
      <c r="D581" s="15"/>
      <c r="E581" s="15"/>
      <c r="F581" s="15"/>
      <c r="G581" s="15"/>
      <c r="H581" s="15"/>
      <c r="I581" s="15"/>
      <c r="J581" s="15"/>
      <c r="K581" s="15"/>
      <c r="L581" s="15"/>
      <c r="M581" s="15"/>
      <c r="N581" s="110"/>
      <c r="P581" s="1432"/>
      <c r="Q581" s="297"/>
      <c r="R581" s="15"/>
      <c r="S581" s="15"/>
      <c r="T581" s="15"/>
      <c r="U581" s="15"/>
      <c r="V581" s="15"/>
      <c r="W581" s="15"/>
      <c r="X581" s="15"/>
      <c r="Y581" s="15"/>
      <c r="Z581" s="15"/>
      <c r="AA581" s="15"/>
      <c r="AB581" s="15"/>
      <c r="AC581" s="110"/>
    </row>
    <row r="582" spans="1:29">
      <c r="A582" s="1432"/>
      <c r="B582" s="297"/>
      <c r="C582" s="15"/>
      <c r="D582" s="15"/>
      <c r="E582" s="15"/>
      <c r="F582" s="15"/>
      <c r="G582" s="15"/>
      <c r="H582" s="15"/>
      <c r="I582" s="15"/>
      <c r="J582" s="15"/>
      <c r="K582" s="15"/>
      <c r="L582" s="15"/>
      <c r="M582" s="15"/>
      <c r="N582" s="110"/>
      <c r="P582" s="1432"/>
      <c r="Q582" s="297"/>
      <c r="R582" s="15"/>
      <c r="S582" s="15"/>
      <c r="T582" s="15"/>
      <c r="U582" s="15"/>
      <c r="V582" s="15"/>
      <c r="W582" s="15"/>
      <c r="X582" s="15"/>
      <c r="Y582" s="15"/>
      <c r="Z582" s="15"/>
      <c r="AA582" s="15"/>
      <c r="AB582" s="15"/>
      <c r="AC582" s="110"/>
    </row>
    <row r="583" spans="1:29">
      <c r="A583" s="1432"/>
      <c r="B583" s="297"/>
      <c r="C583" s="15"/>
      <c r="D583" s="15"/>
      <c r="E583" s="15"/>
      <c r="F583" s="15"/>
      <c r="G583" s="15"/>
      <c r="H583" s="15"/>
      <c r="I583" s="15"/>
      <c r="J583" s="15"/>
      <c r="K583" s="15"/>
      <c r="L583" s="15"/>
      <c r="M583" s="15"/>
      <c r="N583" s="110"/>
      <c r="P583" s="1432"/>
      <c r="Q583" s="297"/>
      <c r="R583" s="15"/>
      <c r="S583" s="15"/>
      <c r="T583" s="15"/>
      <c r="U583" s="15"/>
      <c r="V583" s="15"/>
      <c r="W583" s="15"/>
      <c r="X583" s="15"/>
      <c r="Y583" s="15"/>
      <c r="Z583" s="15"/>
      <c r="AA583" s="15"/>
      <c r="AB583" s="15"/>
      <c r="AC583" s="110"/>
    </row>
    <row r="584" spans="1:29">
      <c r="A584" s="1432"/>
      <c r="B584" s="297"/>
      <c r="C584" s="15"/>
      <c r="D584" s="15"/>
      <c r="E584" s="15"/>
      <c r="F584" s="15"/>
      <c r="G584" s="15"/>
      <c r="H584" s="15"/>
      <c r="I584" s="15"/>
      <c r="J584" s="15"/>
      <c r="K584" s="15"/>
      <c r="L584" s="15"/>
      <c r="M584" s="15"/>
      <c r="N584" s="110"/>
      <c r="P584" s="1432"/>
      <c r="Q584" s="297"/>
      <c r="R584" s="15"/>
      <c r="S584" s="15"/>
      <c r="T584" s="15"/>
      <c r="U584" s="15"/>
      <c r="V584" s="15"/>
      <c r="W584" s="15"/>
      <c r="X584" s="15"/>
      <c r="Y584" s="15"/>
      <c r="Z584" s="15"/>
      <c r="AA584" s="15"/>
      <c r="AB584" s="15"/>
      <c r="AC584" s="110"/>
    </row>
    <row r="585" spans="1:29">
      <c r="A585" s="1432"/>
      <c r="B585" s="297"/>
      <c r="C585" s="15"/>
      <c r="D585" s="15"/>
      <c r="E585" s="15"/>
      <c r="F585" s="15"/>
      <c r="G585" s="15"/>
      <c r="H585" s="15"/>
      <c r="I585" s="15"/>
      <c r="J585" s="15"/>
      <c r="K585" s="15"/>
      <c r="L585" s="15"/>
      <c r="M585" s="15"/>
      <c r="N585" s="110"/>
      <c r="P585" s="1432"/>
      <c r="Q585" s="1016" t="s">
        <v>1418</v>
      </c>
      <c r="R585" s="15"/>
      <c r="S585" s="15"/>
      <c r="T585" s="15"/>
      <c r="U585" s="15"/>
      <c r="V585" s="15"/>
      <c r="W585" s="15"/>
      <c r="X585" s="15"/>
      <c r="Y585" s="15"/>
      <c r="Z585" s="15"/>
      <c r="AA585" s="15"/>
      <c r="AB585" s="15"/>
      <c r="AC585" s="110"/>
    </row>
    <row r="586" spans="1:29">
      <c r="A586" s="1432"/>
      <c r="B586" s="297"/>
      <c r="C586" s="15"/>
      <c r="D586" s="15"/>
      <c r="E586" s="15"/>
      <c r="F586" s="15"/>
      <c r="G586" s="15"/>
      <c r="H586" s="15"/>
      <c r="I586" s="15"/>
      <c r="J586" s="15"/>
      <c r="K586" s="15"/>
      <c r="L586" s="15"/>
      <c r="M586" s="15"/>
      <c r="N586" s="110"/>
      <c r="P586" s="1432"/>
      <c r="Q586" s="992" t="str">
        <f ca="1">CELL("nomfichier",P582)</f>
        <v>D:\1 UPRT SITE WEB\uprt.fr\ff-mickael-rabeau\[ff-mr-patisserie-N°3-complet.xlsx]Biscuits-Genoises</v>
      </c>
      <c r="R586" s="15"/>
      <c r="S586" s="15"/>
      <c r="T586" s="15"/>
      <c r="U586" s="15"/>
      <c r="V586" s="15"/>
      <c r="W586" s="15"/>
      <c r="X586" s="15"/>
      <c r="Y586" s="15"/>
      <c r="Z586" s="15"/>
      <c r="AA586" s="15"/>
      <c r="AB586" s="15"/>
      <c r="AC586" s="110"/>
    </row>
    <row r="587" spans="1:29" ht="15.75" thickBot="1">
      <c r="A587" s="1432"/>
      <c r="B587" s="624"/>
      <c r="C587" s="625"/>
      <c r="D587" s="625"/>
      <c r="E587" s="625"/>
      <c r="F587" s="625"/>
      <c r="G587" s="625"/>
      <c r="H587" s="625"/>
      <c r="I587" s="625"/>
      <c r="J587" s="625"/>
      <c r="K587" s="625"/>
      <c r="L587" s="625"/>
      <c r="M587" s="625"/>
      <c r="N587" s="626"/>
      <c r="P587" s="1432"/>
      <c r="Q587" s="624"/>
      <c r="R587" s="625"/>
      <c r="S587" s="625"/>
      <c r="T587" s="625"/>
      <c r="U587" s="625"/>
      <c r="V587" s="625"/>
      <c r="W587" s="625"/>
      <c r="X587" s="625"/>
      <c r="Y587" s="625"/>
      <c r="Z587" s="625"/>
      <c r="AA587" s="625"/>
      <c r="AB587" s="625"/>
      <c r="AC587" s="626"/>
    </row>
    <row r="589" spans="1:29" ht="15.75" thickBot="1">
      <c r="A589" s="8" t="s">
        <v>3</v>
      </c>
      <c r="B589" s="1431" t="str">
        <f>B590</f>
        <v>Fonds de Succès</v>
      </c>
      <c r="C589" s="1431"/>
      <c r="D589" s="1431"/>
      <c r="E589" s="1431"/>
      <c r="F589" s="1431"/>
      <c r="G589" s="1431"/>
      <c r="H589" s="1431"/>
      <c r="I589" s="1431"/>
      <c r="J589" s="1431"/>
      <c r="K589" s="1431"/>
      <c r="L589" s="1431"/>
      <c r="M589" s="1431"/>
      <c r="N589" s="1431"/>
      <c r="O589" s="3"/>
      <c r="P589" s="8" t="s">
        <v>3</v>
      </c>
      <c r="Q589" s="1431" t="str">
        <f>Q590</f>
        <v>Fonds de Succès</v>
      </c>
      <c r="R589" s="1431"/>
      <c r="S589" s="1431"/>
      <c r="T589" s="1431"/>
      <c r="U589" s="1431"/>
      <c r="V589" s="1431"/>
      <c r="W589" s="1431"/>
      <c r="X589" s="1431"/>
      <c r="Y589" s="1431"/>
      <c r="Z589" s="1431"/>
      <c r="AA589" s="1431"/>
      <c r="AB589" s="1431"/>
      <c r="AC589" s="1431"/>
    </row>
    <row r="590" spans="1:29" ht="23.25" customHeight="1">
      <c r="A590" s="1432" t="str">
        <f>B590</f>
        <v>Fonds de Succès</v>
      </c>
      <c r="B590" s="1399" t="s">
        <v>503</v>
      </c>
      <c r="C590" s="1400"/>
      <c r="D590" s="1400"/>
      <c r="E590" s="1400"/>
      <c r="F590" s="1400"/>
      <c r="G590" s="1400"/>
      <c r="H590" s="1400"/>
      <c r="I590" s="1400"/>
      <c r="J590" s="1400"/>
      <c r="K590" s="1400"/>
      <c r="L590" s="1400"/>
      <c r="M590" s="1400"/>
      <c r="N590" s="1401"/>
      <c r="O590" s="3"/>
      <c r="P590" s="1432" t="str">
        <f>Q590</f>
        <v>Fonds de Succès</v>
      </c>
      <c r="Q590" s="1399" t="s">
        <v>503</v>
      </c>
      <c r="R590" s="1400"/>
      <c r="S590" s="1400"/>
      <c r="T590" s="1400"/>
      <c r="U590" s="1400"/>
      <c r="V590" s="1400"/>
      <c r="W590" s="1400"/>
      <c r="X590" s="1400"/>
      <c r="Y590" s="1400"/>
      <c r="Z590" s="1400"/>
      <c r="AA590" s="1400"/>
      <c r="AB590" s="1400"/>
      <c r="AC590" s="1401"/>
    </row>
    <row r="591" spans="1:29" ht="15.75" customHeight="1">
      <c r="A591" s="1432"/>
      <c r="B591" s="1387"/>
      <c r="C591" s="1388"/>
      <c r="D591" s="1388"/>
      <c r="E591" s="1388"/>
      <c r="F591" s="1388"/>
      <c r="G591" s="1388"/>
      <c r="H591" s="1388"/>
      <c r="I591" s="1388"/>
      <c r="J591" s="1388"/>
      <c r="K591" s="1388"/>
      <c r="L591" s="1388"/>
      <c r="M591" s="1388"/>
      <c r="N591" s="1389"/>
      <c r="O591" s="3"/>
      <c r="P591" s="1432"/>
      <c r="Q591" s="1387"/>
      <c r="R591" s="1388"/>
      <c r="S591" s="1388"/>
      <c r="T591" s="1388"/>
      <c r="U591" s="1388"/>
      <c r="V591" s="1388"/>
      <c r="W591" s="1388"/>
      <c r="X591" s="1388"/>
      <c r="Y591" s="1388"/>
      <c r="Z591" s="1388"/>
      <c r="AA591" s="1388"/>
      <c r="AB591" s="1388"/>
      <c r="AC591" s="1389"/>
    </row>
    <row r="592" spans="1:29" ht="15.75" customHeight="1">
      <c r="A592" s="1432"/>
      <c r="B592" s="1416" t="s">
        <v>19</v>
      </c>
      <c r="C592" s="1417"/>
      <c r="D592" s="1417"/>
      <c r="E592" s="1417"/>
      <c r="F592" s="1417"/>
      <c r="G592" s="1417"/>
      <c r="H592" s="1417"/>
      <c r="I592" s="1417"/>
      <c r="J592" s="1417"/>
      <c r="K592" s="1417"/>
      <c r="L592" s="1417"/>
      <c r="M592" s="1417"/>
      <c r="N592" s="1418"/>
      <c r="O592" s="3"/>
      <c r="P592" s="1432"/>
      <c r="Q592" s="1416" t="s">
        <v>19</v>
      </c>
      <c r="R592" s="1417"/>
      <c r="S592" s="1417"/>
      <c r="T592" s="1417"/>
      <c r="U592" s="1417"/>
      <c r="V592" s="1417"/>
      <c r="W592" s="1417"/>
      <c r="X592" s="1417"/>
      <c r="Y592" s="1417"/>
      <c r="Z592" s="1417"/>
      <c r="AA592" s="1417"/>
      <c r="AB592" s="1417"/>
      <c r="AC592" s="1418"/>
    </row>
    <row r="593" spans="1:29" ht="15.75" customHeight="1" thickBot="1">
      <c r="A593" s="1432"/>
      <c r="B593" s="1419"/>
      <c r="C593" s="1420"/>
      <c r="D593" s="1420"/>
      <c r="E593" s="1420"/>
      <c r="F593" s="1420"/>
      <c r="G593" s="1420"/>
      <c r="H593" s="1420"/>
      <c r="I593" s="1420"/>
      <c r="J593" s="1420"/>
      <c r="K593" s="1420"/>
      <c r="L593" s="1420"/>
      <c r="M593" s="1420"/>
      <c r="N593" s="1421"/>
      <c r="O593" s="3"/>
      <c r="P593" s="1432"/>
      <c r="Q593" s="1419"/>
      <c r="R593" s="1420"/>
      <c r="S593" s="1420"/>
      <c r="T593" s="1420"/>
      <c r="U593" s="1420"/>
      <c r="V593" s="1420"/>
      <c r="W593" s="1420"/>
      <c r="X593" s="1420"/>
      <c r="Y593" s="1420"/>
      <c r="Z593" s="1420"/>
      <c r="AA593" s="1420"/>
      <c r="AB593" s="1420"/>
      <c r="AC593" s="1421"/>
    </row>
    <row r="594" spans="1:29" ht="15" customHeight="1">
      <c r="A594" s="1432"/>
      <c r="B594" s="9"/>
      <c r="C594" s="10"/>
      <c r="D594" s="10"/>
      <c r="E594" s="10"/>
      <c r="F594" s="10"/>
      <c r="G594" s="10"/>
      <c r="H594" s="10"/>
      <c r="I594" s="10"/>
      <c r="J594" s="10"/>
      <c r="K594" s="10"/>
      <c r="L594" s="10"/>
      <c r="M594" s="10"/>
      <c r="N594" s="11"/>
      <c r="O594" s="3"/>
      <c r="P594" s="1432"/>
      <c r="Q594" s="1424" t="s">
        <v>144</v>
      </c>
      <c r="R594" s="1403"/>
      <c r="S594" s="1403"/>
      <c r="T594" s="1403"/>
      <c r="U594" s="1403"/>
      <c r="V594" s="1403"/>
      <c r="W594" s="1403"/>
      <c r="X594" s="1403"/>
      <c r="Y594" s="1403"/>
      <c r="Z594" s="1403"/>
      <c r="AA594" s="1403"/>
      <c r="AB594" s="1403"/>
      <c r="AC594" s="1425"/>
    </row>
    <row r="595" spans="1:29" ht="15" customHeight="1" thickBot="1">
      <c r="A595" s="1432"/>
      <c r="B595" s="1422" t="s">
        <v>511</v>
      </c>
      <c r="C595" s="1423"/>
      <c r="D595" s="1423"/>
      <c r="E595" s="10"/>
      <c r="F595" s="1408" t="s">
        <v>5</v>
      </c>
      <c r="G595" s="1408"/>
      <c r="H595" s="1513" t="s">
        <v>66</v>
      </c>
      <c r="I595" s="1513"/>
      <c r="J595" s="10"/>
      <c r="K595" s="10"/>
      <c r="L595" s="10"/>
      <c r="M595" s="10"/>
      <c r="N595" s="11"/>
      <c r="O595" s="3"/>
      <c r="P595" s="1432"/>
      <c r="Q595" s="1426"/>
      <c r="R595" s="1406"/>
      <c r="S595" s="1406"/>
      <c r="T595" s="1406"/>
      <c r="U595" s="1406"/>
      <c r="V595" s="1406"/>
      <c r="W595" s="1406"/>
      <c r="X595" s="1406"/>
      <c r="Y595" s="1406"/>
      <c r="Z595" s="1406"/>
      <c r="AA595" s="1406"/>
      <c r="AB595" s="1406"/>
      <c r="AC595" s="1427"/>
    </row>
    <row r="596" spans="1:29" ht="18.75" customHeight="1">
      <c r="A596" s="1432"/>
      <c r="B596" s="1422"/>
      <c r="C596" s="1423"/>
      <c r="D596" s="1423"/>
      <c r="E596" s="891" t="s">
        <v>4</v>
      </c>
      <c r="F596" s="1414">
        <v>4</v>
      </c>
      <c r="G596" s="1414"/>
      <c r="H596" s="1600">
        <v>7</v>
      </c>
      <c r="I596" s="1600"/>
      <c r="J596" s="10"/>
      <c r="K596" s="10"/>
      <c r="L596" s="10"/>
      <c r="M596" s="10"/>
      <c r="N596" s="11"/>
      <c r="O596" s="3"/>
      <c r="P596" s="1432"/>
      <c r="Q596" s="9"/>
      <c r="R596" s="10"/>
      <c r="S596" s="10"/>
      <c r="T596" s="10"/>
      <c r="U596" s="10"/>
      <c r="V596" s="10"/>
      <c r="W596" s="10"/>
      <c r="X596" s="10"/>
      <c r="Y596" s="10"/>
      <c r="Z596" s="10"/>
      <c r="AA596" s="10"/>
      <c r="AB596" s="10"/>
      <c r="AC596" s="11"/>
    </row>
    <row r="597" spans="1:29" ht="15" customHeight="1">
      <c r="A597" s="1432"/>
      <c r="B597" s="876"/>
      <c r="C597" s="876" t="s">
        <v>6</v>
      </c>
      <c r="D597" s="99" t="s">
        <v>861</v>
      </c>
      <c r="E597" s="10"/>
      <c r="F597" s="114"/>
      <c r="G597" s="7"/>
      <c r="H597" s="15"/>
      <c r="I597" s="10"/>
      <c r="J597" s="188" t="s">
        <v>7</v>
      </c>
      <c r="K597" s="188"/>
      <c r="L597" s="188"/>
      <c r="M597" s="188"/>
      <c r="N597" s="189"/>
      <c r="O597" s="3"/>
      <c r="P597" s="1432"/>
      <c r="Q597" s="1439" t="s">
        <v>1425</v>
      </c>
      <c r="R597" s="1428"/>
      <c r="S597" s="1428"/>
      <c r="T597" s="1428"/>
      <c r="U597" s="1428"/>
      <c r="V597" s="1428"/>
      <c r="W597" s="1428"/>
      <c r="X597" s="1428"/>
      <c r="Y597" s="1428"/>
      <c r="Z597" s="1428"/>
      <c r="AA597" s="1428"/>
      <c r="AB597" s="869" t="s">
        <v>5</v>
      </c>
      <c r="AC597" s="11"/>
    </row>
    <row r="598" spans="1:29" ht="16.5" customHeight="1">
      <c r="A598" s="1432"/>
      <c r="B598" s="9"/>
      <c r="C598" s="885">
        <v>0.16</v>
      </c>
      <c r="D598" s="14" t="s">
        <v>423</v>
      </c>
      <c r="E598" s="14"/>
      <c r="F598" s="1409">
        <f>(C598/C606)*F596</f>
        <v>1.1228070175438596</v>
      </c>
      <c r="G598" s="1409"/>
      <c r="H598" s="1409">
        <f>(C598/C608)*H596</f>
        <v>0.28000000000000003</v>
      </c>
      <c r="I598" s="1409"/>
      <c r="J598" s="1493" t="s">
        <v>306</v>
      </c>
      <c r="K598" s="1493"/>
      <c r="L598" s="1493"/>
      <c r="M598" s="1493"/>
      <c r="N598" s="1494"/>
      <c r="O598" s="3"/>
      <c r="P598" s="1432"/>
      <c r="Q598" s="1439"/>
      <c r="R598" s="1428"/>
      <c r="S598" s="1428"/>
      <c r="T598" s="1428"/>
      <c r="U598" s="1428"/>
      <c r="V598" s="1428"/>
      <c r="W598" s="1428"/>
      <c r="X598" s="1428"/>
      <c r="Y598" s="1428"/>
      <c r="Z598" s="1428"/>
      <c r="AA598" s="1428"/>
      <c r="AB598" s="874" t="s">
        <v>66</v>
      </c>
      <c r="AC598" s="11"/>
    </row>
    <row r="599" spans="1:29" ht="15.75" customHeight="1">
      <c r="A599" s="1432"/>
      <c r="B599" s="9"/>
      <c r="C599" s="885">
        <v>8.5000000000000006E-2</v>
      </c>
      <c r="D599" s="14" t="s">
        <v>44</v>
      </c>
      <c r="E599" s="15"/>
      <c r="F599" s="1409">
        <f>(C599/C606)*F596</f>
        <v>0.59649122807017541</v>
      </c>
      <c r="G599" s="1409"/>
      <c r="H599" s="1409">
        <f>(C599/C608)*H596</f>
        <v>0.14875000000000002</v>
      </c>
      <c r="I599" s="1409"/>
      <c r="J599" s="1495"/>
      <c r="K599" s="1495"/>
      <c r="L599" s="1495"/>
      <c r="M599" s="1495"/>
      <c r="N599" s="1496"/>
      <c r="O599" s="3"/>
      <c r="P599" s="1432"/>
      <c r="Q599" s="1439"/>
      <c r="R599" s="1428"/>
      <c r="S599" s="1428"/>
      <c r="T599" s="1428"/>
      <c r="U599" s="1428"/>
      <c r="V599" s="1428"/>
      <c r="W599" s="1428"/>
      <c r="X599" s="1428"/>
      <c r="Y599" s="1428"/>
      <c r="Z599" s="1428"/>
      <c r="AA599" s="1428"/>
      <c r="AB599" s="991"/>
      <c r="AC599" s="11"/>
    </row>
    <row r="600" spans="1:29" ht="15.75" customHeight="1">
      <c r="A600" s="1432"/>
      <c r="B600" s="9"/>
      <c r="C600" s="885">
        <v>0.13</v>
      </c>
      <c r="D600" s="14" t="s">
        <v>15</v>
      </c>
      <c r="E600" s="15"/>
      <c r="F600" s="1409">
        <f>(C600/C606)*F596</f>
        <v>0.91228070175438591</v>
      </c>
      <c r="G600" s="1409"/>
      <c r="H600" s="1409">
        <f>(C600/C608)*H596</f>
        <v>0.22750000000000001</v>
      </c>
      <c r="I600" s="1409"/>
      <c r="J600" s="1647" t="s">
        <v>507</v>
      </c>
      <c r="K600" s="1647"/>
      <c r="L600" s="1647"/>
      <c r="M600" s="1647"/>
      <c r="N600" s="1648"/>
      <c r="O600" s="3"/>
      <c r="P600" s="1432"/>
      <c r="Q600" s="1440" t="s">
        <v>1374</v>
      </c>
      <c r="R600" s="1441"/>
      <c r="S600" s="1441"/>
      <c r="T600" s="1441"/>
      <c r="U600" s="1441"/>
      <c r="V600" s="1441"/>
      <c r="W600" s="1441"/>
      <c r="X600" s="1441"/>
      <c r="Y600" s="1441"/>
      <c r="Z600" s="1441"/>
      <c r="AA600" s="1441"/>
      <c r="AB600" s="876" t="s">
        <v>6</v>
      </c>
      <c r="AC600" s="11"/>
    </row>
    <row r="601" spans="1:29" ht="16.5" customHeight="1">
      <c r="A601" s="1432"/>
      <c r="B601" s="9"/>
      <c r="C601" s="885">
        <v>6.5000000000000002E-2</v>
      </c>
      <c r="D601" s="14" t="s">
        <v>504</v>
      </c>
      <c r="E601" s="15"/>
      <c r="F601" s="1409">
        <f>(C601/C606)*F596</f>
        <v>0.45614035087719296</v>
      </c>
      <c r="G601" s="1409"/>
      <c r="H601" s="1409">
        <f>(C601/C608)*H596</f>
        <v>0.11375</v>
      </c>
      <c r="I601" s="1409"/>
      <c r="J601" s="1649"/>
      <c r="K601" s="1649"/>
      <c r="L601" s="1649"/>
      <c r="M601" s="1649"/>
      <c r="N601" s="1650"/>
      <c r="O601" s="3"/>
      <c r="P601" s="1432"/>
      <c r="Q601" s="1440"/>
      <c r="R601" s="1441"/>
      <c r="S601" s="1441"/>
      <c r="T601" s="1441"/>
      <c r="U601" s="1441"/>
      <c r="V601" s="1441"/>
      <c r="W601" s="1441"/>
      <c r="X601" s="1441"/>
      <c r="Y601" s="1441"/>
      <c r="Z601" s="1441"/>
      <c r="AA601" s="1441"/>
      <c r="AB601" s="991"/>
      <c r="AC601" s="11"/>
    </row>
    <row r="602" spans="1:29" ht="15.75">
      <c r="A602" s="1432"/>
      <c r="B602" s="9"/>
      <c r="C602" s="885">
        <v>6.5000000000000002E-2</v>
      </c>
      <c r="D602" s="14" t="s">
        <v>14</v>
      </c>
      <c r="E602" s="15"/>
      <c r="F602" s="1409">
        <f>(C602/C606)*F596</f>
        <v>0.45614035087719296</v>
      </c>
      <c r="G602" s="1409"/>
      <c r="H602" s="1409">
        <f>(C602/C608)*H596</f>
        <v>0.11375</v>
      </c>
      <c r="I602" s="1409"/>
      <c r="J602" s="1649"/>
      <c r="K602" s="1649"/>
      <c r="L602" s="1649"/>
      <c r="M602" s="1649"/>
      <c r="N602" s="1650"/>
      <c r="O602" s="3"/>
      <c r="P602" s="1432"/>
      <c r="Q602" s="9"/>
      <c r="R602" s="10"/>
      <c r="S602" s="10"/>
      <c r="T602" s="10"/>
      <c r="U602" s="10"/>
      <c r="V602" s="10"/>
      <c r="W602" s="10"/>
      <c r="X602" s="10"/>
      <c r="Y602" s="10"/>
      <c r="Z602" s="10"/>
      <c r="AA602" s="10"/>
      <c r="AB602" s="10"/>
      <c r="AC602" s="11"/>
    </row>
    <row r="603" spans="1:29" ht="15.75">
      <c r="A603" s="1432"/>
      <c r="B603" s="9"/>
      <c r="C603" s="885">
        <v>3.5000000000000003E-2</v>
      </c>
      <c r="D603" s="14" t="s">
        <v>42</v>
      </c>
      <c r="E603" s="15"/>
      <c r="F603" s="1409">
        <f>(C603/C606)*F596</f>
        <v>0.24561403508771928</v>
      </c>
      <c r="G603" s="1409"/>
      <c r="H603" s="1409">
        <f>(C603/C608)*H596</f>
        <v>6.1250000000000006E-2</v>
      </c>
      <c r="I603" s="1409"/>
      <c r="J603" s="1651"/>
      <c r="K603" s="1651"/>
      <c r="L603" s="1651"/>
      <c r="M603" s="1651"/>
      <c r="N603" s="1652"/>
      <c r="O603" s="3"/>
      <c r="P603" s="1432"/>
      <c r="Q603" s="9"/>
      <c r="R603" s="14" t="s">
        <v>1423</v>
      </c>
      <c r="S603" s="10"/>
      <c r="T603" s="10"/>
      <c r="U603" s="10"/>
      <c r="V603" s="10"/>
      <c r="W603" s="10"/>
      <c r="X603" s="10"/>
      <c r="Y603" s="10"/>
      <c r="Z603" s="10"/>
      <c r="AA603" s="10"/>
      <c r="AB603" s="10"/>
      <c r="AC603" s="11"/>
    </row>
    <row r="604" spans="1:29" ht="15.75">
      <c r="A604" s="1432"/>
      <c r="B604" s="9"/>
      <c r="C604" s="885">
        <v>0.03</v>
      </c>
      <c r="D604" s="14" t="s">
        <v>145</v>
      </c>
      <c r="E604" s="15"/>
      <c r="F604" s="1409">
        <f>(C604/C606)*F596</f>
        <v>0.21052631578947364</v>
      </c>
      <c r="G604" s="1409"/>
      <c r="H604" s="1409">
        <f>(C604/C608)*H596</f>
        <v>5.2499999999999998E-2</v>
      </c>
      <c r="I604" s="1409"/>
      <c r="J604" s="177" t="s">
        <v>505</v>
      </c>
      <c r="K604" s="177"/>
      <c r="L604" s="177"/>
      <c r="M604" s="177"/>
      <c r="N604" s="178"/>
      <c r="O604" s="3"/>
      <c r="P604" s="1432"/>
      <c r="Q604" s="9"/>
      <c r="R604" s="10"/>
      <c r="S604" s="10"/>
      <c r="T604" s="10"/>
      <c r="U604" s="10"/>
      <c r="V604" s="10"/>
      <c r="W604" s="10"/>
      <c r="X604" s="10"/>
      <c r="Y604" s="10"/>
      <c r="Z604" s="10"/>
      <c r="AA604" s="10"/>
      <c r="AB604" s="10"/>
      <c r="AC604" s="11"/>
    </row>
    <row r="605" spans="1:29" ht="15.75" customHeight="1">
      <c r="A605" s="1432"/>
      <c r="B605" s="9"/>
      <c r="C605" s="10"/>
      <c r="D605" s="10"/>
      <c r="E605" s="10"/>
      <c r="F605" s="18"/>
      <c r="G605" s="109"/>
      <c r="H605" s="18"/>
      <c r="I605" s="109"/>
      <c r="J605" s="10"/>
      <c r="K605" s="10"/>
      <c r="L605" s="10"/>
      <c r="M605" s="10"/>
      <c r="N605" s="11"/>
      <c r="P605" s="1432"/>
      <c r="Q605" s="9"/>
      <c r="R605" s="10"/>
      <c r="S605" s="10"/>
      <c r="T605" s="10"/>
      <c r="U605" s="10"/>
      <c r="V605" s="10"/>
      <c r="W605" s="10"/>
      <c r="X605" s="10"/>
      <c r="Y605" s="10"/>
      <c r="Z605" s="10"/>
      <c r="AA605" s="10"/>
      <c r="AB605" s="10"/>
      <c r="AC605" s="11"/>
    </row>
    <row r="606" spans="1:29" ht="16.5" customHeight="1">
      <c r="A606" s="1432"/>
      <c r="B606" s="9"/>
      <c r="C606" s="875">
        <f>SUM(C598:C604)</f>
        <v>0.57000000000000006</v>
      </c>
      <c r="D606" s="1453" t="s">
        <v>8</v>
      </c>
      <c r="E606" s="1453"/>
      <c r="F606" s="1454">
        <f t="shared" ref="F606:I606" si="9">SUM(F598:F604)</f>
        <v>4</v>
      </c>
      <c r="G606" s="1454">
        <f t="shared" si="9"/>
        <v>0</v>
      </c>
      <c r="H606" s="1454">
        <f t="shared" si="9"/>
        <v>0.99750000000000016</v>
      </c>
      <c r="I606" s="1454">
        <f t="shared" si="9"/>
        <v>0</v>
      </c>
      <c r="J606" s="20" t="s">
        <v>509</v>
      </c>
      <c r="K606" s="10"/>
      <c r="L606" s="10"/>
      <c r="M606" s="10"/>
      <c r="N606" s="11"/>
      <c r="P606" s="1432"/>
      <c r="Q606" s="9"/>
      <c r="R606" s="228" t="s">
        <v>1422</v>
      </c>
      <c r="S606" s="228"/>
      <c r="T606" s="10"/>
      <c r="U606" s="10"/>
      <c r="V606" s="10"/>
      <c r="W606" s="10"/>
      <c r="X606" s="10"/>
      <c r="Y606" s="10"/>
      <c r="Z606" s="10"/>
      <c r="AA606" s="10"/>
      <c r="AB606" s="10"/>
      <c r="AC606" s="997" t="s">
        <v>6</v>
      </c>
    </row>
    <row r="607" spans="1:29" ht="16.5" customHeight="1">
      <c r="A607" s="1432"/>
      <c r="B607" s="9"/>
      <c r="C607" s="876" t="s">
        <v>6</v>
      </c>
      <c r="D607" s="1453" t="s">
        <v>264</v>
      </c>
      <c r="E607" s="1453"/>
      <c r="F607" s="1453"/>
      <c r="G607" s="871"/>
      <c r="H607" s="10"/>
      <c r="I607" s="10"/>
      <c r="J607" s="20"/>
      <c r="K607" s="10"/>
      <c r="L607" s="10"/>
      <c r="M607" s="10"/>
      <c r="N607" s="11"/>
      <c r="P607" s="1432"/>
      <c r="Q607" s="9"/>
      <c r="R607" s="10"/>
      <c r="S607" s="10"/>
      <c r="T607" s="10"/>
      <c r="U607" s="10"/>
      <c r="V607" s="10"/>
      <c r="W607" s="10"/>
      <c r="X607" s="10"/>
      <c r="Y607" s="10"/>
      <c r="Z607" s="10"/>
      <c r="AA607" s="10"/>
      <c r="AB607" s="10"/>
      <c r="AC607" s="11"/>
    </row>
    <row r="608" spans="1:29" ht="16.5" customHeight="1">
      <c r="A608" s="1432"/>
      <c r="B608" s="9"/>
      <c r="C608" s="180">
        <v>4</v>
      </c>
      <c r="D608" s="1453" t="s">
        <v>508</v>
      </c>
      <c r="E608" s="1453"/>
      <c r="F608" s="473">
        <f>(C608/C606)*F606</f>
        <v>28.07017543859649</v>
      </c>
      <c r="G608" s="473" t="s">
        <v>510</v>
      </c>
      <c r="H608" s="475">
        <f>(C608/C606)*H606</f>
        <v>7.0000000000000009</v>
      </c>
      <c r="I608" s="473" t="s">
        <v>510</v>
      </c>
      <c r="J608" s="20"/>
      <c r="K608" s="10"/>
      <c r="L608" s="10"/>
      <c r="M608" s="10"/>
      <c r="N608" s="11"/>
      <c r="P608" s="1432"/>
      <c r="Q608" s="1016" t="s">
        <v>1418</v>
      </c>
      <c r="R608" s="10"/>
      <c r="S608" s="10"/>
      <c r="T608" s="10"/>
      <c r="U608" s="10"/>
      <c r="V608" s="10"/>
      <c r="W608" s="10"/>
      <c r="X608" s="10"/>
      <c r="Y608" s="10"/>
      <c r="Z608" s="10"/>
      <c r="AA608" s="10"/>
      <c r="AB608" s="10"/>
      <c r="AC608" s="11"/>
    </row>
    <row r="609" spans="1:29" ht="16.5" customHeight="1" thickBot="1">
      <c r="A609" s="1432"/>
      <c r="B609" s="9"/>
      <c r="C609" s="875"/>
      <c r="D609" s="228"/>
      <c r="E609" s="228"/>
      <c r="F609" s="871"/>
      <c r="G609" s="871"/>
      <c r="H609" s="20"/>
      <c r="I609" s="222"/>
      <c r="J609" s="193"/>
      <c r="K609" s="20"/>
      <c r="L609" s="10"/>
      <c r="M609" s="10"/>
      <c r="N609" s="19"/>
      <c r="P609" s="1432"/>
      <c r="Q609" s="992" t="str">
        <f ca="1">CELL("nomfichier",P605)</f>
        <v>D:\1 UPRT SITE WEB\uprt.fr\ff-mickael-rabeau\[ff-mr-patisserie-N°3-complet.xlsx]Biscuits-Genoises</v>
      </c>
      <c r="R609" s="10"/>
      <c r="S609" s="10"/>
      <c r="T609" s="10"/>
      <c r="U609" s="10"/>
      <c r="V609" s="10"/>
      <c r="W609" s="10"/>
      <c r="X609" s="10"/>
      <c r="Y609" s="10"/>
      <c r="Z609" s="10"/>
      <c r="AA609" s="10"/>
      <c r="AB609" s="10"/>
      <c r="AC609" s="11"/>
    </row>
    <row r="610" spans="1:29">
      <c r="A610" s="1432"/>
      <c r="B610" s="23" t="s">
        <v>6</v>
      </c>
      <c r="C610" s="24" t="s">
        <v>10</v>
      </c>
      <c r="D610" s="25"/>
      <c r="E610" s="25"/>
      <c r="F610" s="25"/>
      <c r="G610" s="25"/>
      <c r="H610" s="25"/>
      <c r="I610" s="25"/>
      <c r="J610" s="25"/>
      <c r="K610" s="25"/>
      <c r="L610" s="25"/>
      <c r="M610" s="25"/>
      <c r="N610" s="26"/>
      <c r="P610" s="1432"/>
      <c r="Q610" s="938"/>
      <c r="R610" s="939"/>
      <c r="S610" s="939"/>
      <c r="T610" s="939"/>
      <c r="U610" s="25"/>
      <c r="V610" s="25"/>
      <c r="W610" s="25"/>
      <c r="X610" s="25"/>
      <c r="Y610" s="25"/>
      <c r="Z610" s="25"/>
      <c r="AA610" s="25"/>
      <c r="AB610" s="25"/>
      <c r="AC610" s="26"/>
    </row>
    <row r="611" spans="1:29">
      <c r="A611" s="1432"/>
      <c r="B611" s="869" t="s">
        <v>5</v>
      </c>
      <c r="C611" s="27" t="s">
        <v>11</v>
      </c>
      <c r="D611" s="28"/>
      <c r="E611" s="28"/>
      <c r="F611" s="28"/>
      <c r="G611" s="28"/>
      <c r="H611" s="28"/>
      <c r="I611" s="28"/>
      <c r="J611" s="28"/>
      <c r="K611" s="28"/>
      <c r="L611" s="28"/>
      <c r="M611" s="10"/>
      <c r="N611" s="29"/>
      <c r="P611" s="1432"/>
      <c r="Q611" s="9"/>
      <c r="R611" s="10" t="s">
        <v>9</v>
      </c>
      <c r="S611" s="932" t="s">
        <v>177</v>
      </c>
      <c r="T611" s="10"/>
      <c r="U611" s="10"/>
      <c r="V611" s="1429" t="s">
        <v>179</v>
      </c>
      <c r="W611" s="1429"/>
      <c r="X611" s="1429"/>
      <c r="Y611" s="1429"/>
      <c r="Z611" s="1429"/>
      <c r="AA611" s="1429"/>
      <c r="AB611" s="1429"/>
      <c r="AC611" s="1430"/>
    </row>
    <row r="612" spans="1:29">
      <c r="A612" s="1432"/>
      <c r="B612" s="874" t="s">
        <v>66</v>
      </c>
      <c r="C612" s="474" t="s">
        <v>512</v>
      </c>
      <c r="D612" s="28"/>
      <c r="E612" s="28"/>
      <c r="F612" s="28"/>
      <c r="G612" s="28"/>
      <c r="H612" s="28"/>
      <c r="I612" s="28"/>
      <c r="J612" s="28"/>
      <c r="K612" s="28"/>
      <c r="L612" s="28"/>
      <c r="M612" s="10"/>
      <c r="N612" s="29"/>
      <c r="P612" s="1432"/>
      <c r="Q612" s="10"/>
      <c r="R612" s="10"/>
      <c r="S612" s="10"/>
      <c r="T612" s="10"/>
      <c r="U612" s="10"/>
      <c r="V612" s="931"/>
      <c r="W612" s="931" t="s">
        <v>178</v>
      </c>
      <c r="X612" s="931"/>
      <c r="Y612" s="931"/>
      <c r="Z612" s="931"/>
      <c r="AA612" s="931"/>
      <c r="AB612" s="931"/>
      <c r="AC612" s="933"/>
    </row>
    <row r="613" spans="1:29" ht="15" customHeight="1">
      <c r="A613" s="1432"/>
      <c r="B613" s="1433" t="s">
        <v>1412</v>
      </c>
      <c r="C613" s="1434"/>
      <c r="D613" s="1434"/>
      <c r="E613" s="1434"/>
      <c r="F613" s="1434"/>
      <c r="G613" s="1434"/>
      <c r="H613" s="1434"/>
      <c r="I613" s="1434"/>
      <c r="J613" s="1434"/>
      <c r="K613" s="1434"/>
      <c r="L613" s="1434"/>
      <c r="M613" s="1434"/>
      <c r="N613" s="1435"/>
      <c r="P613" s="1432"/>
      <c r="Q613" s="1433" t="s">
        <v>1412</v>
      </c>
      <c r="R613" s="1434"/>
      <c r="S613" s="1434"/>
      <c r="T613" s="1434"/>
      <c r="U613" s="1434"/>
      <c r="V613" s="1434"/>
      <c r="W613" s="1434"/>
      <c r="X613" s="1434"/>
      <c r="Y613" s="1434"/>
      <c r="Z613" s="1434"/>
      <c r="AA613" s="1434"/>
      <c r="AB613" s="1434"/>
      <c r="AC613" s="1435"/>
    </row>
    <row r="614" spans="1:29" ht="15.75" thickBot="1">
      <c r="A614" s="1432"/>
      <c r="B614" s="1436"/>
      <c r="C614" s="1437"/>
      <c r="D614" s="1437"/>
      <c r="E614" s="1437"/>
      <c r="F614" s="1437"/>
      <c r="G614" s="1437"/>
      <c r="H614" s="1437"/>
      <c r="I614" s="1437"/>
      <c r="J614" s="1437"/>
      <c r="K614" s="1437"/>
      <c r="L614" s="1437"/>
      <c r="M614" s="1437"/>
      <c r="N614" s="1438"/>
      <c r="P614" s="1432"/>
      <c r="Q614" s="1436"/>
      <c r="R614" s="1437"/>
      <c r="S614" s="1437"/>
      <c r="T614" s="1437"/>
      <c r="U614" s="1437"/>
      <c r="V614" s="1437"/>
      <c r="W614" s="1437"/>
      <c r="X614" s="1437"/>
      <c r="Y614" s="1437"/>
      <c r="Z614" s="1437"/>
      <c r="AA614" s="1437"/>
      <c r="AB614" s="1437"/>
      <c r="AC614" s="1438"/>
    </row>
    <row r="616" spans="1:29" ht="15.75" thickBot="1">
      <c r="A616" s="8" t="s">
        <v>3</v>
      </c>
      <c r="B616" s="1431" t="str">
        <f>B617</f>
        <v>Fonds de Dacquoise</v>
      </c>
      <c r="C616" s="1431"/>
      <c r="D616" s="1431"/>
      <c r="E616" s="1431"/>
      <c r="F616" s="1431"/>
      <c r="G616" s="1431"/>
      <c r="H616" s="1431"/>
      <c r="I616" s="1431"/>
      <c r="J616" s="1431"/>
      <c r="K616" s="1431"/>
      <c r="L616" s="1431"/>
      <c r="M616" s="1431"/>
      <c r="N616" s="1431"/>
      <c r="O616" s="3"/>
      <c r="P616" s="8" t="s">
        <v>3</v>
      </c>
      <c r="Q616" s="1431" t="str">
        <f>Q617</f>
        <v>Fonds de Dacquoise</v>
      </c>
      <c r="R616" s="1431"/>
      <c r="S616" s="1431"/>
      <c r="T616" s="1431"/>
      <c r="U616" s="1431"/>
      <c r="V616" s="1431"/>
      <c r="W616" s="1431"/>
      <c r="X616" s="1431"/>
      <c r="Y616" s="1431"/>
      <c r="Z616" s="1431"/>
      <c r="AA616" s="1431"/>
      <c r="AB616" s="1431"/>
      <c r="AC616" s="1431"/>
    </row>
    <row r="617" spans="1:29" ht="23.25" customHeight="1">
      <c r="A617" s="1432" t="str">
        <f>B617</f>
        <v>Fonds de Dacquoise</v>
      </c>
      <c r="B617" s="1399" t="s">
        <v>513</v>
      </c>
      <c r="C617" s="1400"/>
      <c r="D617" s="1400"/>
      <c r="E617" s="1400"/>
      <c r="F617" s="1400"/>
      <c r="G617" s="1400"/>
      <c r="H617" s="1400"/>
      <c r="I617" s="1400"/>
      <c r="J617" s="1400"/>
      <c r="K617" s="1400"/>
      <c r="L617" s="1400"/>
      <c r="M617" s="1400"/>
      <c r="N617" s="1401"/>
      <c r="O617" s="3"/>
      <c r="P617" s="1432" t="str">
        <f>Q617</f>
        <v>Fonds de Dacquoise</v>
      </c>
      <c r="Q617" s="1399" t="s">
        <v>513</v>
      </c>
      <c r="R617" s="1400"/>
      <c r="S617" s="1400"/>
      <c r="T617" s="1400"/>
      <c r="U617" s="1400"/>
      <c r="V617" s="1400"/>
      <c r="W617" s="1400"/>
      <c r="X617" s="1400"/>
      <c r="Y617" s="1400"/>
      <c r="Z617" s="1400"/>
      <c r="AA617" s="1400"/>
      <c r="AB617" s="1400"/>
      <c r="AC617" s="1401"/>
    </row>
    <row r="618" spans="1:29" ht="15.75" customHeight="1">
      <c r="A618" s="1432"/>
      <c r="B618" s="1387"/>
      <c r="C618" s="1388"/>
      <c r="D618" s="1388"/>
      <c r="E618" s="1388"/>
      <c r="F618" s="1388"/>
      <c r="G618" s="1388"/>
      <c r="H618" s="1388"/>
      <c r="I618" s="1388"/>
      <c r="J618" s="1388"/>
      <c r="K618" s="1388"/>
      <c r="L618" s="1388"/>
      <c r="M618" s="1388"/>
      <c r="N618" s="1389"/>
      <c r="O618" s="3"/>
      <c r="P618" s="1432"/>
      <c r="Q618" s="1387"/>
      <c r="R618" s="1388"/>
      <c r="S618" s="1388"/>
      <c r="T618" s="1388"/>
      <c r="U618" s="1388"/>
      <c r="V618" s="1388"/>
      <c r="W618" s="1388"/>
      <c r="X618" s="1388"/>
      <c r="Y618" s="1388"/>
      <c r="Z618" s="1388"/>
      <c r="AA618" s="1388"/>
      <c r="AB618" s="1388"/>
      <c r="AC618" s="1389"/>
    </row>
    <row r="619" spans="1:29" ht="15.75" customHeight="1">
      <c r="A619" s="1432"/>
      <c r="B619" s="1416" t="s">
        <v>19</v>
      </c>
      <c r="C619" s="1417"/>
      <c r="D619" s="1417"/>
      <c r="E619" s="1417"/>
      <c r="F619" s="1417"/>
      <c r="G619" s="1417"/>
      <c r="H619" s="1417"/>
      <c r="I619" s="1417"/>
      <c r="J619" s="1417"/>
      <c r="K619" s="1417"/>
      <c r="L619" s="1417"/>
      <c r="M619" s="1417"/>
      <c r="N619" s="1418"/>
      <c r="O619" s="3"/>
      <c r="P619" s="1432"/>
      <c r="Q619" s="1416" t="s">
        <v>19</v>
      </c>
      <c r="R619" s="1417"/>
      <c r="S619" s="1417"/>
      <c r="T619" s="1417"/>
      <c r="U619" s="1417"/>
      <c r="V619" s="1417"/>
      <c r="W619" s="1417"/>
      <c r="X619" s="1417"/>
      <c r="Y619" s="1417"/>
      <c r="Z619" s="1417"/>
      <c r="AA619" s="1417"/>
      <c r="AB619" s="1417"/>
      <c r="AC619" s="1418"/>
    </row>
    <row r="620" spans="1:29" ht="15.75" customHeight="1" thickBot="1">
      <c r="A620" s="1432"/>
      <c r="B620" s="1419"/>
      <c r="C620" s="1420"/>
      <c r="D620" s="1420"/>
      <c r="E620" s="1420"/>
      <c r="F620" s="1420"/>
      <c r="G620" s="1420"/>
      <c r="H620" s="1420"/>
      <c r="I620" s="1420"/>
      <c r="J620" s="1420"/>
      <c r="K620" s="1420"/>
      <c r="L620" s="1420"/>
      <c r="M620" s="1420"/>
      <c r="N620" s="1421"/>
      <c r="O620" s="3"/>
      <c r="P620" s="1432"/>
      <c r="Q620" s="1419"/>
      <c r="R620" s="1420"/>
      <c r="S620" s="1420"/>
      <c r="T620" s="1420"/>
      <c r="U620" s="1420"/>
      <c r="V620" s="1420"/>
      <c r="W620" s="1420"/>
      <c r="X620" s="1420"/>
      <c r="Y620" s="1420"/>
      <c r="Z620" s="1420"/>
      <c r="AA620" s="1420"/>
      <c r="AB620" s="1420"/>
      <c r="AC620" s="1421"/>
    </row>
    <row r="621" spans="1:29" ht="15" customHeight="1">
      <c r="A621" s="1432"/>
      <c r="B621" s="9"/>
      <c r="C621" s="10"/>
      <c r="D621" s="10"/>
      <c r="E621" s="10"/>
      <c r="F621" s="10"/>
      <c r="G621" s="10"/>
      <c r="H621" s="10"/>
      <c r="I621" s="10"/>
      <c r="J621" s="10"/>
      <c r="K621" s="10"/>
      <c r="L621" s="10"/>
      <c r="M621" s="10"/>
      <c r="N621" s="11"/>
      <c r="O621" s="3"/>
      <c r="P621" s="1432"/>
      <c r="Q621" s="1424" t="s">
        <v>144</v>
      </c>
      <c r="R621" s="1403"/>
      <c r="S621" s="1403"/>
      <c r="T621" s="1403"/>
      <c r="U621" s="1403"/>
      <c r="V621" s="1403"/>
      <c r="W621" s="1403"/>
      <c r="X621" s="1403"/>
      <c r="Y621" s="1403"/>
      <c r="Z621" s="1403"/>
      <c r="AA621" s="1403"/>
      <c r="AB621" s="1403"/>
      <c r="AC621" s="1425"/>
    </row>
    <row r="622" spans="1:29" ht="15" customHeight="1" thickBot="1">
      <c r="A622" s="1432"/>
      <c r="B622" s="9"/>
      <c r="C622" s="10"/>
      <c r="D622" s="10"/>
      <c r="E622" s="10"/>
      <c r="F622" s="1408" t="s">
        <v>5</v>
      </c>
      <c r="G622" s="1408"/>
      <c r="H622" s="465"/>
      <c r="I622" s="10"/>
      <c r="J622" s="10"/>
      <c r="K622" s="10"/>
      <c r="L622" s="10"/>
      <c r="M622" s="10"/>
      <c r="N622" s="11"/>
      <c r="O622" s="3"/>
      <c r="P622" s="1432"/>
      <c r="Q622" s="1426"/>
      <c r="R622" s="1406"/>
      <c r="S622" s="1406"/>
      <c r="T622" s="1406"/>
      <c r="U622" s="1406"/>
      <c r="V622" s="1406"/>
      <c r="W622" s="1406"/>
      <c r="X622" s="1406"/>
      <c r="Y622" s="1406"/>
      <c r="Z622" s="1406"/>
      <c r="AA622" s="1406"/>
      <c r="AB622" s="1406"/>
      <c r="AC622" s="1427"/>
    </row>
    <row r="623" spans="1:29" ht="18.75" customHeight="1">
      <c r="A623" s="1432"/>
      <c r="B623" s="9"/>
      <c r="C623" s="10"/>
      <c r="D623" s="447" t="s">
        <v>146</v>
      </c>
      <c r="E623" s="891" t="s">
        <v>4</v>
      </c>
      <c r="F623" s="1414">
        <v>2</v>
      </c>
      <c r="G623" s="1414"/>
      <c r="H623" s="472"/>
      <c r="I623" s="222"/>
      <c r="J623" s="10"/>
      <c r="K623" s="10"/>
      <c r="L623" s="10"/>
      <c r="M623" s="10"/>
      <c r="N623" s="11"/>
      <c r="O623" s="3"/>
      <c r="P623" s="1432"/>
      <c r="Q623" s="9"/>
      <c r="R623" s="10"/>
      <c r="S623" s="10"/>
      <c r="T623" s="10"/>
      <c r="U623" s="10"/>
      <c r="V623" s="10"/>
      <c r="W623" s="10"/>
      <c r="X623" s="10"/>
      <c r="Y623" s="10"/>
      <c r="Z623" s="10"/>
      <c r="AA623" s="10"/>
      <c r="AB623" s="10"/>
      <c r="AC623" s="11"/>
    </row>
    <row r="624" spans="1:29" ht="15" customHeight="1">
      <c r="A624" s="1432"/>
      <c r="B624" s="876" t="s">
        <v>6</v>
      </c>
      <c r="C624" s="876" t="s">
        <v>6</v>
      </c>
      <c r="D624" s="99" t="s">
        <v>861</v>
      </c>
      <c r="E624" s="10"/>
      <c r="F624" s="114"/>
      <c r="G624" s="7"/>
      <c r="H624" s="1429" t="s">
        <v>430</v>
      </c>
      <c r="I624" s="1429"/>
      <c r="J624" s="188" t="s">
        <v>7</v>
      </c>
      <c r="K624" s="188"/>
      <c r="L624" s="188"/>
      <c r="M624" s="188"/>
      <c r="N624" s="189"/>
      <c r="O624" s="3"/>
      <c r="P624" s="1432"/>
      <c r="Q624" s="1439" t="s">
        <v>1421</v>
      </c>
      <c r="R624" s="1428"/>
      <c r="S624" s="1428"/>
      <c r="T624" s="1428"/>
      <c r="U624" s="1428"/>
      <c r="V624" s="1428"/>
      <c r="W624" s="1428"/>
      <c r="X624" s="1428"/>
      <c r="Y624" s="1428"/>
      <c r="Z624" s="1428"/>
      <c r="AA624" s="1428"/>
      <c r="AB624" s="991"/>
      <c r="AC624" s="11"/>
    </row>
    <row r="625" spans="1:29" ht="16.5" customHeight="1">
      <c r="A625" s="1432"/>
      <c r="B625" s="184">
        <v>11</v>
      </c>
      <c r="C625" s="885">
        <v>0.33</v>
      </c>
      <c r="D625" s="14" t="s">
        <v>514</v>
      </c>
      <c r="E625" s="14"/>
      <c r="F625" s="1409">
        <f>(C625/C632)*F623</f>
        <v>0.75862068965517238</v>
      </c>
      <c r="G625" s="1409"/>
      <c r="H625" s="466">
        <f>(B625/C625)*F625</f>
        <v>25.287356321839077</v>
      </c>
      <c r="I625" s="461" t="s">
        <v>482</v>
      </c>
      <c r="J625" s="1566" t="s">
        <v>306</v>
      </c>
      <c r="K625" s="1566"/>
      <c r="L625" s="1566"/>
      <c r="M625" s="1566"/>
      <c r="N625" s="1567"/>
      <c r="O625" s="3"/>
      <c r="P625" s="1432"/>
      <c r="Q625" s="1439"/>
      <c r="R625" s="1428"/>
      <c r="S625" s="1428"/>
      <c r="T625" s="1428"/>
      <c r="U625" s="1428"/>
      <c r="V625" s="1428"/>
      <c r="W625" s="1428"/>
      <c r="X625" s="1428"/>
      <c r="Y625" s="1428"/>
      <c r="Z625" s="1428"/>
      <c r="AA625" s="1428"/>
      <c r="AB625" s="869" t="s">
        <v>5</v>
      </c>
      <c r="AC625" s="11"/>
    </row>
    <row r="626" spans="1:29" ht="15.75" customHeight="1">
      <c r="A626" s="1432"/>
      <c r="B626" s="9"/>
      <c r="C626" s="885">
        <v>0.15</v>
      </c>
      <c r="D626" s="14" t="s">
        <v>44</v>
      </c>
      <c r="E626" s="15"/>
      <c r="F626" s="1409">
        <f>(C626/C632)*F623</f>
        <v>0.34482758620689652</v>
      </c>
      <c r="G626" s="1409"/>
      <c r="H626" s="468"/>
      <c r="I626" s="476"/>
      <c r="J626" s="1568"/>
      <c r="K626" s="1568"/>
      <c r="L626" s="1568"/>
      <c r="M626" s="1568"/>
      <c r="N626" s="1569"/>
      <c r="O626" s="3"/>
      <c r="P626" s="1432"/>
      <c r="Q626" s="1439"/>
      <c r="R626" s="1428"/>
      <c r="S626" s="1428"/>
      <c r="T626" s="1428"/>
      <c r="U626" s="1428"/>
      <c r="V626" s="1428"/>
      <c r="W626" s="1428"/>
      <c r="X626" s="1428"/>
      <c r="Y626" s="1428"/>
      <c r="Z626" s="1428"/>
      <c r="AA626" s="1428"/>
      <c r="AB626" s="991"/>
      <c r="AC626" s="11"/>
    </row>
    <row r="627" spans="1:29" ht="15.75" customHeight="1">
      <c r="A627" s="1432"/>
      <c r="B627" s="9"/>
      <c r="C627" s="885">
        <v>0.19500000000000001</v>
      </c>
      <c r="D627" s="14" t="s">
        <v>14</v>
      </c>
      <c r="E627" s="15"/>
      <c r="F627" s="1409">
        <f>(C627/C632)*F623</f>
        <v>0.44827586206896547</v>
      </c>
      <c r="G627" s="1409"/>
      <c r="H627" s="400"/>
      <c r="I627" s="15"/>
      <c r="J627" s="1609" t="s">
        <v>507</v>
      </c>
      <c r="K627" s="1609"/>
      <c r="L627" s="1609"/>
      <c r="M627" s="1609"/>
      <c r="N627" s="1610"/>
      <c r="O627" s="3"/>
      <c r="P627" s="1432"/>
      <c r="Q627" s="1440" t="s">
        <v>1374</v>
      </c>
      <c r="R627" s="1441"/>
      <c r="S627" s="1441"/>
      <c r="T627" s="1441"/>
      <c r="U627" s="1441"/>
      <c r="V627" s="1441"/>
      <c r="W627" s="1441"/>
      <c r="X627" s="1441"/>
      <c r="Y627" s="1441"/>
      <c r="Z627" s="1441"/>
      <c r="AA627" s="1441"/>
      <c r="AB627" s="876" t="s">
        <v>6</v>
      </c>
      <c r="AC627" s="11"/>
    </row>
    <row r="628" spans="1:29" ht="16.5" customHeight="1">
      <c r="A628" s="1432"/>
      <c r="B628" s="9"/>
      <c r="C628" s="885">
        <v>0.15</v>
      </c>
      <c r="D628" s="14" t="s">
        <v>15</v>
      </c>
      <c r="E628" s="15"/>
      <c r="F628" s="1409">
        <f>(C628/C632)*F623</f>
        <v>0.34482758620689652</v>
      </c>
      <c r="G628" s="1409"/>
      <c r="H628" s="400"/>
      <c r="I628" s="15"/>
      <c r="J628" s="1653"/>
      <c r="K628" s="1653"/>
      <c r="L628" s="1653"/>
      <c r="M628" s="1653"/>
      <c r="N628" s="1654"/>
      <c r="O628" s="3"/>
      <c r="P628" s="1432"/>
      <c r="Q628" s="1440"/>
      <c r="R628" s="1441"/>
      <c r="S628" s="1441"/>
      <c r="T628" s="1441"/>
      <c r="U628" s="1441"/>
      <c r="V628" s="1441"/>
      <c r="W628" s="1441"/>
      <c r="X628" s="1441"/>
      <c r="Y628" s="1441"/>
      <c r="Z628" s="1441"/>
      <c r="AA628" s="1441"/>
      <c r="AB628" s="991"/>
      <c r="AC628" s="11"/>
    </row>
    <row r="629" spans="1:29" ht="15.75">
      <c r="A629" s="1432"/>
      <c r="B629" s="9"/>
      <c r="C629" s="885">
        <v>4.4999999999999998E-2</v>
      </c>
      <c r="D629" s="14" t="s">
        <v>42</v>
      </c>
      <c r="E629" s="15"/>
      <c r="F629" s="1409">
        <f>(C629/C632)*F623</f>
        <v>0.10344827586206895</v>
      </c>
      <c r="G629" s="1409"/>
      <c r="H629" s="400"/>
      <c r="I629" s="10"/>
      <c r="J629" s="1653"/>
      <c r="K629" s="1653"/>
      <c r="L629" s="1653"/>
      <c r="M629" s="1653"/>
      <c r="N629" s="1654"/>
      <c r="O629" s="3"/>
      <c r="P629" s="1432"/>
      <c r="Q629" s="9"/>
      <c r="R629" s="10" t="s">
        <v>430</v>
      </c>
      <c r="S629" s="388" t="s">
        <v>1424</v>
      </c>
      <c r="T629" s="10"/>
      <c r="U629" s="10"/>
      <c r="V629" s="10"/>
      <c r="W629" s="10"/>
      <c r="X629" s="10"/>
      <c r="Y629" s="10"/>
      <c r="Z629" s="10"/>
      <c r="AA629" s="10"/>
      <c r="AB629" s="10"/>
      <c r="AC629" s="11"/>
    </row>
    <row r="630" spans="1:29" ht="15.75">
      <c r="A630" s="1432"/>
      <c r="B630" s="9"/>
      <c r="C630" s="885"/>
      <c r="D630" s="14"/>
      <c r="E630" s="15"/>
      <c r="F630" s="1409">
        <f>(C630/C632)*F623</f>
        <v>0</v>
      </c>
      <c r="G630" s="1409"/>
      <c r="H630" s="400"/>
      <c r="I630" s="10"/>
      <c r="J630" s="177"/>
      <c r="K630" s="177"/>
      <c r="L630" s="177"/>
      <c r="M630" s="177"/>
      <c r="N630" s="178"/>
      <c r="O630" s="3"/>
      <c r="P630" s="1432"/>
      <c r="Q630" s="9"/>
      <c r="R630" s="10"/>
      <c r="S630" s="10"/>
      <c r="T630" s="10"/>
      <c r="U630" s="10"/>
      <c r="V630" s="10"/>
      <c r="W630" s="10"/>
      <c r="X630" s="10"/>
      <c r="Y630" s="10"/>
      <c r="Z630" s="10"/>
      <c r="AA630" s="10"/>
      <c r="AB630" s="10"/>
      <c r="AC630" s="11"/>
    </row>
    <row r="631" spans="1:29" ht="15.75" customHeight="1">
      <c r="A631" s="1432"/>
      <c r="B631" s="9"/>
      <c r="C631" s="10"/>
      <c r="D631" s="10"/>
      <c r="E631" s="10"/>
      <c r="F631" s="18"/>
      <c r="G631" s="109"/>
      <c r="H631" s="10"/>
      <c r="I631" s="10"/>
      <c r="J631" s="10"/>
      <c r="K631" s="10"/>
      <c r="L631" s="10"/>
      <c r="M631" s="10"/>
      <c r="N631" s="11"/>
      <c r="P631" s="1432"/>
      <c r="Q631" s="1016" t="s">
        <v>1418</v>
      </c>
      <c r="R631" s="10"/>
      <c r="S631" s="10"/>
      <c r="T631" s="10"/>
      <c r="U631" s="10"/>
      <c r="V631" s="10"/>
      <c r="W631" s="10"/>
      <c r="X631" s="10"/>
      <c r="Y631" s="10"/>
      <c r="Z631" s="10"/>
      <c r="AA631" s="10"/>
      <c r="AB631" s="10"/>
      <c r="AC631" s="11"/>
    </row>
    <row r="632" spans="1:29" ht="16.5" customHeight="1" thickBot="1">
      <c r="A632" s="1432"/>
      <c r="B632" s="9"/>
      <c r="C632" s="875">
        <f>SUM(C625:C630)</f>
        <v>0.87000000000000011</v>
      </c>
      <c r="D632" s="228" t="s">
        <v>8</v>
      </c>
      <c r="E632" s="228"/>
      <c r="F632" s="1454">
        <f t="shared" ref="F632:G632" si="10">SUM(F625:F630)</f>
        <v>2</v>
      </c>
      <c r="G632" s="1454">
        <f t="shared" si="10"/>
        <v>0</v>
      </c>
      <c r="H632" s="10"/>
      <c r="I632" s="10"/>
      <c r="J632" s="91" t="s">
        <v>506</v>
      </c>
      <c r="K632" s="10"/>
      <c r="L632" s="10"/>
      <c r="M632" s="10"/>
      <c r="N632" s="11"/>
      <c r="P632" s="1432"/>
      <c r="Q632" s="992" t="str">
        <f ca="1">CELL("nomfichier",P628)</f>
        <v>D:\1 UPRT SITE WEB\uprt.fr\ff-mickael-rabeau\[ff-mr-patisserie-N°3-complet.xlsx]Biscuits-Genoises</v>
      </c>
      <c r="R632" s="10"/>
      <c r="S632" s="10"/>
      <c r="T632" s="10"/>
      <c r="U632" s="10"/>
      <c r="V632" s="10"/>
      <c r="W632" s="10"/>
      <c r="X632" s="10"/>
      <c r="Y632" s="10"/>
      <c r="Z632" s="10"/>
      <c r="AA632" s="10"/>
      <c r="AB632" s="10"/>
      <c r="AC632" s="11"/>
    </row>
    <row r="633" spans="1:29" ht="16.5" customHeight="1" thickBot="1">
      <c r="A633" s="1432"/>
      <c r="B633" s="9"/>
      <c r="C633" s="875"/>
      <c r="D633" s="228"/>
      <c r="E633" s="228"/>
      <c r="F633" s="871"/>
      <c r="G633" s="871"/>
      <c r="H633" s="20"/>
      <c r="I633" s="222"/>
      <c r="J633" s="193"/>
      <c r="K633" s="20"/>
      <c r="L633" s="10"/>
      <c r="M633" s="10"/>
      <c r="N633" s="19"/>
      <c r="P633" s="1432"/>
      <c r="Q633" s="938"/>
      <c r="R633" s="939"/>
      <c r="S633" s="939"/>
      <c r="T633" s="939"/>
      <c r="U633" s="25"/>
      <c r="V633" s="25"/>
      <c r="W633" s="25"/>
      <c r="X633" s="25"/>
      <c r="Y633" s="25"/>
      <c r="Z633" s="25"/>
      <c r="AA633" s="25"/>
      <c r="AB633" s="25"/>
      <c r="AC633" s="26"/>
    </row>
    <row r="634" spans="1:29">
      <c r="A634" s="1432"/>
      <c r="B634" s="23" t="s">
        <v>6</v>
      </c>
      <c r="C634" s="24" t="s">
        <v>10</v>
      </c>
      <c r="D634" s="25"/>
      <c r="E634" s="25"/>
      <c r="F634" s="25"/>
      <c r="G634" s="25"/>
      <c r="H634" s="25"/>
      <c r="I634" s="25"/>
      <c r="J634" s="25"/>
      <c r="K634" s="25"/>
      <c r="L634" s="25"/>
      <c r="M634" s="25"/>
      <c r="N634" s="26"/>
      <c r="P634" s="1432"/>
      <c r="Q634" s="9"/>
      <c r="R634" s="10" t="s">
        <v>9</v>
      </c>
      <c r="S634" s="932" t="s">
        <v>177</v>
      </c>
      <c r="T634" s="10"/>
      <c r="U634" s="10"/>
      <c r="V634" s="1429" t="s">
        <v>179</v>
      </c>
      <c r="W634" s="1429"/>
      <c r="X634" s="1429"/>
      <c r="Y634" s="1429"/>
      <c r="Z634" s="1429"/>
      <c r="AA634" s="1429"/>
      <c r="AB634" s="1429"/>
      <c r="AC634" s="1430"/>
    </row>
    <row r="635" spans="1:29">
      <c r="A635" s="1432"/>
      <c r="B635" s="869" t="s">
        <v>5</v>
      </c>
      <c r="C635" s="27" t="s">
        <v>11</v>
      </c>
      <c r="D635" s="28"/>
      <c r="E635" s="28"/>
      <c r="F635" s="28"/>
      <c r="G635" s="28"/>
      <c r="H635" s="28"/>
      <c r="I635" s="28"/>
      <c r="J635" s="28"/>
      <c r="K635" s="28"/>
      <c r="L635" s="28"/>
      <c r="M635" s="10"/>
      <c r="N635" s="29"/>
      <c r="P635" s="1432"/>
      <c r="Q635" s="10"/>
      <c r="R635" s="10"/>
      <c r="S635" s="10"/>
      <c r="T635" s="10"/>
      <c r="U635" s="10"/>
      <c r="V635" s="931"/>
      <c r="W635" s="931" t="s">
        <v>178</v>
      </c>
      <c r="X635" s="931"/>
      <c r="Y635" s="931"/>
      <c r="Z635" s="931"/>
      <c r="AA635" s="931"/>
      <c r="AB635" s="931"/>
      <c r="AC635" s="933"/>
    </row>
    <row r="636" spans="1:29" ht="15" customHeight="1">
      <c r="A636" s="1432"/>
      <c r="B636" s="1433" t="s">
        <v>1412</v>
      </c>
      <c r="C636" s="1434"/>
      <c r="D636" s="1434"/>
      <c r="E636" s="1434"/>
      <c r="F636" s="1434"/>
      <c r="G636" s="1434"/>
      <c r="H636" s="1434"/>
      <c r="I636" s="1434"/>
      <c r="J636" s="1434"/>
      <c r="K636" s="1434"/>
      <c r="L636" s="1434"/>
      <c r="M636" s="1434"/>
      <c r="N636" s="1435"/>
      <c r="P636" s="1432"/>
      <c r="Q636" s="1433" t="s">
        <v>1412</v>
      </c>
      <c r="R636" s="1434"/>
      <c r="S636" s="1434"/>
      <c r="T636" s="1434"/>
      <c r="U636" s="1434"/>
      <c r="V636" s="1434"/>
      <c r="W636" s="1434"/>
      <c r="X636" s="1434"/>
      <c r="Y636" s="1434"/>
      <c r="Z636" s="1434"/>
      <c r="AA636" s="1434"/>
      <c r="AB636" s="1434"/>
      <c r="AC636" s="1435"/>
    </row>
    <row r="637" spans="1:29" ht="15.75" thickBot="1">
      <c r="A637" s="1432"/>
      <c r="B637" s="1436"/>
      <c r="C637" s="1437"/>
      <c r="D637" s="1437"/>
      <c r="E637" s="1437"/>
      <c r="F637" s="1437"/>
      <c r="G637" s="1437"/>
      <c r="H637" s="1437"/>
      <c r="I637" s="1437"/>
      <c r="J637" s="1437"/>
      <c r="K637" s="1437"/>
      <c r="L637" s="1437"/>
      <c r="M637" s="1437"/>
      <c r="N637" s="1438"/>
      <c r="P637" s="1432"/>
      <c r="Q637" s="1436"/>
      <c r="R637" s="1437"/>
      <c r="S637" s="1437"/>
      <c r="T637" s="1437"/>
      <c r="U637" s="1437"/>
      <c r="V637" s="1437"/>
      <c r="W637" s="1437"/>
      <c r="X637" s="1437"/>
      <c r="Y637" s="1437"/>
      <c r="Z637" s="1437"/>
      <c r="AA637" s="1437"/>
      <c r="AB637" s="1437"/>
      <c r="AC637" s="1438"/>
    </row>
    <row r="639" spans="1:29" ht="15.75" thickBot="1">
      <c r="A639" s="8" t="s">
        <v>3</v>
      </c>
      <c r="B639" s="1431" t="str">
        <f>B640</f>
        <v>Dacquoise coco</v>
      </c>
      <c r="C639" s="1431"/>
      <c r="D639" s="1431"/>
      <c r="E639" s="1431"/>
      <c r="F639" s="1431"/>
      <c r="G639" s="1431"/>
      <c r="H639" s="1431"/>
      <c r="I639" s="1431"/>
      <c r="J639" s="1431"/>
      <c r="K639" s="1431"/>
      <c r="L639" s="1431"/>
      <c r="M639" s="1431"/>
      <c r="N639" s="1431"/>
      <c r="O639" s="3"/>
      <c r="P639" s="8" t="s">
        <v>3</v>
      </c>
      <c r="Q639" s="1431" t="str">
        <f>Q640</f>
        <v>Dacquoise coco</v>
      </c>
      <c r="R639" s="1431"/>
      <c r="S639" s="1431"/>
      <c r="T639" s="1431"/>
      <c r="U639" s="1431"/>
      <c r="V639" s="1431"/>
      <c r="W639" s="1431"/>
      <c r="X639" s="1431"/>
      <c r="Y639" s="1431"/>
      <c r="Z639" s="1431"/>
      <c r="AA639" s="1431"/>
      <c r="AB639" s="1431"/>
      <c r="AC639" s="1431"/>
    </row>
    <row r="640" spans="1:29" ht="23.25" customHeight="1">
      <c r="A640" s="1432" t="str">
        <f>B640</f>
        <v>Dacquoise coco</v>
      </c>
      <c r="B640" s="1399" t="s">
        <v>515</v>
      </c>
      <c r="C640" s="1400"/>
      <c r="D640" s="1400"/>
      <c r="E640" s="1400"/>
      <c r="F640" s="1400"/>
      <c r="G640" s="1400"/>
      <c r="H640" s="1400"/>
      <c r="I640" s="1400"/>
      <c r="J640" s="1400"/>
      <c r="K640" s="1400"/>
      <c r="L640" s="1400"/>
      <c r="M640" s="1400"/>
      <c r="N640" s="1401"/>
      <c r="O640" s="3"/>
      <c r="P640" s="1432" t="str">
        <f>Q640</f>
        <v>Dacquoise coco</v>
      </c>
      <c r="Q640" s="1399" t="s">
        <v>515</v>
      </c>
      <c r="R640" s="1400"/>
      <c r="S640" s="1400"/>
      <c r="T640" s="1400"/>
      <c r="U640" s="1400"/>
      <c r="V640" s="1400"/>
      <c r="W640" s="1400"/>
      <c r="X640" s="1400"/>
      <c r="Y640" s="1400"/>
      <c r="Z640" s="1400"/>
      <c r="AA640" s="1400"/>
      <c r="AB640" s="1400"/>
      <c r="AC640" s="1401"/>
    </row>
    <row r="641" spans="1:29" ht="15.75" customHeight="1">
      <c r="A641" s="1432"/>
      <c r="B641" s="1387"/>
      <c r="C641" s="1388"/>
      <c r="D641" s="1388"/>
      <c r="E641" s="1388"/>
      <c r="F641" s="1388"/>
      <c r="G641" s="1388"/>
      <c r="H641" s="1388"/>
      <c r="I641" s="1388"/>
      <c r="J641" s="1388"/>
      <c r="K641" s="1388"/>
      <c r="L641" s="1388"/>
      <c r="M641" s="1388"/>
      <c r="N641" s="1389"/>
      <c r="O641" s="3"/>
      <c r="P641" s="1432"/>
      <c r="Q641" s="1387"/>
      <c r="R641" s="1388"/>
      <c r="S641" s="1388"/>
      <c r="T641" s="1388"/>
      <c r="U641" s="1388"/>
      <c r="V641" s="1388"/>
      <c r="W641" s="1388"/>
      <c r="X641" s="1388"/>
      <c r="Y641" s="1388"/>
      <c r="Z641" s="1388"/>
      <c r="AA641" s="1388"/>
      <c r="AB641" s="1388"/>
      <c r="AC641" s="1389"/>
    </row>
    <row r="642" spans="1:29" ht="15.75" customHeight="1">
      <c r="A642" s="1432"/>
      <c r="B642" s="1416" t="s">
        <v>19</v>
      </c>
      <c r="C642" s="1417"/>
      <c r="D642" s="1417"/>
      <c r="E642" s="1417"/>
      <c r="F642" s="1417"/>
      <c r="G642" s="1417"/>
      <c r="H642" s="1417"/>
      <c r="I642" s="1417"/>
      <c r="J642" s="1417"/>
      <c r="K642" s="1417"/>
      <c r="L642" s="1417"/>
      <c r="M642" s="1417"/>
      <c r="N642" s="1418"/>
      <c r="O642" s="3"/>
      <c r="P642" s="1432"/>
      <c r="Q642" s="1416" t="s">
        <v>19</v>
      </c>
      <c r="R642" s="1417"/>
      <c r="S642" s="1417"/>
      <c r="T642" s="1417"/>
      <c r="U642" s="1417"/>
      <c r="V642" s="1417"/>
      <c r="W642" s="1417"/>
      <c r="X642" s="1417"/>
      <c r="Y642" s="1417"/>
      <c r="Z642" s="1417"/>
      <c r="AA642" s="1417"/>
      <c r="AB642" s="1417"/>
      <c r="AC642" s="1418"/>
    </row>
    <row r="643" spans="1:29" ht="15.75" customHeight="1" thickBot="1">
      <c r="A643" s="1432"/>
      <c r="B643" s="1419"/>
      <c r="C643" s="1420"/>
      <c r="D643" s="1420"/>
      <c r="E643" s="1420"/>
      <c r="F643" s="1420"/>
      <c r="G643" s="1420"/>
      <c r="H643" s="1420"/>
      <c r="I643" s="1420"/>
      <c r="J643" s="1420"/>
      <c r="K643" s="1420"/>
      <c r="L643" s="1420"/>
      <c r="M643" s="1420"/>
      <c r="N643" s="1421"/>
      <c r="O643" s="3"/>
      <c r="P643" s="1432"/>
      <c r="Q643" s="1419"/>
      <c r="R643" s="1420"/>
      <c r="S643" s="1420"/>
      <c r="T643" s="1420"/>
      <c r="U643" s="1420"/>
      <c r="V643" s="1420"/>
      <c r="W643" s="1420"/>
      <c r="X643" s="1420"/>
      <c r="Y643" s="1420"/>
      <c r="Z643" s="1420"/>
      <c r="AA643" s="1420"/>
      <c r="AB643" s="1420"/>
      <c r="AC643" s="1421"/>
    </row>
    <row r="644" spans="1:29" ht="15" customHeight="1">
      <c r="A644" s="1432"/>
      <c r="B644" s="9"/>
      <c r="C644" s="10"/>
      <c r="D644" s="10"/>
      <c r="E644" s="10"/>
      <c r="F644" s="10"/>
      <c r="G644" s="10"/>
      <c r="H644" s="10"/>
      <c r="I644" s="10"/>
      <c r="J644" s="10"/>
      <c r="K644" s="10"/>
      <c r="L644" s="10"/>
      <c r="M644" s="10"/>
      <c r="N644" s="11"/>
      <c r="O644" s="3"/>
      <c r="P644" s="1432"/>
      <c r="Q644" s="1424" t="s">
        <v>144</v>
      </c>
      <c r="R644" s="1403"/>
      <c r="S644" s="1403"/>
      <c r="T644" s="1403"/>
      <c r="U644" s="1403"/>
      <c r="V644" s="1403"/>
      <c r="W644" s="1403"/>
      <c r="X644" s="1403"/>
      <c r="Y644" s="1403"/>
      <c r="Z644" s="1403"/>
      <c r="AA644" s="1403"/>
      <c r="AB644" s="1403"/>
      <c r="AC644" s="1425"/>
    </row>
    <row r="645" spans="1:29" ht="15" customHeight="1" thickBot="1">
      <c r="A645" s="1432"/>
      <c r="B645" s="9"/>
      <c r="C645" s="10"/>
      <c r="D645" s="10"/>
      <c r="E645" s="10"/>
      <c r="F645" s="1408" t="s">
        <v>5</v>
      </c>
      <c r="G645" s="1408"/>
      <c r="H645" s="465"/>
      <c r="I645" s="10"/>
      <c r="J645" s="10"/>
      <c r="K645" s="10"/>
      <c r="L645" s="10"/>
      <c r="M645" s="10"/>
      <c r="N645" s="11"/>
      <c r="O645" s="3"/>
      <c r="P645" s="1432"/>
      <c r="Q645" s="1426"/>
      <c r="R645" s="1406"/>
      <c r="S645" s="1406"/>
      <c r="T645" s="1406"/>
      <c r="U645" s="1406"/>
      <c r="V645" s="1406"/>
      <c r="W645" s="1406"/>
      <c r="X645" s="1406"/>
      <c r="Y645" s="1406"/>
      <c r="Z645" s="1406"/>
      <c r="AA645" s="1406"/>
      <c r="AB645" s="1406"/>
      <c r="AC645" s="1427"/>
    </row>
    <row r="646" spans="1:29" ht="18.75" customHeight="1">
      <c r="A646" s="1432"/>
      <c r="B646" s="9"/>
      <c r="C646" s="10"/>
      <c r="D646" s="447" t="s">
        <v>146</v>
      </c>
      <c r="E646" s="891" t="s">
        <v>4</v>
      </c>
      <c r="F646" s="1414">
        <v>2</v>
      </c>
      <c r="G646" s="1414"/>
      <c r="H646" s="472"/>
      <c r="I646" s="222"/>
      <c r="J646" s="10"/>
      <c r="K646" s="10"/>
      <c r="L646" s="10"/>
      <c r="M646" s="10"/>
      <c r="N646" s="11"/>
      <c r="O646" s="3"/>
      <c r="P646" s="1432"/>
      <c r="Q646" s="9"/>
      <c r="R646" s="10"/>
      <c r="S646" s="10"/>
      <c r="T646" s="10"/>
      <c r="U646" s="10"/>
      <c r="V646" s="10"/>
      <c r="W646" s="10"/>
      <c r="X646" s="10"/>
      <c r="Y646" s="10"/>
      <c r="Z646" s="10"/>
      <c r="AA646" s="10"/>
      <c r="AB646" s="10"/>
      <c r="AC646" s="11"/>
    </row>
    <row r="647" spans="1:29" ht="15" customHeight="1">
      <c r="A647" s="1432"/>
      <c r="B647" s="876" t="s">
        <v>6</v>
      </c>
      <c r="C647" s="876" t="s">
        <v>6</v>
      </c>
      <c r="D647" s="99" t="s">
        <v>861</v>
      </c>
      <c r="E647" s="10"/>
      <c r="F647" s="114"/>
      <c r="G647" s="7"/>
      <c r="H647" s="1429" t="s">
        <v>430</v>
      </c>
      <c r="I647" s="1429"/>
      <c r="J647" s="188" t="s">
        <v>7</v>
      </c>
      <c r="K647" s="188"/>
      <c r="L647" s="188"/>
      <c r="M647" s="188"/>
      <c r="N647" s="189"/>
      <c r="O647" s="3"/>
      <c r="P647" s="1432"/>
      <c r="Q647" s="1439" t="s">
        <v>1421</v>
      </c>
      <c r="R647" s="1428"/>
      <c r="S647" s="1428"/>
      <c r="T647" s="1428"/>
      <c r="U647" s="1428"/>
      <c r="V647" s="1428"/>
      <c r="W647" s="1428"/>
      <c r="X647" s="1428"/>
      <c r="Y647" s="1428"/>
      <c r="Z647" s="1428"/>
      <c r="AA647" s="1428"/>
      <c r="AB647" s="991"/>
      <c r="AC647" s="11"/>
    </row>
    <row r="648" spans="1:29" ht="16.5" customHeight="1">
      <c r="A648" s="1432"/>
      <c r="B648" s="184">
        <v>10</v>
      </c>
      <c r="C648" s="885">
        <v>0.3</v>
      </c>
      <c r="D648" s="14" t="s">
        <v>519</v>
      </c>
      <c r="E648" s="14"/>
      <c r="F648" s="1409">
        <f>(C648/C655)*F646</f>
        <v>0.62499999999999989</v>
      </c>
      <c r="G648" s="1409"/>
      <c r="H648" s="466">
        <f>(B648/C648)*F648</f>
        <v>20.833333333333332</v>
      </c>
      <c r="I648" s="461" t="s">
        <v>482</v>
      </c>
      <c r="J648" s="1566" t="s">
        <v>306</v>
      </c>
      <c r="K648" s="1566"/>
      <c r="L648" s="1566"/>
      <c r="M648" s="1566"/>
      <c r="N648" s="1567"/>
      <c r="O648" s="3"/>
      <c r="P648" s="1432"/>
      <c r="Q648" s="1439"/>
      <c r="R648" s="1428"/>
      <c r="S648" s="1428"/>
      <c r="T648" s="1428"/>
      <c r="U648" s="1428"/>
      <c r="V648" s="1428"/>
      <c r="W648" s="1428"/>
      <c r="X648" s="1428"/>
      <c r="Y648" s="1428"/>
      <c r="Z648" s="1428"/>
      <c r="AA648" s="1428"/>
      <c r="AB648" s="869" t="s">
        <v>5</v>
      </c>
      <c r="AC648" s="11"/>
    </row>
    <row r="649" spans="1:29" ht="15.75" customHeight="1">
      <c r="A649" s="1432"/>
      <c r="B649" s="9"/>
      <c r="C649" s="885">
        <v>0.1</v>
      </c>
      <c r="D649" s="14" t="s">
        <v>44</v>
      </c>
      <c r="E649" s="15"/>
      <c r="F649" s="1409">
        <f>(C649/C655)*F646</f>
        <v>0.20833333333333331</v>
      </c>
      <c r="G649" s="1409"/>
      <c r="H649" s="468"/>
      <c r="I649" s="476"/>
      <c r="J649" s="1568"/>
      <c r="K649" s="1568"/>
      <c r="L649" s="1568"/>
      <c r="M649" s="1568"/>
      <c r="N649" s="1569"/>
      <c r="O649" s="3"/>
      <c r="P649" s="1432"/>
      <c r="Q649" s="1439"/>
      <c r="R649" s="1428"/>
      <c r="S649" s="1428"/>
      <c r="T649" s="1428"/>
      <c r="U649" s="1428"/>
      <c r="V649" s="1428"/>
      <c r="W649" s="1428"/>
      <c r="X649" s="1428"/>
      <c r="Y649" s="1428"/>
      <c r="Z649" s="1428"/>
      <c r="AA649" s="1428"/>
      <c r="AB649" s="991"/>
      <c r="AC649" s="11"/>
    </row>
    <row r="650" spans="1:29" ht="15.75" customHeight="1">
      <c r="A650" s="1432"/>
      <c r="B650" s="9"/>
      <c r="C650" s="885">
        <v>0.08</v>
      </c>
      <c r="D650" s="14" t="s">
        <v>14</v>
      </c>
      <c r="E650" s="15"/>
      <c r="F650" s="1409">
        <f>(C650/C655)*F646</f>
        <v>0.16666666666666666</v>
      </c>
      <c r="G650" s="1409"/>
      <c r="H650" s="400"/>
      <c r="I650" s="15"/>
      <c r="J650" s="1609" t="s">
        <v>516</v>
      </c>
      <c r="K650" s="1609"/>
      <c r="L650" s="1609"/>
      <c r="M650" s="1609"/>
      <c r="N650" s="1610"/>
      <c r="O650" s="3"/>
      <c r="P650" s="1432"/>
      <c r="Q650" s="1440" t="s">
        <v>1374</v>
      </c>
      <c r="R650" s="1441"/>
      <c r="S650" s="1441"/>
      <c r="T650" s="1441"/>
      <c r="U650" s="1441"/>
      <c r="V650" s="1441"/>
      <c r="W650" s="1441"/>
      <c r="X650" s="1441"/>
      <c r="Y650" s="1441"/>
      <c r="Z650" s="1441"/>
      <c r="AA650" s="1441"/>
      <c r="AB650" s="876" t="s">
        <v>6</v>
      </c>
      <c r="AC650" s="11"/>
    </row>
    <row r="651" spans="1:29" ht="16.5" customHeight="1">
      <c r="A651" s="1432"/>
      <c r="B651" s="9"/>
      <c r="C651" s="885">
        <v>0.2</v>
      </c>
      <c r="D651" s="14" t="s">
        <v>517</v>
      </c>
      <c r="E651" s="15"/>
      <c r="F651" s="1409">
        <f>(C651/C655)*F646</f>
        <v>0.41666666666666663</v>
      </c>
      <c r="G651" s="1409"/>
      <c r="H651" s="400"/>
      <c r="I651" s="15"/>
      <c r="J651" s="1653"/>
      <c r="K651" s="1653"/>
      <c r="L651" s="1653"/>
      <c r="M651" s="1653"/>
      <c r="N651" s="1654"/>
      <c r="O651" s="3"/>
      <c r="P651" s="1432"/>
      <c r="Q651" s="1440"/>
      <c r="R651" s="1441"/>
      <c r="S651" s="1441"/>
      <c r="T651" s="1441"/>
      <c r="U651" s="1441"/>
      <c r="V651" s="1441"/>
      <c r="W651" s="1441"/>
      <c r="X651" s="1441"/>
      <c r="Y651" s="1441"/>
      <c r="Z651" s="1441"/>
      <c r="AA651" s="1441"/>
      <c r="AB651" s="991"/>
      <c r="AC651" s="11"/>
    </row>
    <row r="652" spans="1:29" ht="15.75">
      <c r="A652" s="1432"/>
      <c r="B652" s="9"/>
      <c r="C652" s="885">
        <v>0.28000000000000003</v>
      </c>
      <c r="D652" s="14" t="s">
        <v>15</v>
      </c>
      <c r="E652" s="15"/>
      <c r="F652" s="1409">
        <f>(C652/C655)*F646</f>
        <v>0.58333333333333337</v>
      </c>
      <c r="G652" s="1409"/>
      <c r="H652" s="400"/>
      <c r="I652" s="10"/>
      <c r="J652" s="1653"/>
      <c r="K652" s="1653"/>
      <c r="L652" s="1653"/>
      <c r="M652" s="1653"/>
      <c r="N652" s="1654"/>
      <c r="O652" s="3"/>
      <c r="P652" s="1432"/>
      <c r="Q652" s="9"/>
      <c r="R652" s="10" t="s">
        <v>430</v>
      </c>
      <c r="S652" s="388" t="s">
        <v>1424</v>
      </c>
      <c r="T652" s="10"/>
      <c r="U652" s="10"/>
      <c r="V652" s="10"/>
      <c r="W652" s="10"/>
      <c r="X652" s="10"/>
      <c r="Y652" s="10"/>
      <c r="Z652" s="10"/>
      <c r="AA652" s="10"/>
      <c r="AB652" s="10"/>
      <c r="AC652" s="11"/>
    </row>
    <row r="653" spans="1:29" ht="15.75">
      <c r="A653" s="1432"/>
      <c r="B653" s="9"/>
      <c r="C653" s="885"/>
      <c r="D653" s="14"/>
      <c r="E653" s="15"/>
      <c r="F653" s="1409">
        <f>(C653/C655)*F646</f>
        <v>0</v>
      </c>
      <c r="G653" s="1409"/>
      <c r="H653" s="400"/>
      <c r="I653" s="10"/>
      <c r="J653" s="177"/>
      <c r="K653" s="177"/>
      <c r="L653" s="177"/>
      <c r="M653" s="177"/>
      <c r="N653" s="178"/>
      <c r="O653" s="3"/>
      <c r="P653" s="1432"/>
      <c r="Q653" s="9"/>
      <c r="R653" s="10"/>
      <c r="S653" s="10"/>
      <c r="T653" s="10"/>
      <c r="U653" s="10"/>
      <c r="V653" s="10"/>
      <c r="W653" s="10"/>
      <c r="X653" s="10"/>
      <c r="Y653" s="10"/>
      <c r="Z653" s="10"/>
      <c r="AA653" s="10"/>
      <c r="AB653" s="10"/>
      <c r="AC653" s="11"/>
    </row>
    <row r="654" spans="1:29" ht="15.75" customHeight="1">
      <c r="A654" s="1432"/>
      <c r="B654" s="9"/>
      <c r="C654" s="10"/>
      <c r="D654" s="10"/>
      <c r="E654" s="10"/>
      <c r="F654" s="18"/>
      <c r="G654" s="109"/>
      <c r="H654" s="10"/>
      <c r="I654" s="10"/>
      <c r="J654" s="10"/>
      <c r="K654" s="10"/>
      <c r="L654" s="10"/>
      <c r="M654" s="10"/>
      <c r="N654" s="11"/>
      <c r="P654" s="1432"/>
      <c r="Q654" s="1016" t="s">
        <v>1418</v>
      </c>
      <c r="R654" s="10"/>
      <c r="S654" s="10"/>
      <c r="T654" s="10"/>
      <c r="U654" s="10"/>
      <c r="V654" s="10"/>
      <c r="W654" s="10"/>
      <c r="X654" s="10"/>
      <c r="Y654" s="10"/>
      <c r="Z654" s="10"/>
      <c r="AA654" s="10"/>
      <c r="AB654" s="10"/>
      <c r="AC654" s="11"/>
    </row>
    <row r="655" spans="1:29" ht="16.5" customHeight="1" thickBot="1">
      <c r="A655" s="1432"/>
      <c r="B655" s="9"/>
      <c r="C655" s="875">
        <f>SUM(C648:C653)</f>
        <v>0.96000000000000008</v>
      </c>
      <c r="D655" s="228" t="s">
        <v>8</v>
      </c>
      <c r="E655" s="228"/>
      <c r="F655" s="1454">
        <f t="shared" ref="F655:G655" si="11">SUM(F648:F653)</f>
        <v>2</v>
      </c>
      <c r="G655" s="1454">
        <f t="shared" si="11"/>
        <v>0</v>
      </c>
      <c r="H655" s="10"/>
      <c r="I655" s="10"/>
      <c r="J655" s="91" t="s">
        <v>518</v>
      </c>
      <c r="K655" s="10"/>
      <c r="L655" s="10"/>
      <c r="M655" s="10"/>
      <c r="N655" s="11"/>
      <c r="P655" s="1432"/>
      <c r="Q655" s="992" t="str">
        <f ca="1">CELL("nomfichier",P651)</f>
        <v>D:\1 UPRT SITE WEB\uprt.fr\ff-mickael-rabeau\[ff-mr-patisserie-N°3-complet.xlsx]Biscuits-Genoises</v>
      </c>
      <c r="R655" s="10"/>
      <c r="S655" s="10"/>
      <c r="T655" s="10"/>
      <c r="U655" s="10"/>
      <c r="V655" s="10"/>
      <c r="W655" s="10"/>
      <c r="X655" s="10"/>
      <c r="Y655" s="10"/>
      <c r="Z655" s="10"/>
      <c r="AA655" s="10"/>
      <c r="AB655" s="10"/>
      <c r="AC655" s="11"/>
    </row>
    <row r="656" spans="1:29" ht="16.5" customHeight="1" thickBot="1">
      <c r="A656" s="1432"/>
      <c r="B656" s="9"/>
      <c r="C656" s="875"/>
      <c r="D656" s="228"/>
      <c r="E656" s="228"/>
      <c r="F656" s="871"/>
      <c r="G656" s="871"/>
      <c r="H656" s="20"/>
      <c r="I656" s="222"/>
      <c r="J656" s="193"/>
      <c r="K656" s="20"/>
      <c r="L656" s="10"/>
      <c r="M656" s="10"/>
      <c r="N656" s="19"/>
      <c r="P656" s="1432"/>
      <c r="Q656" s="938"/>
      <c r="R656" s="939"/>
      <c r="S656" s="939"/>
      <c r="T656" s="939"/>
      <c r="U656" s="25"/>
      <c r="V656" s="25"/>
      <c r="W656" s="25"/>
      <c r="X656" s="25"/>
      <c r="Y656" s="25"/>
      <c r="Z656" s="25"/>
      <c r="AA656" s="25"/>
      <c r="AB656" s="25"/>
      <c r="AC656" s="26"/>
    </row>
    <row r="657" spans="1:29">
      <c r="A657" s="1432"/>
      <c r="B657" s="23" t="s">
        <v>6</v>
      </c>
      <c r="C657" s="24" t="s">
        <v>10</v>
      </c>
      <c r="D657" s="25"/>
      <c r="E657" s="25"/>
      <c r="F657" s="25"/>
      <c r="G657" s="25"/>
      <c r="H657" s="25"/>
      <c r="I657" s="25"/>
      <c r="J657" s="25"/>
      <c r="K657" s="25"/>
      <c r="L657" s="25"/>
      <c r="M657" s="25"/>
      <c r="N657" s="26"/>
      <c r="P657" s="1432"/>
      <c r="Q657" s="9"/>
      <c r="R657" s="10" t="s">
        <v>9</v>
      </c>
      <c r="S657" s="932" t="s">
        <v>177</v>
      </c>
      <c r="T657" s="10"/>
      <c r="U657" s="10"/>
      <c r="V657" s="1429" t="s">
        <v>179</v>
      </c>
      <c r="W657" s="1429"/>
      <c r="X657" s="1429"/>
      <c r="Y657" s="1429"/>
      <c r="Z657" s="1429"/>
      <c r="AA657" s="1429"/>
      <c r="AB657" s="1429"/>
      <c r="AC657" s="1430"/>
    </row>
    <row r="658" spans="1:29">
      <c r="A658" s="1432"/>
      <c r="B658" s="869" t="s">
        <v>5</v>
      </c>
      <c r="C658" s="27" t="s">
        <v>11</v>
      </c>
      <c r="D658" s="28"/>
      <c r="E658" s="28"/>
      <c r="F658" s="28"/>
      <c r="G658" s="28"/>
      <c r="H658" s="28"/>
      <c r="I658" s="28"/>
      <c r="J658" s="28"/>
      <c r="K658" s="28"/>
      <c r="L658" s="28"/>
      <c r="M658" s="10"/>
      <c r="N658" s="29"/>
      <c r="P658" s="1432"/>
      <c r="Q658" s="10"/>
      <c r="R658" s="10"/>
      <c r="S658" s="10"/>
      <c r="T658" s="10"/>
      <c r="U658" s="10"/>
      <c r="V658" s="931"/>
      <c r="W658" s="931" t="s">
        <v>178</v>
      </c>
      <c r="X658" s="931"/>
      <c r="Y658" s="931"/>
      <c r="Z658" s="931"/>
      <c r="AA658" s="931"/>
      <c r="AB658" s="931"/>
      <c r="AC658" s="933"/>
    </row>
    <row r="659" spans="1:29" ht="15" customHeight="1">
      <c r="A659" s="1432"/>
      <c r="B659" s="1433" t="s">
        <v>1412</v>
      </c>
      <c r="C659" s="1434"/>
      <c r="D659" s="1434"/>
      <c r="E659" s="1434"/>
      <c r="F659" s="1434"/>
      <c r="G659" s="1434"/>
      <c r="H659" s="1434"/>
      <c r="I659" s="1434"/>
      <c r="J659" s="1434"/>
      <c r="K659" s="1434"/>
      <c r="L659" s="1434"/>
      <c r="M659" s="1434"/>
      <c r="N659" s="1435"/>
      <c r="P659" s="1432"/>
      <c r="Q659" s="1433" t="s">
        <v>1412</v>
      </c>
      <c r="R659" s="1434"/>
      <c r="S659" s="1434"/>
      <c r="T659" s="1434"/>
      <c r="U659" s="1434"/>
      <c r="V659" s="1434"/>
      <c r="W659" s="1434"/>
      <c r="X659" s="1434"/>
      <c r="Y659" s="1434"/>
      <c r="Z659" s="1434"/>
      <c r="AA659" s="1434"/>
      <c r="AB659" s="1434"/>
      <c r="AC659" s="1435"/>
    </row>
    <row r="660" spans="1:29" ht="15.75" thickBot="1">
      <c r="A660" s="1432"/>
      <c r="B660" s="1436"/>
      <c r="C660" s="1437"/>
      <c r="D660" s="1437"/>
      <c r="E660" s="1437"/>
      <c r="F660" s="1437"/>
      <c r="G660" s="1437"/>
      <c r="H660" s="1437"/>
      <c r="I660" s="1437"/>
      <c r="J660" s="1437"/>
      <c r="K660" s="1437"/>
      <c r="L660" s="1437"/>
      <c r="M660" s="1437"/>
      <c r="N660" s="1438"/>
      <c r="P660" s="1432"/>
      <c r="Q660" s="1436"/>
      <c r="R660" s="1437"/>
      <c r="S660" s="1437"/>
      <c r="T660" s="1437"/>
      <c r="U660" s="1437"/>
      <c r="V660" s="1437"/>
      <c r="W660" s="1437"/>
      <c r="X660" s="1437"/>
      <c r="Y660" s="1437"/>
      <c r="Z660" s="1437"/>
      <c r="AA660" s="1437"/>
      <c r="AB660" s="1437"/>
      <c r="AC660" s="1438"/>
    </row>
    <row r="662" spans="1:29" ht="15.75" thickBot="1">
      <c r="A662" s="8" t="s">
        <v>3</v>
      </c>
      <c r="B662" s="1431" t="str">
        <f>B663</f>
        <v>Dacquoise pistache</v>
      </c>
      <c r="C662" s="1431"/>
      <c r="D662" s="1431"/>
      <c r="E662" s="1431"/>
      <c r="F662" s="1431"/>
      <c r="G662" s="1431"/>
      <c r="H662" s="1431"/>
      <c r="I662" s="1431"/>
      <c r="J662" s="1431"/>
      <c r="K662" s="1431"/>
      <c r="L662" s="1431"/>
      <c r="M662" s="1431"/>
      <c r="N662" s="1431"/>
      <c r="O662" s="3"/>
      <c r="P662" s="8" t="s">
        <v>3</v>
      </c>
      <c r="Q662" s="1431" t="str">
        <f>Q663</f>
        <v>Dacquoise pistache</v>
      </c>
      <c r="R662" s="1431"/>
      <c r="S662" s="1431"/>
      <c r="T662" s="1431"/>
      <c r="U662" s="1431"/>
      <c r="V662" s="1431"/>
      <c r="W662" s="1431"/>
      <c r="X662" s="1431"/>
      <c r="Y662" s="1431"/>
      <c r="Z662" s="1431"/>
      <c r="AA662" s="1431"/>
      <c r="AB662" s="1431"/>
      <c r="AC662" s="1431"/>
    </row>
    <row r="663" spans="1:29" ht="23.25" customHeight="1">
      <c r="A663" s="1432" t="str">
        <f>B663</f>
        <v>Dacquoise pistache</v>
      </c>
      <c r="B663" s="1399" t="s">
        <v>520</v>
      </c>
      <c r="C663" s="1400"/>
      <c r="D663" s="1400"/>
      <c r="E663" s="1400"/>
      <c r="F663" s="1400"/>
      <c r="G663" s="1400"/>
      <c r="H663" s="1400"/>
      <c r="I663" s="1400"/>
      <c r="J663" s="1400"/>
      <c r="K663" s="1400"/>
      <c r="L663" s="1400"/>
      <c r="M663" s="1400"/>
      <c r="N663" s="1401"/>
      <c r="O663" s="3"/>
      <c r="P663" s="1432" t="str">
        <f>Q663</f>
        <v>Dacquoise pistache</v>
      </c>
      <c r="Q663" s="1399" t="s">
        <v>520</v>
      </c>
      <c r="R663" s="1400"/>
      <c r="S663" s="1400"/>
      <c r="T663" s="1400"/>
      <c r="U663" s="1400"/>
      <c r="V663" s="1400"/>
      <c r="W663" s="1400"/>
      <c r="X663" s="1400"/>
      <c r="Y663" s="1400"/>
      <c r="Z663" s="1400"/>
      <c r="AA663" s="1400"/>
      <c r="AB663" s="1400"/>
      <c r="AC663" s="1401"/>
    </row>
    <row r="664" spans="1:29" ht="15.75" customHeight="1">
      <c r="A664" s="1432"/>
      <c r="B664" s="1387"/>
      <c r="C664" s="1388"/>
      <c r="D664" s="1388"/>
      <c r="E664" s="1388"/>
      <c r="F664" s="1388"/>
      <c r="G664" s="1388"/>
      <c r="H664" s="1388"/>
      <c r="I664" s="1388"/>
      <c r="J664" s="1388"/>
      <c r="K664" s="1388"/>
      <c r="L664" s="1388"/>
      <c r="M664" s="1388"/>
      <c r="N664" s="1389"/>
      <c r="O664" s="3"/>
      <c r="P664" s="1432"/>
      <c r="Q664" s="1387"/>
      <c r="R664" s="1388"/>
      <c r="S664" s="1388"/>
      <c r="T664" s="1388"/>
      <c r="U664" s="1388"/>
      <c r="V664" s="1388"/>
      <c r="W664" s="1388"/>
      <c r="X664" s="1388"/>
      <c r="Y664" s="1388"/>
      <c r="Z664" s="1388"/>
      <c r="AA664" s="1388"/>
      <c r="AB664" s="1388"/>
      <c r="AC664" s="1389"/>
    </row>
    <row r="665" spans="1:29" ht="15.75" customHeight="1">
      <c r="A665" s="1432"/>
      <c r="B665" s="1416" t="s">
        <v>19</v>
      </c>
      <c r="C665" s="1417"/>
      <c r="D665" s="1417"/>
      <c r="E665" s="1417"/>
      <c r="F665" s="1417"/>
      <c r="G665" s="1417"/>
      <c r="H665" s="1417"/>
      <c r="I665" s="1417"/>
      <c r="J665" s="1417"/>
      <c r="K665" s="1417"/>
      <c r="L665" s="1417"/>
      <c r="M665" s="1417"/>
      <c r="N665" s="1418"/>
      <c r="O665" s="3"/>
      <c r="P665" s="1432"/>
      <c r="Q665" s="1416" t="s">
        <v>19</v>
      </c>
      <c r="R665" s="1417"/>
      <c r="S665" s="1417"/>
      <c r="T665" s="1417"/>
      <c r="U665" s="1417"/>
      <c r="V665" s="1417"/>
      <c r="W665" s="1417"/>
      <c r="X665" s="1417"/>
      <c r="Y665" s="1417"/>
      <c r="Z665" s="1417"/>
      <c r="AA665" s="1417"/>
      <c r="AB665" s="1417"/>
      <c r="AC665" s="1418"/>
    </row>
    <row r="666" spans="1:29" ht="15.75" customHeight="1" thickBot="1">
      <c r="A666" s="1432"/>
      <c r="B666" s="1419"/>
      <c r="C666" s="1420"/>
      <c r="D666" s="1420"/>
      <c r="E666" s="1420"/>
      <c r="F666" s="1420"/>
      <c r="G666" s="1420"/>
      <c r="H666" s="1420"/>
      <c r="I666" s="1420"/>
      <c r="J666" s="1420"/>
      <c r="K666" s="1420"/>
      <c r="L666" s="1420"/>
      <c r="M666" s="1420"/>
      <c r="N666" s="1421"/>
      <c r="O666" s="3"/>
      <c r="P666" s="1432"/>
      <c r="Q666" s="1419"/>
      <c r="R666" s="1420"/>
      <c r="S666" s="1420"/>
      <c r="T666" s="1420"/>
      <c r="U666" s="1420"/>
      <c r="V666" s="1420"/>
      <c r="W666" s="1420"/>
      <c r="X666" s="1420"/>
      <c r="Y666" s="1420"/>
      <c r="Z666" s="1420"/>
      <c r="AA666" s="1420"/>
      <c r="AB666" s="1420"/>
      <c r="AC666" s="1421"/>
    </row>
    <row r="667" spans="1:29" ht="15" customHeight="1">
      <c r="A667" s="1432"/>
      <c r="B667" s="9"/>
      <c r="C667" s="10"/>
      <c r="D667" s="10"/>
      <c r="E667" s="10"/>
      <c r="F667" s="10"/>
      <c r="G667" s="10"/>
      <c r="H667" s="10"/>
      <c r="I667" s="10"/>
      <c r="J667" s="10"/>
      <c r="K667" s="10"/>
      <c r="L667" s="10"/>
      <c r="M667" s="10"/>
      <c r="N667" s="11"/>
      <c r="O667" s="3"/>
      <c r="P667" s="1432"/>
      <c r="Q667" s="1424" t="s">
        <v>144</v>
      </c>
      <c r="R667" s="1403"/>
      <c r="S667" s="1403"/>
      <c r="T667" s="1403"/>
      <c r="U667" s="1403"/>
      <c r="V667" s="1403"/>
      <c r="W667" s="1403"/>
      <c r="X667" s="1403"/>
      <c r="Y667" s="1403"/>
      <c r="Z667" s="1403"/>
      <c r="AA667" s="1403"/>
      <c r="AB667" s="1403"/>
      <c r="AC667" s="1425"/>
    </row>
    <row r="668" spans="1:29" ht="15" customHeight="1" thickBot="1">
      <c r="A668" s="1432"/>
      <c r="B668" s="9"/>
      <c r="C668" s="10"/>
      <c r="D668" s="10"/>
      <c r="E668" s="10"/>
      <c r="F668" s="1408" t="s">
        <v>5</v>
      </c>
      <c r="G668" s="1408"/>
      <c r="H668" s="465"/>
      <c r="I668" s="10"/>
      <c r="J668" s="10"/>
      <c r="K668" s="10"/>
      <c r="L668" s="10"/>
      <c r="M668" s="10"/>
      <c r="N668" s="11"/>
      <c r="O668" s="3"/>
      <c r="P668" s="1432"/>
      <c r="Q668" s="1426"/>
      <c r="R668" s="1406"/>
      <c r="S668" s="1406"/>
      <c r="T668" s="1406"/>
      <c r="U668" s="1406"/>
      <c r="V668" s="1406"/>
      <c r="W668" s="1406"/>
      <c r="X668" s="1406"/>
      <c r="Y668" s="1406"/>
      <c r="Z668" s="1406"/>
      <c r="AA668" s="1406"/>
      <c r="AB668" s="1406"/>
      <c r="AC668" s="1427"/>
    </row>
    <row r="669" spans="1:29" ht="18.75" customHeight="1">
      <c r="A669" s="1432"/>
      <c r="B669" s="9"/>
      <c r="C669" s="10"/>
      <c r="D669" s="447" t="s">
        <v>146</v>
      </c>
      <c r="E669" s="891" t="s">
        <v>4</v>
      </c>
      <c r="F669" s="1414">
        <v>2</v>
      </c>
      <c r="G669" s="1414"/>
      <c r="H669" s="472"/>
      <c r="I669" s="222"/>
      <c r="J669" s="10"/>
      <c r="K669" s="10"/>
      <c r="L669" s="10"/>
      <c r="M669" s="10"/>
      <c r="N669" s="11"/>
      <c r="O669" s="3"/>
      <c r="P669" s="1432"/>
      <c r="Q669" s="9"/>
      <c r="R669" s="10"/>
      <c r="S669" s="10"/>
      <c r="T669" s="10"/>
      <c r="U669" s="10"/>
      <c r="V669" s="10"/>
      <c r="W669" s="10"/>
      <c r="X669" s="10"/>
      <c r="Y669" s="10"/>
      <c r="Z669" s="10"/>
      <c r="AA669" s="10"/>
      <c r="AB669" s="10"/>
      <c r="AC669" s="11"/>
    </row>
    <row r="670" spans="1:29" ht="15" customHeight="1">
      <c r="A670" s="1432"/>
      <c r="B670" s="876" t="s">
        <v>6</v>
      </c>
      <c r="C670" s="876" t="s">
        <v>6</v>
      </c>
      <c r="D670" s="99" t="s">
        <v>861</v>
      </c>
      <c r="E670" s="10"/>
      <c r="F670" s="114"/>
      <c r="G670" s="7"/>
      <c r="H670" s="1429" t="s">
        <v>430</v>
      </c>
      <c r="I670" s="1429"/>
      <c r="J670" s="188" t="s">
        <v>7</v>
      </c>
      <c r="K670" s="188"/>
      <c r="L670" s="188"/>
      <c r="M670" s="188"/>
      <c r="N670" s="189"/>
      <c r="O670" s="3"/>
      <c r="P670" s="1432"/>
      <c r="Q670" s="1439" t="s">
        <v>1421</v>
      </c>
      <c r="R670" s="1428"/>
      <c r="S670" s="1428"/>
      <c r="T670" s="1428"/>
      <c r="U670" s="1428"/>
      <c r="V670" s="1428"/>
      <c r="W670" s="1428"/>
      <c r="X670" s="1428"/>
      <c r="Y670" s="1428"/>
      <c r="Z670" s="1428"/>
      <c r="AA670" s="1428"/>
      <c r="AB670" s="991"/>
      <c r="AC670" s="11"/>
    </row>
    <row r="671" spans="1:29" ht="16.5" customHeight="1">
      <c r="A671" s="1432"/>
      <c r="B671" s="184">
        <v>10</v>
      </c>
      <c r="C671" s="885">
        <v>0.3</v>
      </c>
      <c r="D671" s="14" t="s">
        <v>519</v>
      </c>
      <c r="E671" s="14"/>
      <c r="F671" s="1409">
        <f>(C671/C678)*F669</f>
        <v>0.60606060606060597</v>
      </c>
      <c r="G671" s="1409"/>
      <c r="H671" s="466">
        <f>(B671/C671)*F671</f>
        <v>20.202020202020201</v>
      </c>
      <c r="I671" s="461" t="s">
        <v>482</v>
      </c>
      <c r="J671" s="1566" t="s">
        <v>306</v>
      </c>
      <c r="K671" s="1566"/>
      <c r="L671" s="1566"/>
      <c r="M671" s="1566"/>
      <c r="N671" s="1567"/>
      <c r="O671" s="3"/>
      <c r="P671" s="1432"/>
      <c r="Q671" s="1439"/>
      <c r="R671" s="1428"/>
      <c r="S671" s="1428"/>
      <c r="T671" s="1428"/>
      <c r="U671" s="1428"/>
      <c r="V671" s="1428"/>
      <c r="W671" s="1428"/>
      <c r="X671" s="1428"/>
      <c r="Y671" s="1428"/>
      <c r="Z671" s="1428"/>
      <c r="AA671" s="1428"/>
      <c r="AB671" s="869" t="s">
        <v>5</v>
      </c>
      <c r="AC671" s="11"/>
    </row>
    <row r="672" spans="1:29" ht="15.75" customHeight="1">
      <c r="A672" s="1432"/>
      <c r="B672" s="9"/>
      <c r="C672" s="885">
        <v>0.1</v>
      </c>
      <c r="D672" s="14" t="s">
        <v>44</v>
      </c>
      <c r="E672" s="15"/>
      <c r="F672" s="1409">
        <f>(C672/C678)*F669</f>
        <v>0.20202020202020202</v>
      </c>
      <c r="G672" s="1409"/>
      <c r="H672" s="468"/>
      <c r="I672" s="476"/>
      <c r="J672" s="1568"/>
      <c r="K672" s="1568"/>
      <c r="L672" s="1568"/>
      <c r="M672" s="1568"/>
      <c r="N672" s="1569"/>
      <c r="O672" s="3"/>
      <c r="P672" s="1432"/>
      <c r="Q672" s="1439"/>
      <c r="R672" s="1428"/>
      <c r="S672" s="1428"/>
      <c r="T672" s="1428"/>
      <c r="U672" s="1428"/>
      <c r="V672" s="1428"/>
      <c r="W672" s="1428"/>
      <c r="X672" s="1428"/>
      <c r="Y672" s="1428"/>
      <c r="Z672" s="1428"/>
      <c r="AA672" s="1428"/>
      <c r="AB672" s="991"/>
      <c r="AC672" s="11"/>
    </row>
    <row r="673" spans="1:29" ht="15.75" customHeight="1">
      <c r="A673" s="1432"/>
      <c r="B673" s="9"/>
      <c r="C673" s="885">
        <v>0.27</v>
      </c>
      <c r="D673" s="14" t="s">
        <v>15</v>
      </c>
      <c r="E673" s="15"/>
      <c r="F673" s="1409">
        <f>(C673/C678)*F669</f>
        <v>0.54545454545454541</v>
      </c>
      <c r="G673" s="1409"/>
      <c r="H673" s="400"/>
      <c r="I673" s="15"/>
      <c r="J673" s="1609" t="s">
        <v>516</v>
      </c>
      <c r="K673" s="1609"/>
      <c r="L673" s="1609"/>
      <c r="M673" s="1609"/>
      <c r="N673" s="1610"/>
      <c r="O673" s="3"/>
      <c r="P673" s="1432"/>
      <c r="Q673" s="1440" t="s">
        <v>1374</v>
      </c>
      <c r="R673" s="1441"/>
      <c r="S673" s="1441"/>
      <c r="T673" s="1441"/>
      <c r="U673" s="1441"/>
      <c r="V673" s="1441"/>
      <c r="W673" s="1441"/>
      <c r="X673" s="1441"/>
      <c r="Y673" s="1441"/>
      <c r="Z673" s="1441"/>
      <c r="AA673" s="1441"/>
      <c r="AB673" s="876" t="s">
        <v>6</v>
      </c>
      <c r="AC673" s="11"/>
    </row>
    <row r="674" spans="1:29" ht="16.5" customHeight="1">
      <c r="A674" s="1432"/>
      <c r="B674" s="9"/>
      <c r="C674" s="885">
        <v>0.23</v>
      </c>
      <c r="D674" s="14" t="s">
        <v>521</v>
      </c>
      <c r="E674" s="15"/>
      <c r="F674" s="1409">
        <f>(C674/C678)*F669</f>
        <v>0.46464646464646464</v>
      </c>
      <c r="G674" s="1409"/>
      <c r="H674" s="400"/>
      <c r="I674" s="15"/>
      <c r="J674" s="1653"/>
      <c r="K674" s="1653"/>
      <c r="L674" s="1653"/>
      <c r="M674" s="1653"/>
      <c r="N674" s="1654"/>
      <c r="O674" s="3"/>
      <c r="P674" s="1432"/>
      <c r="Q674" s="1440"/>
      <c r="R674" s="1441"/>
      <c r="S674" s="1441"/>
      <c r="T674" s="1441"/>
      <c r="U674" s="1441"/>
      <c r="V674" s="1441"/>
      <c r="W674" s="1441"/>
      <c r="X674" s="1441"/>
      <c r="Y674" s="1441"/>
      <c r="Z674" s="1441"/>
      <c r="AA674" s="1441"/>
      <c r="AB674" s="991"/>
      <c r="AC674" s="11"/>
    </row>
    <row r="675" spans="1:29" ht="15.75">
      <c r="A675" s="1432"/>
      <c r="B675" s="9"/>
      <c r="C675" s="885">
        <v>0.04</v>
      </c>
      <c r="D675" s="14" t="s">
        <v>522</v>
      </c>
      <c r="E675" s="15"/>
      <c r="F675" s="1409">
        <f>(C675/C678)*F669</f>
        <v>8.0808080808080801E-2</v>
      </c>
      <c r="G675" s="1409"/>
      <c r="H675" s="400"/>
      <c r="I675" s="10"/>
      <c r="J675" s="1653"/>
      <c r="K675" s="1653"/>
      <c r="L675" s="1653"/>
      <c r="M675" s="1653"/>
      <c r="N675" s="1654"/>
      <c r="O675" s="3"/>
      <c r="P675" s="1432"/>
      <c r="Q675" s="9"/>
      <c r="R675" s="10" t="s">
        <v>430</v>
      </c>
      <c r="S675" s="388" t="s">
        <v>1424</v>
      </c>
      <c r="T675" s="10"/>
      <c r="U675" s="10"/>
      <c r="V675" s="10"/>
      <c r="W675" s="10"/>
      <c r="X675" s="10"/>
      <c r="Y675" s="10"/>
      <c r="Z675" s="10"/>
      <c r="AA675" s="10"/>
      <c r="AB675" s="10"/>
      <c r="AC675" s="11"/>
    </row>
    <row r="676" spans="1:29" ht="15.75">
      <c r="A676" s="1432"/>
      <c r="B676" s="9"/>
      <c r="C676" s="885">
        <v>0.05</v>
      </c>
      <c r="D676" s="14" t="s">
        <v>523</v>
      </c>
      <c r="E676" s="15"/>
      <c r="F676" s="1409">
        <f>(C676/C678)*F669</f>
        <v>0.10101010101010101</v>
      </c>
      <c r="G676" s="1409"/>
      <c r="H676" s="400"/>
      <c r="I676" s="10"/>
      <c r="J676" s="177"/>
      <c r="K676" s="177"/>
      <c r="L676" s="177"/>
      <c r="M676" s="177"/>
      <c r="N676" s="178"/>
      <c r="O676" s="3"/>
      <c r="P676" s="1432"/>
      <c r="Q676" s="9"/>
      <c r="R676" s="10"/>
      <c r="S676" s="10"/>
      <c r="T676" s="10"/>
      <c r="U676" s="10"/>
      <c r="V676" s="10"/>
      <c r="W676" s="10"/>
      <c r="X676" s="10"/>
      <c r="Y676" s="10"/>
      <c r="Z676" s="10"/>
      <c r="AA676" s="10"/>
      <c r="AB676" s="10"/>
      <c r="AC676" s="11"/>
    </row>
    <row r="677" spans="1:29" ht="15.75" customHeight="1">
      <c r="A677" s="1432"/>
      <c r="B677" s="9"/>
      <c r="C677" s="10"/>
      <c r="D677" s="10"/>
      <c r="E677" s="10"/>
      <c r="F677" s="18"/>
      <c r="G677" s="109"/>
      <c r="H677" s="10"/>
      <c r="I677" s="10"/>
      <c r="J677" s="10"/>
      <c r="K677" s="10"/>
      <c r="L677" s="10"/>
      <c r="M677" s="10"/>
      <c r="N677" s="11"/>
      <c r="P677" s="1432"/>
      <c r="Q677" s="1016" t="s">
        <v>1418</v>
      </c>
      <c r="R677" s="10"/>
      <c r="S677" s="10"/>
      <c r="T677" s="10"/>
      <c r="U677" s="10"/>
      <c r="V677" s="10"/>
      <c r="W677" s="10"/>
      <c r="X677" s="10"/>
      <c r="Y677" s="10"/>
      <c r="Z677" s="10"/>
      <c r="AA677" s="10"/>
      <c r="AB677" s="10"/>
      <c r="AC677" s="11"/>
    </row>
    <row r="678" spans="1:29" ht="16.5" customHeight="1" thickBot="1">
      <c r="A678" s="1432"/>
      <c r="B678" s="9"/>
      <c r="C678" s="875">
        <f>SUM(C671:C676)</f>
        <v>0.9900000000000001</v>
      </c>
      <c r="D678" s="228" t="s">
        <v>8</v>
      </c>
      <c r="E678" s="228"/>
      <c r="F678" s="1454">
        <f t="shared" ref="F678:G678" si="12">SUM(F671:F676)</f>
        <v>1.9999999999999998</v>
      </c>
      <c r="G678" s="1454">
        <f t="shared" si="12"/>
        <v>0</v>
      </c>
      <c r="H678" s="10"/>
      <c r="I678" s="10"/>
      <c r="J678" s="91" t="s">
        <v>518</v>
      </c>
      <c r="K678" s="10"/>
      <c r="L678" s="10"/>
      <c r="M678" s="10"/>
      <c r="N678" s="11"/>
      <c r="P678" s="1432"/>
      <c r="Q678" s="992" t="str">
        <f ca="1">CELL("nomfichier",P674)</f>
        <v>D:\1 UPRT SITE WEB\uprt.fr\ff-mickael-rabeau\[ff-mr-patisserie-N°3-complet.xlsx]Biscuits-Genoises</v>
      </c>
      <c r="R678" s="10"/>
      <c r="S678" s="10"/>
      <c r="T678" s="10"/>
      <c r="U678" s="10"/>
      <c r="V678" s="10"/>
      <c r="W678" s="10"/>
      <c r="X678" s="10"/>
      <c r="Y678" s="10"/>
      <c r="Z678" s="10"/>
      <c r="AA678" s="10"/>
      <c r="AB678" s="10"/>
      <c r="AC678" s="11"/>
    </row>
    <row r="679" spans="1:29" ht="16.5" customHeight="1" thickBot="1">
      <c r="A679" s="1432"/>
      <c r="B679" s="9"/>
      <c r="C679" s="875"/>
      <c r="D679" s="228"/>
      <c r="E679" s="228"/>
      <c r="F679" s="871"/>
      <c r="G679" s="871"/>
      <c r="H679" s="20"/>
      <c r="I679" s="222"/>
      <c r="J679" s="193"/>
      <c r="K679" s="20"/>
      <c r="L679" s="10"/>
      <c r="M679" s="10"/>
      <c r="N679" s="19"/>
      <c r="P679" s="1432"/>
      <c r="Q679" s="938"/>
      <c r="R679" s="939"/>
      <c r="S679" s="939"/>
      <c r="T679" s="939"/>
      <c r="U679" s="25"/>
      <c r="V679" s="25"/>
      <c r="W679" s="25"/>
      <c r="X679" s="25"/>
      <c r="Y679" s="25"/>
      <c r="Z679" s="25"/>
      <c r="AA679" s="25"/>
      <c r="AB679" s="25"/>
      <c r="AC679" s="26"/>
    </row>
    <row r="680" spans="1:29">
      <c r="A680" s="1432"/>
      <c r="B680" s="23" t="s">
        <v>6</v>
      </c>
      <c r="C680" s="24" t="s">
        <v>10</v>
      </c>
      <c r="D680" s="25"/>
      <c r="E680" s="25"/>
      <c r="F680" s="25"/>
      <c r="G680" s="25"/>
      <c r="H680" s="25"/>
      <c r="I680" s="25"/>
      <c r="J680" s="25"/>
      <c r="K680" s="25"/>
      <c r="L680" s="25"/>
      <c r="M680" s="25"/>
      <c r="N680" s="26"/>
      <c r="P680" s="1432"/>
      <c r="Q680" s="9"/>
      <c r="R680" s="10" t="s">
        <v>9</v>
      </c>
      <c r="S680" s="932" t="s">
        <v>177</v>
      </c>
      <c r="T680" s="10"/>
      <c r="U680" s="10"/>
      <c r="V680" s="1429" t="s">
        <v>179</v>
      </c>
      <c r="W680" s="1429"/>
      <c r="X680" s="1429"/>
      <c r="Y680" s="1429"/>
      <c r="Z680" s="1429"/>
      <c r="AA680" s="1429"/>
      <c r="AB680" s="1429"/>
      <c r="AC680" s="1430"/>
    </row>
    <row r="681" spans="1:29">
      <c r="A681" s="1432"/>
      <c r="B681" s="869" t="s">
        <v>5</v>
      </c>
      <c r="C681" s="27" t="s">
        <v>11</v>
      </c>
      <c r="D681" s="28"/>
      <c r="E681" s="28"/>
      <c r="F681" s="28"/>
      <c r="G681" s="28"/>
      <c r="H681" s="28"/>
      <c r="I681" s="28"/>
      <c r="J681" s="28"/>
      <c r="K681" s="28"/>
      <c r="L681" s="28"/>
      <c r="M681" s="10"/>
      <c r="N681" s="29"/>
      <c r="P681" s="1432"/>
      <c r="Q681" s="10"/>
      <c r="R681" s="10"/>
      <c r="S681" s="10"/>
      <c r="T681" s="10"/>
      <c r="U681" s="10"/>
      <c r="V681" s="931"/>
      <c r="W681" s="931" t="s">
        <v>178</v>
      </c>
      <c r="X681" s="931"/>
      <c r="Y681" s="931"/>
      <c r="Z681" s="931"/>
      <c r="AA681" s="931"/>
      <c r="AB681" s="931"/>
      <c r="AC681" s="933"/>
    </row>
    <row r="682" spans="1:29" ht="15" customHeight="1">
      <c r="A682" s="1432"/>
      <c r="B682" s="1433" t="s">
        <v>1412</v>
      </c>
      <c r="C682" s="1434"/>
      <c r="D682" s="1434"/>
      <c r="E682" s="1434"/>
      <c r="F682" s="1434"/>
      <c r="G682" s="1434"/>
      <c r="H682" s="1434"/>
      <c r="I682" s="1434"/>
      <c r="J682" s="1434"/>
      <c r="K682" s="1434"/>
      <c r="L682" s="1434"/>
      <c r="M682" s="1434"/>
      <c r="N682" s="1435"/>
      <c r="P682" s="1432"/>
      <c r="Q682" s="1433" t="s">
        <v>1412</v>
      </c>
      <c r="R682" s="1434"/>
      <c r="S682" s="1434"/>
      <c r="T682" s="1434"/>
      <c r="U682" s="1434"/>
      <c r="V682" s="1434"/>
      <c r="W682" s="1434"/>
      <c r="X682" s="1434"/>
      <c r="Y682" s="1434"/>
      <c r="Z682" s="1434"/>
      <c r="AA682" s="1434"/>
      <c r="AB682" s="1434"/>
      <c r="AC682" s="1435"/>
    </row>
    <row r="683" spans="1:29" ht="15.75" thickBot="1">
      <c r="A683" s="1432"/>
      <c r="B683" s="1436"/>
      <c r="C683" s="1437"/>
      <c r="D683" s="1437"/>
      <c r="E683" s="1437"/>
      <c r="F683" s="1437"/>
      <c r="G683" s="1437"/>
      <c r="H683" s="1437"/>
      <c r="I683" s="1437"/>
      <c r="J683" s="1437"/>
      <c r="K683" s="1437"/>
      <c r="L683" s="1437"/>
      <c r="M683" s="1437"/>
      <c r="N683" s="1438"/>
      <c r="P683" s="1432"/>
      <c r="Q683" s="1436"/>
      <c r="R683" s="1437"/>
      <c r="S683" s="1437"/>
      <c r="T683" s="1437"/>
      <c r="U683" s="1437"/>
      <c r="V683" s="1437"/>
      <c r="W683" s="1437"/>
      <c r="X683" s="1437"/>
      <c r="Y683" s="1437"/>
      <c r="Z683" s="1437"/>
      <c r="AA683" s="1437"/>
      <c r="AB683" s="1437"/>
      <c r="AC683" s="1438"/>
    </row>
  </sheetData>
  <mergeCells count="657">
    <mergeCell ref="B682:N683"/>
    <mergeCell ref="Q682:AC683"/>
    <mergeCell ref="B659:N660"/>
    <mergeCell ref="Q659:AC660"/>
    <mergeCell ref="A663:A683"/>
    <mergeCell ref="B663:N664"/>
    <mergeCell ref="P663:P683"/>
    <mergeCell ref="Q663:AC664"/>
    <mergeCell ref="B665:N666"/>
    <mergeCell ref="Q665:AC666"/>
    <mergeCell ref="Q667:AC668"/>
    <mergeCell ref="F668:G668"/>
    <mergeCell ref="F669:G669"/>
    <mergeCell ref="H670:I670"/>
    <mergeCell ref="Q670:AA672"/>
    <mergeCell ref="F671:G671"/>
    <mergeCell ref="J671:N672"/>
    <mergeCell ref="F672:G672"/>
    <mergeCell ref="F673:G673"/>
    <mergeCell ref="J673:N675"/>
    <mergeCell ref="Q673:AA674"/>
    <mergeCell ref="F674:G674"/>
    <mergeCell ref="F675:G675"/>
    <mergeCell ref="F676:G676"/>
    <mergeCell ref="F678:G678"/>
    <mergeCell ref="V680:AC680"/>
    <mergeCell ref="B639:N639"/>
    <mergeCell ref="Q639:AC639"/>
    <mergeCell ref="A640:A660"/>
    <mergeCell ref="B640:N641"/>
    <mergeCell ref="P640:P660"/>
    <mergeCell ref="Q640:AC641"/>
    <mergeCell ref="B642:N643"/>
    <mergeCell ref="Q642:AC643"/>
    <mergeCell ref="Q644:AC645"/>
    <mergeCell ref="F645:G645"/>
    <mergeCell ref="F646:G646"/>
    <mergeCell ref="H647:I647"/>
    <mergeCell ref="Q647:AA649"/>
    <mergeCell ref="F648:G648"/>
    <mergeCell ref="J648:N649"/>
    <mergeCell ref="F649:G649"/>
    <mergeCell ref="F650:G650"/>
    <mergeCell ref="J650:N652"/>
    <mergeCell ref="Q650:AA651"/>
    <mergeCell ref="F651:G651"/>
    <mergeCell ref="F652:G652"/>
    <mergeCell ref="F653:G653"/>
    <mergeCell ref="F655:G655"/>
    <mergeCell ref="V657:AC657"/>
    <mergeCell ref="A617:A637"/>
    <mergeCell ref="B617:N618"/>
    <mergeCell ref="P617:P637"/>
    <mergeCell ref="Q617:AC618"/>
    <mergeCell ref="B619:N620"/>
    <mergeCell ref="Q619:AC620"/>
    <mergeCell ref="Q621:AC622"/>
    <mergeCell ref="F622:G622"/>
    <mergeCell ref="F623:G623"/>
    <mergeCell ref="H624:I624"/>
    <mergeCell ref="Q624:AA626"/>
    <mergeCell ref="F625:G625"/>
    <mergeCell ref="J625:N626"/>
    <mergeCell ref="F626:G626"/>
    <mergeCell ref="F627:G627"/>
    <mergeCell ref="J627:N629"/>
    <mergeCell ref="Q627:AA628"/>
    <mergeCell ref="F628:G628"/>
    <mergeCell ref="F629:G629"/>
    <mergeCell ref="F630:G630"/>
    <mergeCell ref="F632:G632"/>
    <mergeCell ref="V634:AC634"/>
    <mergeCell ref="B636:N637"/>
    <mergeCell ref="Q636:AC637"/>
    <mergeCell ref="D606:E606"/>
    <mergeCell ref="F606:G606"/>
    <mergeCell ref="H606:I606"/>
    <mergeCell ref="D607:F607"/>
    <mergeCell ref="D608:E608"/>
    <mergeCell ref="V611:AC611"/>
    <mergeCell ref="B613:N614"/>
    <mergeCell ref="Q613:AC614"/>
    <mergeCell ref="B616:N616"/>
    <mergeCell ref="Q616:AC616"/>
    <mergeCell ref="J600:N603"/>
    <mergeCell ref="Q600:AA601"/>
    <mergeCell ref="F601:G601"/>
    <mergeCell ref="H601:I601"/>
    <mergeCell ref="F602:G602"/>
    <mergeCell ref="H602:I602"/>
    <mergeCell ref="F603:G603"/>
    <mergeCell ref="H603:I603"/>
    <mergeCell ref="F604:G604"/>
    <mergeCell ref="H604:I604"/>
    <mergeCell ref="Q272:AC273"/>
    <mergeCell ref="Q449:AA450"/>
    <mergeCell ref="B589:N589"/>
    <mergeCell ref="Q589:AC589"/>
    <mergeCell ref="A590:A614"/>
    <mergeCell ref="B590:N591"/>
    <mergeCell ref="P590:P614"/>
    <mergeCell ref="Q590:AC591"/>
    <mergeCell ref="B592:N593"/>
    <mergeCell ref="Q592:AC593"/>
    <mergeCell ref="Q594:AC595"/>
    <mergeCell ref="B595:D596"/>
    <mergeCell ref="F595:G595"/>
    <mergeCell ref="H595:I595"/>
    <mergeCell ref="F596:G596"/>
    <mergeCell ref="H596:I596"/>
    <mergeCell ref="Q597:AA599"/>
    <mergeCell ref="F598:G598"/>
    <mergeCell ref="H598:I598"/>
    <mergeCell ref="J598:N599"/>
    <mergeCell ref="F599:G599"/>
    <mergeCell ref="H599:I599"/>
    <mergeCell ref="F600:G600"/>
    <mergeCell ref="H600:I600"/>
    <mergeCell ref="Q110:AA112"/>
    <mergeCell ref="Q113:AA114"/>
    <mergeCell ref="V156:AC156"/>
    <mergeCell ref="Q138:AA140"/>
    <mergeCell ref="Q141:AA142"/>
    <mergeCell ref="Q135:AC136"/>
    <mergeCell ref="Q130:AC130"/>
    <mergeCell ref="B130:N130"/>
    <mergeCell ref="H142:I142"/>
    <mergeCell ref="F143:G143"/>
    <mergeCell ref="H143:I143"/>
    <mergeCell ref="J143:N144"/>
    <mergeCell ref="F144:G144"/>
    <mergeCell ref="H144:I144"/>
    <mergeCell ref="H145:I145"/>
    <mergeCell ref="D147:E147"/>
    <mergeCell ref="F147:G147"/>
    <mergeCell ref="H147:I147"/>
    <mergeCell ref="V125:AC125"/>
    <mergeCell ref="Q131:AC132"/>
    <mergeCell ref="Q133:AC134"/>
    <mergeCell ref="Q6:AC8"/>
    <mergeCell ref="V69:AC69"/>
    <mergeCell ref="Q53:AA55"/>
    <mergeCell ref="Q18:AA20"/>
    <mergeCell ref="Q22:AA23"/>
    <mergeCell ref="Q57:AA58"/>
    <mergeCell ref="Q15:AC16"/>
    <mergeCell ref="V40:AC40"/>
    <mergeCell ref="Q50:AC51"/>
    <mergeCell ref="Q42:AC43"/>
    <mergeCell ref="Q11:AC12"/>
    <mergeCell ref="Q13:AC14"/>
    <mergeCell ref="Q662:AC662"/>
    <mergeCell ref="Q558:AC559"/>
    <mergeCell ref="Q561:AC561"/>
    <mergeCell ref="P562:P587"/>
    <mergeCell ref="Q470:AC471"/>
    <mergeCell ref="Q473:AC473"/>
    <mergeCell ref="P474:P559"/>
    <mergeCell ref="Q474:AC475"/>
    <mergeCell ref="Q476:AC477"/>
    <mergeCell ref="Q478:AC479"/>
    <mergeCell ref="Q480:AA482"/>
    <mergeCell ref="Q484:AA485"/>
    <mergeCell ref="V556:AC556"/>
    <mergeCell ref="Q423:AC424"/>
    <mergeCell ref="Q393:AC394"/>
    <mergeCell ref="Q396:AC396"/>
    <mergeCell ref="P397:P471"/>
    <mergeCell ref="Q397:AC398"/>
    <mergeCell ref="Q399:AC400"/>
    <mergeCell ref="Q367:AC367"/>
    <mergeCell ref="P368:P394"/>
    <mergeCell ref="Q368:AC369"/>
    <mergeCell ref="Q370:AC371"/>
    <mergeCell ref="V468:AC468"/>
    <mergeCell ref="Q372:AC373"/>
    <mergeCell ref="Q374:AA376"/>
    <mergeCell ref="Q379:AA380"/>
    <mergeCell ref="V391:AC391"/>
    <mergeCell ref="Q401:AC402"/>
    <mergeCell ref="Q403:AA405"/>
    <mergeCell ref="Q408:AA409"/>
    <mergeCell ref="Q427:AA429"/>
    <mergeCell ref="Q430:AA431"/>
    <mergeCell ref="Q274:AA276"/>
    <mergeCell ref="Q277:AA278"/>
    <mergeCell ref="V231:AC231"/>
    <mergeCell ref="Q298:AC298"/>
    <mergeCell ref="P299:P365"/>
    <mergeCell ref="Q299:AC300"/>
    <mergeCell ref="Q301:AC302"/>
    <mergeCell ref="Q364:AC365"/>
    <mergeCell ref="Q303:AC304"/>
    <mergeCell ref="Q305:AA307"/>
    <mergeCell ref="Q310:AA311"/>
    <mergeCell ref="Q326:AA327"/>
    <mergeCell ref="V362:AC362"/>
    <mergeCell ref="P268:P296"/>
    <mergeCell ref="Q268:AC269"/>
    <mergeCell ref="Q270:AC271"/>
    <mergeCell ref="Q295:AC296"/>
    <mergeCell ref="V293:AC293"/>
    <mergeCell ref="Q233:AC234"/>
    <mergeCell ref="Q236:AC236"/>
    <mergeCell ref="P237:P265"/>
    <mergeCell ref="Q237:AC238"/>
    <mergeCell ref="Q239:AC240"/>
    <mergeCell ref="P206:P234"/>
    <mergeCell ref="Q264:AC265"/>
    <mergeCell ref="Q267:AC267"/>
    <mergeCell ref="P187:P203"/>
    <mergeCell ref="Q187:AC188"/>
    <mergeCell ref="Q189:AC190"/>
    <mergeCell ref="Q202:AC203"/>
    <mergeCell ref="Q191:AC192"/>
    <mergeCell ref="Q194:AA196"/>
    <mergeCell ref="Q197:AA198"/>
    <mergeCell ref="V200:AC200"/>
    <mergeCell ref="Q205:AC205"/>
    <mergeCell ref="Q213:AA215"/>
    <mergeCell ref="Q216:AA217"/>
    <mergeCell ref="Q241:AC242"/>
    <mergeCell ref="Q243:AA245"/>
    <mergeCell ref="Q246:AA247"/>
    <mergeCell ref="Q166:AC167"/>
    <mergeCell ref="Q169:AA171"/>
    <mergeCell ref="Q172:AA173"/>
    <mergeCell ref="V181:AC181"/>
    <mergeCell ref="Q206:AC207"/>
    <mergeCell ref="Q208:AC209"/>
    <mergeCell ref="V262:AC262"/>
    <mergeCell ref="Q210:AC211"/>
    <mergeCell ref="Q183:AC184"/>
    <mergeCell ref="Q186:AC186"/>
    <mergeCell ref="Q2:AC3"/>
    <mergeCell ref="B662:N662"/>
    <mergeCell ref="A562:A587"/>
    <mergeCell ref="B561:N561"/>
    <mergeCell ref="C479:D479"/>
    <mergeCell ref="B295:N296"/>
    <mergeCell ref="I260:J260"/>
    <mergeCell ref="B264:N265"/>
    <mergeCell ref="C258:E258"/>
    <mergeCell ref="B267:N267"/>
    <mergeCell ref="A268:A296"/>
    <mergeCell ref="B268:N269"/>
    <mergeCell ref="B270:N271"/>
    <mergeCell ref="G273:H273"/>
    <mergeCell ref="G274:H274"/>
    <mergeCell ref="G276:H276"/>
    <mergeCell ref="J276:N278"/>
    <mergeCell ref="G277:H277"/>
    <mergeCell ref="G278:H278"/>
    <mergeCell ref="G279:H279"/>
    <mergeCell ref="J279:N282"/>
    <mergeCell ref="G280:H280"/>
    <mergeCell ref="G281:H281"/>
    <mergeCell ref="G282:H282"/>
    <mergeCell ref="D284:E284"/>
    <mergeCell ref="G284:H284"/>
    <mergeCell ref="J284:N284"/>
    <mergeCell ref="D286:E286"/>
    <mergeCell ref="G286:H286"/>
    <mergeCell ref="B288:N288"/>
    <mergeCell ref="B226:N226"/>
    <mergeCell ref="B233:N234"/>
    <mergeCell ref="B236:N236"/>
    <mergeCell ref="B237:N238"/>
    <mergeCell ref="B239:N240"/>
    <mergeCell ref="B242:D243"/>
    <mergeCell ref="F242:G242"/>
    <mergeCell ref="F243:G243"/>
    <mergeCell ref="F245:G245"/>
    <mergeCell ref="J245:N247"/>
    <mergeCell ref="F246:G246"/>
    <mergeCell ref="F247:G247"/>
    <mergeCell ref="F248:G248"/>
    <mergeCell ref="J248:N250"/>
    <mergeCell ref="F249:G249"/>
    <mergeCell ref="F250:G250"/>
    <mergeCell ref="F251:G251"/>
    <mergeCell ref="D253:E253"/>
    <mergeCell ref="F253:G253"/>
    <mergeCell ref="J253:N253"/>
    <mergeCell ref="B255:N255"/>
    <mergeCell ref="A237:A265"/>
    <mergeCell ref="H218:I218"/>
    <mergeCell ref="J218:N219"/>
    <mergeCell ref="F219:G219"/>
    <mergeCell ref="H219:I219"/>
    <mergeCell ref="F220:G220"/>
    <mergeCell ref="H220:I220"/>
    <mergeCell ref="D222:E222"/>
    <mergeCell ref="F222:G222"/>
    <mergeCell ref="H222:I222"/>
    <mergeCell ref="J222:N224"/>
    <mergeCell ref="F223:G223"/>
    <mergeCell ref="H223:I223"/>
    <mergeCell ref="D224:E224"/>
    <mergeCell ref="F224:G224"/>
    <mergeCell ref="H224:I224"/>
    <mergeCell ref="B205:N205"/>
    <mergeCell ref="A206:A234"/>
    <mergeCell ref="B206:N207"/>
    <mergeCell ref="B208:N209"/>
    <mergeCell ref="B211:D212"/>
    <mergeCell ref="F211:G211"/>
    <mergeCell ref="H211:I211"/>
    <mergeCell ref="F212:G212"/>
    <mergeCell ref="H212:I212"/>
    <mergeCell ref="F214:G214"/>
    <mergeCell ref="H214:I214"/>
    <mergeCell ref="J214:N215"/>
    <mergeCell ref="F215:G215"/>
    <mergeCell ref="H215:I215"/>
    <mergeCell ref="F216:G216"/>
    <mergeCell ref="H216:I216"/>
    <mergeCell ref="J216:N217"/>
    <mergeCell ref="F217:G217"/>
    <mergeCell ref="H217:I217"/>
    <mergeCell ref="F218:G218"/>
    <mergeCell ref="B186:N186"/>
    <mergeCell ref="A187:A203"/>
    <mergeCell ref="B187:N188"/>
    <mergeCell ref="B189:N190"/>
    <mergeCell ref="G192:H192"/>
    <mergeCell ref="G193:H193"/>
    <mergeCell ref="G195:H195"/>
    <mergeCell ref="G196:H196"/>
    <mergeCell ref="G197:H197"/>
    <mergeCell ref="D198:F198"/>
    <mergeCell ref="G198:H198"/>
    <mergeCell ref="D199:H199"/>
    <mergeCell ref="B202:N203"/>
    <mergeCell ref="B183:N184"/>
    <mergeCell ref="H168:I168"/>
    <mergeCell ref="H169:I169"/>
    <mergeCell ref="H170:I170"/>
    <mergeCell ref="H171:I171"/>
    <mergeCell ref="H174:I174"/>
    <mergeCell ref="H177:I177"/>
    <mergeCell ref="G66:H66"/>
    <mergeCell ref="H167:I167"/>
    <mergeCell ref="H173:I173"/>
    <mergeCell ref="H176:I176"/>
    <mergeCell ref="H179:I179"/>
    <mergeCell ref="C167:F167"/>
    <mergeCell ref="J168:K168"/>
    <mergeCell ref="J169:K169"/>
    <mergeCell ref="J170:K170"/>
    <mergeCell ref="J171:K171"/>
    <mergeCell ref="C173:F173"/>
    <mergeCell ref="J174:K174"/>
    <mergeCell ref="J177:K177"/>
    <mergeCell ref="D179:F179"/>
    <mergeCell ref="J179:K179"/>
    <mergeCell ref="H110:I110"/>
    <mergeCell ref="B77:N78"/>
    <mergeCell ref="D180:H180"/>
    <mergeCell ref="Q127:AC128"/>
    <mergeCell ref="Q105:AC106"/>
    <mergeCell ref="Q74:AC74"/>
    <mergeCell ref="P75:P100"/>
    <mergeCell ref="Q75:AC76"/>
    <mergeCell ref="Q77:AC78"/>
    <mergeCell ref="Q99:AC100"/>
    <mergeCell ref="Q82:AA84"/>
    <mergeCell ref="Q86:AA87"/>
    <mergeCell ref="Q102:AC102"/>
    <mergeCell ref="P103:P128"/>
    <mergeCell ref="Q103:AC104"/>
    <mergeCell ref="Q79:AC80"/>
    <mergeCell ref="V97:AC97"/>
    <mergeCell ref="Q107:AC108"/>
    <mergeCell ref="B74:N74"/>
    <mergeCell ref="B75:N76"/>
    <mergeCell ref="Q158:AC159"/>
    <mergeCell ref="Q161:AC161"/>
    <mergeCell ref="P162:P184"/>
    <mergeCell ref="Q162:AC163"/>
    <mergeCell ref="Q164:AC165"/>
    <mergeCell ref="P131:P159"/>
    <mergeCell ref="B2:N3"/>
    <mergeCell ref="B7:N8"/>
    <mergeCell ref="B45:N45"/>
    <mergeCell ref="Q45:AC45"/>
    <mergeCell ref="A46:A72"/>
    <mergeCell ref="B46:N47"/>
    <mergeCell ref="P46:P72"/>
    <mergeCell ref="Q46:AC47"/>
    <mergeCell ref="B48:N49"/>
    <mergeCell ref="Q48:AC49"/>
    <mergeCell ref="E51:F51"/>
    <mergeCell ref="E52:F52"/>
    <mergeCell ref="E54:F54"/>
    <mergeCell ref="J54:N57"/>
    <mergeCell ref="E56:F56"/>
    <mergeCell ref="E57:F57"/>
    <mergeCell ref="E58:F58"/>
    <mergeCell ref="J58:N59"/>
    <mergeCell ref="E59:F59"/>
    <mergeCell ref="E61:F61"/>
    <mergeCell ref="B10:N10"/>
    <mergeCell ref="Q10:AC10"/>
    <mergeCell ref="P11:P43"/>
    <mergeCell ref="Q71:AC72"/>
    <mergeCell ref="A11:A43"/>
    <mergeCell ref="B16:D18"/>
    <mergeCell ref="B42:N43"/>
    <mergeCell ref="B19:B20"/>
    <mergeCell ref="C19:C20"/>
    <mergeCell ref="L26:N27"/>
    <mergeCell ref="L22:N23"/>
    <mergeCell ref="B32:N32"/>
    <mergeCell ref="B62:N62"/>
    <mergeCell ref="F15:F17"/>
    <mergeCell ref="G15:G17"/>
    <mergeCell ref="H15:H17"/>
    <mergeCell ref="I15:I17"/>
    <mergeCell ref="J15:J17"/>
    <mergeCell ref="K15:K17"/>
    <mergeCell ref="C63:H63"/>
    <mergeCell ref="D67:H67"/>
    <mergeCell ref="B71:N72"/>
    <mergeCell ref="G64:H64"/>
    <mergeCell ref="G65:H65"/>
    <mergeCell ref="B13:N14"/>
    <mergeCell ref="B11:N12"/>
    <mergeCell ref="A75:A100"/>
    <mergeCell ref="J83:N84"/>
    <mergeCell ref="J85:N86"/>
    <mergeCell ref="H88:N89"/>
    <mergeCell ref="F89:G89"/>
    <mergeCell ref="B91:N91"/>
    <mergeCell ref="H93:N95"/>
    <mergeCell ref="B99:N100"/>
    <mergeCell ref="F93:G93"/>
    <mergeCell ref="F94:G94"/>
    <mergeCell ref="F80:G80"/>
    <mergeCell ref="F81:G81"/>
    <mergeCell ref="F83:G83"/>
    <mergeCell ref="F84:G84"/>
    <mergeCell ref="F85:G85"/>
    <mergeCell ref="F86:G86"/>
    <mergeCell ref="F87:G87"/>
    <mergeCell ref="H82:I82"/>
    <mergeCell ref="F114:G114"/>
    <mergeCell ref="F115:G115"/>
    <mergeCell ref="F117:G117"/>
    <mergeCell ref="B102:N102"/>
    <mergeCell ref="A103:A128"/>
    <mergeCell ref="B103:N104"/>
    <mergeCell ref="B105:N106"/>
    <mergeCell ref="F108:G108"/>
    <mergeCell ref="F109:G109"/>
    <mergeCell ref="F111:G111"/>
    <mergeCell ref="J111:N112"/>
    <mergeCell ref="F112:G112"/>
    <mergeCell ref="F113:G113"/>
    <mergeCell ref="J113:N114"/>
    <mergeCell ref="B119:N119"/>
    <mergeCell ref="F121:G121"/>
    <mergeCell ref="H121:N123"/>
    <mergeCell ref="F122:G122"/>
    <mergeCell ref="B127:N128"/>
    <mergeCell ref="A131:A159"/>
    <mergeCell ref="B131:N132"/>
    <mergeCell ref="B133:N134"/>
    <mergeCell ref="B136:D137"/>
    <mergeCell ref="F136:G136"/>
    <mergeCell ref="H136:I136"/>
    <mergeCell ref="F137:G137"/>
    <mergeCell ref="H137:I137"/>
    <mergeCell ref="F139:G139"/>
    <mergeCell ref="H139:I139"/>
    <mergeCell ref="J139:N141"/>
    <mergeCell ref="F140:G140"/>
    <mergeCell ref="H140:I140"/>
    <mergeCell ref="F141:G141"/>
    <mergeCell ref="H141:I141"/>
    <mergeCell ref="B151:N151"/>
    <mergeCell ref="B158:N159"/>
    <mergeCell ref="F148:G148"/>
    <mergeCell ref="H148:I148"/>
    <mergeCell ref="D149:E149"/>
    <mergeCell ref="F149:G149"/>
    <mergeCell ref="H149:I149"/>
    <mergeCell ref="F145:G145"/>
    <mergeCell ref="F142:G142"/>
    <mergeCell ref="B298:N298"/>
    <mergeCell ref="A299:A365"/>
    <mergeCell ref="B299:N300"/>
    <mergeCell ref="B301:N302"/>
    <mergeCell ref="B305:E306"/>
    <mergeCell ref="J308:N310"/>
    <mergeCell ref="J311:N312"/>
    <mergeCell ref="D314:F314"/>
    <mergeCell ref="B321:N321"/>
    <mergeCell ref="D325:H325"/>
    <mergeCell ref="D327:H327"/>
    <mergeCell ref="D329:H329"/>
    <mergeCell ref="D333:H333"/>
    <mergeCell ref="D335:H335"/>
    <mergeCell ref="D360:H360"/>
    <mergeCell ref="B364:N365"/>
    <mergeCell ref="B161:N161"/>
    <mergeCell ref="A162:A184"/>
    <mergeCell ref="B162:N163"/>
    <mergeCell ref="B164:N165"/>
    <mergeCell ref="B367:N367"/>
    <mergeCell ref="A368:A394"/>
    <mergeCell ref="B368:N369"/>
    <mergeCell ref="B370:N371"/>
    <mergeCell ref="B373:D374"/>
    <mergeCell ref="F373:G373"/>
    <mergeCell ref="H373:I373"/>
    <mergeCell ref="F374:G374"/>
    <mergeCell ref="H374:I374"/>
    <mergeCell ref="F376:G376"/>
    <mergeCell ref="H376:I376"/>
    <mergeCell ref="J376:N378"/>
    <mergeCell ref="F377:G377"/>
    <mergeCell ref="H377:I377"/>
    <mergeCell ref="F378:G378"/>
    <mergeCell ref="H378:I378"/>
    <mergeCell ref="D383:E383"/>
    <mergeCell ref="F383:G383"/>
    <mergeCell ref="H383:I383"/>
    <mergeCell ref="F384:G384"/>
    <mergeCell ref="H384:I384"/>
    <mergeCell ref="B386:N386"/>
    <mergeCell ref="B393:N394"/>
    <mergeCell ref="F379:G379"/>
    <mergeCell ref="H379:I379"/>
    <mergeCell ref="J379:N380"/>
    <mergeCell ref="F380:G380"/>
    <mergeCell ref="H380:I380"/>
    <mergeCell ref="F381:G381"/>
    <mergeCell ref="H381:I381"/>
    <mergeCell ref="B396:N396"/>
    <mergeCell ref="A397:A471"/>
    <mergeCell ref="B397:N398"/>
    <mergeCell ref="B399:N400"/>
    <mergeCell ref="B402:D403"/>
    <mergeCell ref="F402:G402"/>
    <mergeCell ref="H402:I402"/>
    <mergeCell ref="F403:G403"/>
    <mergeCell ref="H403:I403"/>
    <mergeCell ref="F405:G405"/>
    <mergeCell ref="H405:I405"/>
    <mergeCell ref="J405:N407"/>
    <mergeCell ref="F406:G406"/>
    <mergeCell ref="H406:I406"/>
    <mergeCell ref="F407:G407"/>
    <mergeCell ref="H407:I407"/>
    <mergeCell ref="F408:G408"/>
    <mergeCell ref="H408:I408"/>
    <mergeCell ref="J408:N409"/>
    <mergeCell ref="F409:G409"/>
    <mergeCell ref="H409:I409"/>
    <mergeCell ref="F410:G410"/>
    <mergeCell ref="H410:I410"/>
    <mergeCell ref="D412:E412"/>
    <mergeCell ref="F412:G412"/>
    <mergeCell ref="H412:I412"/>
    <mergeCell ref="F413:G413"/>
    <mergeCell ref="H413:I413"/>
    <mergeCell ref="B415:N415"/>
    <mergeCell ref="B423:N424"/>
    <mergeCell ref="B425:N426"/>
    <mergeCell ref="F427:K428"/>
    <mergeCell ref="G429:H429"/>
    <mergeCell ref="I429:J429"/>
    <mergeCell ref="G430:H430"/>
    <mergeCell ref="I430:J430"/>
    <mergeCell ref="G431:H431"/>
    <mergeCell ref="I431:J431"/>
    <mergeCell ref="K431:N431"/>
    <mergeCell ref="G432:H432"/>
    <mergeCell ref="I432:J432"/>
    <mergeCell ref="K432:N433"/>
    <mergeCell ref="G433:H433"/>
    <mergeCell ref="I433:J433"/>
    <mergeCell ref="G434:H434"/>
    <mergeCell ref="I434:J434"/>
    <mergeCell ref="G435:H435"/>
    <mergeCell ref="I435:J435"/>
    <mergeCell ref="G436:H436"/>
    <mergeCell ref="I436:J436"/>
    <mergeCell ref="G437:H437"/>
    <mergeCell ref="I437:J437"/>
    <mergeCell ref="D440:F440"/>
    <mergeCell ref="G440:H440"/>
    <mergeCell ref="I440:J440"/>
    <mergeCell ref="D447:H447"/>
    <mergeCell ref="D449:H449"/>
    <mergeCell ref="D451:H451"/>
    <mergeCell ref="D455:H455"/>
    <mergeCell ref="B470:N471"/>
    <mergeCell ref="B473:N473"/>
    <mergeCell ref="A474:A559"/>
    <mergeCell ref="B474:N475"/>
    <mergeCell ref="B476:N477"/>
    <mergeCell ref="F479:M479"/>
    <mergeCell ref="F480:G480"/>
    <mergeCell ref="I480:J480"/>
    <mergeCell ref="L480:M480"/>
    <mergeCell ref="F481:G481"/>
    <mergeCell ref="I481:J481"/>
    <mergeCell ref="L481:M481"/>
    <mergeCell ref="F482:G482"/>
    <mergeCell ref="I482:J482"/>
    <mergeCell ref="L482:M482"/>
    <mergeCell ref="F483:G483"/>
    <mergeCell ref="I483:J483"/>
    <mergeCell ref="L483:M483"/>
    <mergeCell ref="F484:G484"/>
    <mergeCell ref="I484:J484"/>
    <mergeCell ref="L484:M484"/>
    <mergeCell ref="F485:G485"/>
    <mergeCell ref="I485:J485"/>
    <mergeCell ref="L485:M485"/>
    <mergeCell ref="F486:G486"/>
    <mergeCell ref="I486:J486"/>
    <mergeCell ref="L486:M486"/>
    <mergeCell ref="F487:G487"/>
    <mergeCell ref="I487:J487"/>
    <mergeCell ref="L487:M487"/>
    <mergeCell ref="D489:E489"/>
    <mergeCell ref="F489:G489"/>
    <mergeCell ref="I489:J489"/>
    <mergeCell ref="L489:M489"/>
    <mergeCell ref="C490:C491"/>
    <mergeCell ref="D490:E491"/>
    <mergeCell ref="F490:G491"/>
    <mergeCell ref="I490:J491"/>
    <mergeCell ref="L490:M491"/>
    <mergeCell ref="F492:G492"/>
    <mergeCell ref="I492:J492"/>
    <mergeCell ref="L492:M492"/>
    <mergeCell ref="B494:N494"/>
    <mergeCell ref="D499:E501"/>
    <mergeCell ref="F499:G499"/>
    <mergeCell ref="F500:G500"/>
    <mergeCell ref="I500:J500"/>
    <mergeCell ref="L500:M500"/>
    <mergeCell ref="I549:J549"/>
    <mergeCell ref="B558:N559"/>
    <mergeCell ref="D503:E504"/>
    <mergeCell ref="F504:G504"/>
    <mergeCell ref="I504:J504"/>
    <mergeCell ref="L504:M504"/>
    <mergeCell ref="B511:N511"/>
    <mergeCell ref="C513:N514"/>
    <mergeCell ref="I528:J528"/>
    <mergeCell ref="I535:J535"/>
    <mergeCell ref="I542:J5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L409"/>
  <sheetViews>
    <sheetView showZeros="0" workbookViewId="0">
      <selection activeCell="V429" sqref="V429"/>
    </sheetView>
  </sheetViews>
  <sheetFormatPr baseColWidth="10" defaultRowHeight="15"/>
  <cols>
    <col min="1" max="1" width="3.7109375" customWidth="1"/>
    <col min="2" max="15" width="11.7109375" customWidth="1"/>
    <col min="16" max="16" width="3.7109375" customWidth="1"/>
    <col min="17" max="29" width="11.7109375" customWidth="1"/>
  </cols>
  <sheetData>
    <row r="1" spans="1:1312"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row>
    <row r="2" spans="1:1312" ht="20.25" customHeight="1">
      <c r="B2" s="1402" t="s">
        <v>1539</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312"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312" ht="15.75" customHeight="1">
      <c r="A4" s="4" t="str">
        <f ca="1">CELL("nomfichier",A1)</f>
        <v>D:\1 UPRT SITE WEB\uprt.fr\ff-mickael-rabeau\[ff-mr-patisserie-N°3-complet.xlsx]Gateaux et divers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312" s="37" customFormat="1">
      <c r="A5" s="33"/>
      <c r="B5" s="34"/>
      <c r="C5" s="35" t="s">
        <v>25</v>
      </c>
      <c r="D5" s="33"/>
      <c r="E5" s="33"/>
      <c r="F5" s="33"/>
      <c r="G5" s="36"/>
      <c r="H5" s="35" t="s">
        <v>26</v>
      </c>
      <c r="L5" s="33"/>
      <c r="M5" s="33"/>
      <c r="N5" s="33"/>
      <c r="O5" s="33"/>
      <c r="P5" s="33"/>
      <c r="Q5" s="992" t="str">
        <f ca="1">CELL("nomfichier",P1)</f>
        <v>D:\1 UPRT SITE WEB\uprt.fr\ff-mickael-rabeau\[ff-mr-patisserie-N°3-complet.xlsx]Gateaux et divers</v>
      </c>
      <c r="R5" s="993"/>
      <c r="S5" s="993"/>
      <c r="T5" s="993"/>
      <c r="U5" s="993"/>
      <c r="V5" s="993"/>
      <c r="W5" s="993"/>
      <c r="X5" s="993"/>
      <c r="Y5" s="993"/>
      <c r="Z5" s="993"/>
      <c r="AA5" s="993"/>
      <c r="AB5" s="993"/>
      <c r="AC5" s="993"/>
      <c r="AF5"/>
      <c r="AG5"/>
      <c r="AH5"/>
      <c r="AI5"/>
      <c r="AJ5"/>
      <c r="AK5"/>
      <c r="AL5"/>
      <c r="AM5"/>
      <c r="AN5"/>
      <c r="AO5"/>
      <c r="AP5"/>
      <c r="AQ5"/>
      <c r="AR5"/>
    </row>
    <row r="6" spans="1:1312" s="37" customFormat="1" ht="15.7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c r="AF6"/>
      <c r="AG6"/>
      <c r="AH6"/>
      <c r="AI6"/>
      <c r="AJ6"/>
      <c r="AK6"/>
      <c r="AL6"/>
      <c r="AM6"/>
      <c r="AN6"/>
      <c r="AO6"/>
      <c r="AP6"/>
      <c r="AQ6"/>
      <c r="AR6"/>
    </row>
    <row r="7" spans="1:1312"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312"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9" spans="1:1312" ht="15" customHeight="1"/>
    <row r="11" spans="1:1312" ht="15.75" thickBot="1">
      <c r="A11" s="8" t="s">
        <v>3</v>
      </c>
      <c r="B11" s="1431" t="s">
        <v>589</v>
      </c>
      <c r="C11" s="1431"/>
      <c r="D11" s="1431"/>
      <c r="E11" s="1431"/>
      <c r="F11" s="1431"/>
      <c r="G11" s="1431"/>
      <c r="H11" s="1431"/>
      <c r="I11" s="1431"/>
      <c r="J11" s="1431"/>
      <c r="K11" s="1431"/>
      <c r="L11" s="1431"/>
      <c r="M11" s="1431"/>
      <c r="N11" s="1431"/>
      <c r="P11" s="8" t="s">
        <v>3</v>
      </c>
      <c r="Q11" s="1431" t="s">
        <v>589</v>
      </c>
      <c r="R11" s="1431"/>
      <c r="S11" s="1431"/>
      <c r="T11" s="1431"/>
      <c r="U11" s="1431"/>
      <c r="V11" s="1431"/>
      <c r="W11" s="1431"/>
      <c r="X11" s="1431"/>
      <c r="Y11" s="1431"/>
      <c r="Z11" s="1431"/>
      <c r="AA11" s="1431"/>
      <c r="AB11" s="1431"/>
      <c r="AC11" s="1431"/>
    </row>
    <row r="12" spans="1:1312">
      <c r="A12" s="1432" t="str">
        <f>B11</f>
        <v>Cercles à Entremets</v>
      </c>
      <c r="P12" s="1432" t="str">
        <f>Q11</f>
        <v>Cercles à Entremets</v>
      </c>
      <c r="Q12" s="1424" t="s">
        <v>144</v>
      </c>
      <c r="R12" s="1403"/>
      <c r="S12" s="1403"/>
      <c r="T12" s="1403"/>
      <c r="U12" s="1403"/>
      <c r="V12" s="1403"/>
      <c r="W12" s="1403"/>
      <c r="X12" s="1403"/>
      <c r="Y12" s="1403"/>
      <c r="Z12" s="1403"/>
      <c r="AA12" s="1403"/>
      <c r="AB12" s="1403"/>
      <c r="AC12" s="1425"/>
    </row>
    <row r="13" spans="1:1312" ht="15.75" thickBot="1">
      <c r="A13" s="1432"/>
      <c r="P13" s="1432"/>
      <c r="Q13" s="1393"/>
      <c r="R13" s="1394"/>
      <c r="S13" s="1394"/>
      <c r="T13" s="1394"/>
      <c r="U13" s="1394"/>
      <c r="V13" s="1394"/>
      <c r="W13" s="1394"/>
      <c r="X13" s="1394"/>
      <c r="Y13" s="1394"/>
      <c r="Z13" s="1394"/>
      <c r="AA13" s="1394"/>
      <c r="AB13" s="1394"/>
      <c r="AC13" s="1395"/>
    </row>
    <row r="14" spans="1:1312">
      <c r="A14" s="1432"/>
      <c r="P14" s="1432"/>
      <c r="Q14" s="934"/>
      <c r="R14" s="935"/>
      <c r="S14" s="935"/>
      <c r="T14" s="935"/>
      <c r="U14" s="935"/>
      <c r="V14" s="935"/>
      <c r="W14" s="935"/>
      <c r="X14" s="935"/>
      <c r="Y14" s="935"/>
      <c r="Z14" s="935"/>
      <c r="AA14" s="935"/>
      <c r="AB14" s="935"/>
      <c r="AC14" s="936"/>
    </row>
    <row r="15" spans="1:1312">
      <c r="A15" s="1432"/>
      <c r="P15" s="1432"/>
      <c r="Q15" s="9"/>
      <c r="R15" s="10"/>
      <c r="S15" s="10"/>
      <c r="T15" s="10"/>
      <c r="U15" s="10"/>
      <c r="V15" s="10"/>
      <c r="W15" s="10"/>
      <c r="X15" s="10"/>
      <c r="Y15" s="10"/>
      <c r="Z15" s="10"/>
      <c r="AA15" s="10"/>
      <c r="AB15" s="10"/>
      <c r="AC15" s="11"/>
    </row>
    <row r="16" spans="1:1312">
      <c r="A16" s="1432"/>
      <c r="P16" s="1432"/>
      <c r="Q16" s="9"/>
      <c r="R16" s="10"/>
      <c r="S16" s="10"/>
      <c r="T16" s="10"/>
      <c r="U16" s="10"/>
      <c r="V16" s="10"/>
      <c r="W16" s="10"/>
      <c r="X16" s="10"/>
      <c r="Y16" s="10"/>
      <c r="Z16" s="10"/>
      <c r="AA16" s="10"/>
      <c r="AB16" s="10"/>
      <c r="AC16" s="11"/>
    </row>
    <row r="17" spans="1:29" ht="15.75">
      <c r="A17" s="1432"/>
      <c r="P17" s="1432"/>
      <c r="Q17" s="9"/>
      <c r="R17" s="16" t="s">
        <v>1393</v>
      </c>
      <c r="S17" s="10"/>
      <c r="T17" s="10"/>
      <c r="U17" s="10"/>
      <c r="V17" s="10"/>
      <c r="W17" s="10"/>
      <c r="X17" s="10"/>
      <c r="Y17" s="10"/>
      <c r="Z17" s="10"/>
      <c r="AA17" s="10"/>
      <c r="AB17" s="10"/>
      <c r="AC17" s="11"/>
    </row>
    <row r="18" spans="1:29">
      <c r="A18" s="1432"/>
      <c r="P18" s="1432"/>
      <c r="Q18" s="9"/>
      <c r="R18" s="10"/>
      <c r="S18" s="10"/>
      <c r="T18" s="10"/>
      <c r="U18" s="10"/>
      <c r="V18" s="10"/>
      <c r="W18" s="10"/>
      <c r="X18" s="10"/>
      <c r="Y18" s="10"/>
      <c r="Z18" s="10"/>
      <c r="AA18" s="10"/>
      <c r="AB18" s="10"/>
      <c r="AC18" s="11"/>
    </row>
    <row r="19" spans="1:29">
      <c r="A19" s="1432"/>
      <c r="P19" s="1432"/>
      <c r="Q19" s="9"/>
      <c r="R19" s="10"/>
      <c r="S19" s="10"/>
      <c r="T19" s="10"/>
      <c r="U19" s="10"/>
      <c r="V19" s="10"/>
      <c r="W19" s="10"/>
      <c r="X19" s="10"/>
      <c r="Y19" s="10"/>
      <c r="Z19" s="10"/>
      <c r="AA19" s="10"/>
      <c r="AB19" s="10"/>
      <c r="AC19" s="11"/>
    </row>
    <row r="20" spans="1:29">
      <c r="A20" s="1432"/>
      <c r="P20" s="1432"/>
      <c r="Q20" s="9"/>
      <c r="R20" s="10"/>
      <c r="S20" s="10"/>
      <c r="T20" s="10"/>
      <c r="U20" s="10"/>
      <c r="V20" s="10"/>
      <c r="W20" s="10"/>
      <c r="X20" s="10"/>
      <c r="Y20" s="10"/>
      <c r="Z20" s="10"/>
      <c r="AA20" s="10"/>
      <c r="AB20" s="10"/>
      <c r="AC20" s="11"/>
    </row>
    <row r="21" spans="1:29">
      <c r="A21" s="1432"/>
      <c r="P21" s="1432"/>
      <c r="Q21" s="9"/>
      <c r="R21" s="10"/>
      <c r="S21" s="10"/>
      <c r="T21" s="10"/>
      <c r="U21" s="10"/>
      <c r="V21" s="10"/>
      <c r="W21" s="10"/>
      <c r="X21" s="10"/>
      <c r="Y21" s="10"/>
      <c r="Z21" s="10"/>
      <c r="AA21" s="10"/>
      <c r="AB21" s="10"/>
      <c r="AC21" s="11"/>
    </row>
    <row r="22" spans="1:29">
      <c r="A22" s="1432"/>
      <c r="P22" s="1432"/>
      <c r="Q22" s="9"/>
      <c r="R22" s="10"/>
      <c r="S22" s="10"/>
      <c r="T22" s="10"/>
      <c r="U22" s="10"/>
      <c r="V22" s="10"/>
      <c r="W22" s="10"/>
      <c r="X22" s="10"/>
      <c r="Y22" s="10"/>
      <c r="Z22" s="10"/>
      <c r="AA22" s="10"/>
      <c r="AB22" s="10"/>
      <c r="AC22" s="11"/>
    </row>
    <row r="23" spans="1:29">
      <c r="A23" s="1432"/>
      <c r="P23" s="1432"/>
      <c r="Q23" s="1016" t="s">
        <v>1418</v>
      </c>
      <c r="R23" s="10"/>
      <c r="S23" s="10"/>
      <c r="T23" s="10"/>
      <c r="U23" s="10"/>
      <c r="V23" s="10"/>
      <c r="W23" s="10"/>
      <c r="X23" s="10"/>
      <c r="Y23" s="10"/>
      <c r="Z23" s="10"/>
      <c r="AA23" s="10"/>
      <c r="AB23" s="10"/>
      <c r="AC23" s="11"/>
    </row>
    <row r="24" spans="1:29">
      <c r="A24" s="1432"/>
      <c r="P24" s="1432"/>
      <c r="Q24" s="992" t="str">
        <f ca="1">CELL("nomfichier",P20)</f>
        <v>D:\1 UPRT SITE WEB\uprt.fr\ff-mickael-rabeau\[ff-mr-patisserie-N°3-complet.xlsx]Gateaux et divers</v>
      </c>
      <c r="R24" s="10"/>
      <c r="S24" s="10"/>
      <c r="T24" s="10"/>
      <c r="U24" s="10"/>
      <c r="V24" s="10"/>
      <c r="W24" s="10"/>
      <c r="X24" s="10"/>
      <c r="Y24" s="10"/>
      <c r="Z24" s="10"/>
      <c r="AA24" s="10"/>
      <c r="AB24" s="10"/>
      <c r="AC24" s="11"/>
    </row>
    <row r="25" spans="1:29" ht="15.75" thickBot="1">
      <c r="A25" s="1432"/>
      <c r="P25" s="1432"/>
      <c r="Q25" s="947"/>
      <c r="R25" s="948"/>
      <c r="S25" s="948"/>
      <c r="T25" s="948"/>
      <c r="U25" s="948"/>
      <c r="V25" s="948"/>
      <c r="W25" s="948"/>
      <c r="X25" s="948"/>
      <c r="Y25" s="948"/>
      <c r="Z25" s="948"/>
      <c r="AA25" s="948"/>
      <c r="AB25" s="948"/>
      <c r="AC25" s="949"/>
    </row>
    <row r="27" spans="1:29" ht="15.75" thickBot="1">
      <c r="A27" s="8" t="s">
        <v>3</v>
      </c>
      <c r="B27" s="1431" t="str">
        <f>B28</f>
        <v>Fraisier</v>
      </c>
      <c r="C27" s="1431"/>
      <c r="D27" s="1431"/>
      <c r="E27" s="1431"/>
      <c r="F27" s="1431"/>
      <c r="G27" s="1431"/>
      <c r="H27" s="1431"/>
      <c r="I27" s="1431"/>
      <c r="J27" s="1431"/>
      <c r="K27" s="1431"/>
      <c r="L27" s="1431"/>
      <c r="M27" s="1431"/>
      <c r="N27" s="1431"/>
      <c r="O27" s="3"/>
      <c r="P27" s="8" t="s">
        <v>3</v>
      </c>
      <c r="Q27" s="1431" t="str">
        <f>Q28</f>
        <v>Fraisier</v>
      </c>
      <c r="R27" s="1431"/>
      <c r="S27" s="1431"/>
      <c r="T27" s="1431"/>
      <c r="U27" s="1431"/>
      <c r="V27" s="1431"/>
      <c r="W27" s="1431"/>
      <c r="X27" s="1431"/>
      <c r="Y27" s="1431"/>
      <c r="Z27" s="1431"/>
      <c r="AA27" s="1431"/>
      <c r="AB27" s="1431"/>
      <c r="AC27" s="1431"/>
    </row>
    <row r="28" spans="1:29" ht="23.25" customHeight="1">
      <c r="A28" s="1432" t="str">
        <f>B28</f>
        <v>Fraisier</v>
      </c>
      <c r="B28" s="1399" t="s">
        <v>750</v>
      </c>
      <c r="C28" s="1400"/>
      <c r="D28" s="1400"/>
      <c r="E28" s="1400"/>
      <c r="F28" s="1400"/>
      <c r="G28" s="1400"/>
      <c r="H28" s="1400"/>
      <c r="I28" s="1400"/>
      <c r="J28" s="1400"/>
      <c r="K28" s="1400"/>
      <c r="L28" s="1400"/>
      <c r="M28" s="1400"/>
      <c r="N28" s="1401"/>
      <c r="O28" s="3"/>
      <c r="P28" s="1432" t="str">
        <f>Q28</f>
        <v>Fraisier</v>
      </c>
      <c r="Q28" s="1399" t="s">
        <v>750</v>
      </c>
      <c r="R28" s="1400"/>
      <c r="S28" s="1400"/>
      <c r="T28" s="1400"/>
      <c r="U28" s="1400"/>
      <c r="V28" s="1400"/>
      <c r="W28" s="1400"/>
      <c r="X28" s="1400"/>
      <c r="Y28" s="1400"/>
      <c r="Z28" s="1400"/>
      <c r="AA28" s="1400"/>
      <c r="AB28" s="1400"/>
      <c r="AC28" s="1401"/>
    </row>
    <row r="29" spans="1:29" ht="15.75" customHeight="1">
      <c r="A29" s="1432"/>
      <c r="B29" s="1387"/>
      <c r="C29" s="1388"/>
      <c r="D29" s="1388"/>
      <c r="E29" s="1388"/>
      <c r="F29" s="1388"/>
      <c r="G29" s="1388"/>
      <c r="H29" s="1388"/>
      <c r="I29" s="1388"/>
      <c r="J29" s="1388"/>
      <c r="K29" s="1388"/>
      <c r="L29" s="1388"/>
      <c r="M29" s="1388"/>
      <c r="N29" s="1389"/>
      <c r="O29" s="3"/>
      <c r="P29" s="1432"/>
      <c r="Q29" s="1387"/>
      <c r="R29" s="1388"/>
      <c r="S29" s="1388"/>
      <c r="T29" s="1388"/>
      <c r="U29" s="1388"/>
      <c r="V29" s="1388"/>
      <c r="W29" s="1388"/>
      <c r="X29" s="1388"/>
      <c r="Y29" s="1388"/>
      <c r="Z29" s="1388"/>
      <c r="AA29" s="1388"/>
      <c r="AB29" s="1388"/>
      <c r="AC29" s="1389"/>
    </row>
    <row r="30" spans="1:29" ht="15.75" customHeight="1">
      <c r="A30" s="1432"/>
      <c r="B30" s="1416" t="s">
        <v>19</v>
      </c>
      <c r="C30" s="1417"/>
      <c r="D30" s="1417"/>
      <c r="E30" s="1417"/>
      <c r="F30" s="1417"/>
      <c r="G30" s="1417"/>
      <c r="H30" s="1417"/>
      <c r="I30" s="1417"/>
      <c r="J30" s="1417"/>
      <c r="K30" s="1417"/>
      <c r="L30" s="1417"/>
      <c r="M30" s="1417"/>
      <c r="N30" s="1418"/>
      <c r="O30" s="3"/>
      <c r="P30" s="1432"/>
      <c r="Q30" s="1416" t="s">
        <v>19</v>
      </c>
      <c r="R30" s="1417"/>
      <c r="S30" s="1417"/>
      <c r="T30" s="1417"/>
      <c r="U30" s="1417"/>
      <c r="V30" s="1417"/>
      <c r="W30" s="1417"/>
      <c r="X30" s="1417"/>
      <c r="Y30" s="1417"/>
      <c r="Z30" s="1417"/>
      <c r="AA30" s="1417"/>
      <c r="AB30" s="1417"/>
      <c r="AC30" s="1418"/>
    </row>
    <row r="31" spans="1:29" ht="15.75" customHeight="1" thickBot="1">
      <c r="A31" s="1432"/>
      <c r="B31" s="1419"/>
      <c r="C31" s="1420"/>
      <c r="D31" s="1420"/>
      <c r="E31" s="1420"/>
      <c r="F31" s="1420"/>
      <c r="G31" s="1420"/>
      <c r="H31" s="1420"/>
      <c r="I31" s="1420"/>
      <c r="J31" s="1420"/>
      <c r="K31" s="1420"/>
      <c r="L31" s="1420"/>
      <c r="M31" s="1420"/>
      <c r="N31" s="1421"/>
      <c r="O31" s="3"/>
      <c r="P31" s="1432"/>
      <c r="Q31" s="1419"/>
      <c r="R31" s="1420"/>
      <c r="S31" s="1420"/>
      <c r="T31" s="1420"/>
      <c r="U31" s="1420"/>
      <c r="V31" s="1420"/>
      <c r="W31" s="1420"/>
      <c r="X31" s="1420"/>
      <c r="Y31" s="1420"/>
      <c r="Z31" s="1420"/>
      <c r="AA31" s="1420"/>
      <c r="AB31" s="1420"/>
      <c r="AC31" s="1421"/>
    </row>
    <row r="32" spans="1:29" ht="15" customHeight="1">
      <c r="A32" s="1432"/>
      <c r="B32" s="9"/>
      <c r="C32" s="10"/>
      <c r="D32" s="10"/>
      <c r="E32" s="10"/>
      <c r="F32" s="10"/>
      <c r="G32" s="10"/>
      <c r="H32" s="10"/>
      <c r="I32" s="10"/>
      <c r="J32" s="10"/>
      <c r="K32" s="10"/>
      <c r="L32" s="10"/>
      <c r="M32" s="10"/>
      <c r="N32" s="11"/>
      <c r="O32" s="3"/>
      <c r="P32" s="1432"/>
      <c r="Q32" s="1424" t="s">
        <v>144</v>
      </c>
      <c r="R32" s="1403"/>
      <c r="S32" s="1403"/>
      <c r="T32" s="1403"/>
      <c r="U32" s="1403"/>
      <c r="V32" s="1403"/>
      <c r="W32" s="1403"/>
      <c r="X32" s="1403"/>
      <c r="Y32" s="1403"/>
      <c r="Z32" s="1403"/>
      <c r="AA32" s="1403"/>
      <c r="AB32" s="1403"/>
      <c r="AC32" s="1425"/>
    </row>
    <row r="33" spans="1:29" ht="15" customHeight="1" thickBot="1">
      <c r="A33" s="1432"/>
      <c r="B33" s="9"/>
      <c r="C33" s="10"/>
      <c r="D33" s="10"/>
      <c r="E33" s="10"/>
      <c r="F33" s="10"/>
      <c r="G33" s="10"/>
      <c r="H33" s="10"/>
      <c r="I33" s="10"/>
      <c r="J33" s="10"/>
      <c r="K33" s="10"/>
      <c r="L33" s="10"/>
      <c r="M33" s="10"/>
      <c r="N33" s="11"/>
      <c r="O33" s="3"/>
      <c r="P33" s="1432"/>
      <c r="Q33" s="1393"/>
      <c r="R33" s="1394"/>
      <c r="S33" s="1394"/>
      <c r="T33" s="1394"/>
      <c r="U33" s="1394"/>
      <c r="V33" s="1394"/>
      <c r="W33" s="1394"/>
      <c r="X33" s="1394"/>
      <c r="Y33" s="1394"/>
      <c r="Z33" s="1394"/>
      <c r="AA33" s="1394"/>
      <c r="AB33" s="1394"/>
      <c r="AC33" s="1395"/>
    </row>
    <row r="34" spans="1:29" ht="15" customHeight="1">
      <c r="A34" s="1432"/>
      <c r="B34" s="9"/>
      <c r="C34" s="10"/>
      <c r="D34" s="10"/>
      <c r="E34" s="10"/>
      <c r="F34" s="10"/>
      <c r="G34" s="10"/>
      <c r="H34" s="10"/>
      <c r="I34" s="10"/>
      <c r="J34" s="10"/>
      <c r="K34" s="10"/>
      <c r="L34" s="10"/>
      <c r="M34" s="10"/>
      <c r="N34" s="11"/>
      <c r="O34" s="3"/>
      <c r="P34" s="1432"/>
      <c r="Q34" s="934"/>
      <c r="R34" s="935"/>
      <c r="S34" s="935"/>
      <c r="T34" s="935"/>
      <c r="U34" s="935"/>
      <c r="V34" s="935"/>
      <c r="W34" s="935"/>
      <c r="X34" s="935"/>
      <c r="Y34" s="935"/>
      <c r="Z34" s="935"/>
      <c r="AA34" s="935"/>
      <c r="AB34" s="935"/>
      <c r="AC34" s="936"/>
    </row>
    <row r="35" spans="1:29" ht="15" customHeight="1">
      <c r="A35" s="1432"/>
      <c r="B35" s="9"/>
      <c r="C35" s="10"/>
      <c r="D35" s="10"/>
      <c r="E35" s="10"/>
      <c r="F35" s="10"/>
      <c r="G35" s="10"/>
      <c r="H35" s="10"/>
      <c r="I35" s="10"/>
      <c r="J35" s="10"/>
      <c r="K35" s="10"/>
      <c r="L35" s="10"/>
      <c r="M35" s="10"/>
      <c r="N35" s="11"/>
      <c r="O35" s="3"/>
      <c r="P35" s="1432"/>
      <c r="Q35" s="9"/>
      <c r="R35" s="10"/>
      <c r="S35" s="10"/>
      <c r="T35" s="10"/>
      <c r="U35" s="10"/>
      <c r="V35" s="10"/>
      <c r="W35" s="10"/>
      <c r="X35" s="10"/>
      <c r="Y35" s="10"/>
      <c r="Z35" s="10"/>
      <c r="AA35" s="10"/>
      <c r="AB35" s="10"/>
      <c r="AC35" s="11"/>
    </row>
    <row r="36" spans="1:29" ht="15" customHeight="1">
      <c r="A36" s="1432"/>
      <c r="B36" s="9"/>
      <c r="C36" s="10"/>
      <c r="D36" s="10"/>
      <c r="E36" s="10"/>
      <c r="F36" s="10"/>
      <c r="G36" s="10"/>
      <c r="H36" s="10"/>
      <c r="I36" s="10"/>
      <c r="J36" s="10"/>
      <c r="K36" s="10"/>
      <c r="L36" s="10"/>
      <c r="M36" s="10"/>
      <c r="N36" s="11"/>
      <c r="O36" s="3"/>
      <c r="P36" s="1432"/>
      <c r="Q36" s="9"/>
      <c r="R36" s="10"/>
      <c r="S36" s="10"/>
      <c r="T36" s="10"/>
      <c r="U36" s="10"/>
      <c r="V36" s="10"/>
      <c r="W36" s="10"/>
      <c r="X36" s="10"/>
      <c r="Y36" s="10"/>
      <c r="Z36" s="10"/>
      <c r="AA36" s="10"/>
      <c r="AB36" s="10"/>
      <c r="AC36" s="11"/>
    </row>
    <row r="37" spans="1:29" ht="15" customHeight="1">
      <c r="A37" s="1432"/>
      <c r="B37" s="9"/>
      <c r="C37" s="10"/>
      <c r="D37" s="10"/>
      <c r="E37" s="10"/>
      <c r="F37" s="10"/>
      <c r="G37" s="10"/>
      <c r="H37" s="10"/>
      <c r="I37" s="10"/>
      <c r="J37" s="10"/>
      <c r="K37" s="10"/>
      <c r="L37" s="10"/>
      <c r="M37" s="10"/>
      <c r="N37" s="11"/>
      <c r="O37" s="3"/>
      <c r="P37" s="1432"/>
      <c r="Q37" s="9"/>
      <c r="R37" s="16" t="s">
        <v>1393</v>
      </c>
      <c r="S37" s="10"/>
      <c r="T37" s="10"/>
      <c r="U37" s="10"/>
      <c r="V37" s="10"/>
      <c r="W37" s="10"/>
      <c r="X37" s="10"/>
      <c r="Y37" s="10"/>
      <c r="Z37" s="10"/>
      <c r="AA37" s="10"/>
      <c r="AB37" s="10"/>
      <c r="AC37" s="11"/>
    </row>
    <row r="38" spans="1:29" ht="18.75" customHeight="1">
      <c r="A38" s="1432"/>
      <c r="B38" s="9"/>
      <c r="C38" s="10"/>
      <c r="D38" s="10"/>
      <c r="E38" s="10"/>
      <c r="F38" s="10"/>
      <c r="G38" s="10"/>
      <c r="H38" s="10"/>
      <c r="I38" s="10"/>
      <c r="J38" s="10"/>
      <c r="K38" s="10"/>
      <c r="L38" s="10"/>
      <c r="M38" s="10"/>
      <c r="N38" s="11"/>
      <c r="O38" s="3"/>
      <c r="P38" s="1432"/>
      <c r="Q38" s="9"/>
      <c r="R38" s="10"/>
      <c r="S38" s="10"/>
      <c r="T38" s="10"/>
      <c r="U38" s="10"/>
      <c r="V38" s="10"/>
      <c r="W38" s="10"/>
      <c r="X38" s="10"/>
      <c r="Y38" s="10"/>
      <c r="Z38" s="10"/>
      <c r="AA38" s="10"/>
      <c r="AB38" s="10"/>
      <c r="AC38" s="11"/>
    </row>
    <row r="39" spans="1:29">
      <c r="A39" s="1432"/>
      <c r="B39" s="9"/>
      <c r="C39" s="10"/>
      <c r="D39" s="10"/>
      <c r="E39" s="10"/>
      <c r="F39" s="10"/>
      <c r="G39" s="10"/>
      <c r="H39" s="10"/>
      <c r="I39" s="10"/>
      <c r="J39" s="10"/>
      <c r="K39" s="10"/>
      <c r="L39" s="10"/>
      <c r="M39" s="10"/>
      <c r="N39" s="11"/>
      <c r="O39" s="3"/>
      <c r="P39" s="1432"/>
      <c r="Q39" s="9"/>
      <c r="R39" s="10"/>
      <c r="S39" s="10"/>
      <c r="T39" s="10"/>
      <c r="U39" s="10"/>
      <c r="V39" s="10"/>
      <c r="W39" s="10"/>
      <c r="X39" s="10"/>
      <c r="Y39" s="10"/>
      <c r="Z39" s="10"/>
      <c r="AA39" s="10"/>
      <c r="AB39" s="10"/>
      <c r="AC39" s="11"/>
    </row>
    <row r="40" spans="1:29" ht="16.5" customHeight="1">
      <c r="A40" s="1432"/>
      <c r="B40" s="9"/>
      <c r="C40" s="10"/>
      <c r="D40" s="10"/>
      <c r="E40" s="10"/>
      <c r="F40" s="10"/>
      <c r="G40" s="10"/>
      <c r="H40" s="10"/>
      <c r="I40" s="10"/>
      <c r="J40" s="10"/>
      <c r="K40" s="10"/>
      <c r="L40" s="10"/>
      <c r="M40" s="10"/>
      <c r="N40" s="11"/>
      <c r="O40" s="3"/>
      <c r="P40" s="1432"/>
      <c r="Q40" s="9"/>
      <c r="R40" s="10"/>
      <c r="S40" s="10"/>
      <c r="T40" s="10"/>
      <c r="U40" s="10"/>
      <c r="V40" s="10"/>
      <c r="W40" s="10"/>
      <c r="X40" s="10"/>
      <c r="Y40" s="10"/>
      <c r="Z40" s="10"/>
      <c r="AA40" s="10"/>
      <c r="AB40" s="10"/>
      <c r="AC40" s="11"/>
    </row>
    <row r="41" spans="1:29">
      <c r="A41" s="1432"/>
      <c r="B41" s="9"/>
      <c r="C41" s="10"/>
      <c r="D41" s="10"/>
      <c r="E41" s="10"/>
      <c r="F41" s="10"/>
      <c r="G41" s="10"/>
      <c r="H41" s="10"/>
      <c r="I41" s="10"/>
      <c r="J41" s="10"/>
      <c r="K41" s="10"/>
      <c r="L41" s="10"/>
      <c r="M41" s="10"/>
      <c r="N41" s="11"/>
      <c r="O41" s="3"/>
      <c r="P41" s="1432"/>
      <c r="Q41" s="9"/>
      <c r="R41" s="10"/>
      <c r="S41" s="10"/>
      <c r="T41" s="10"/>
      <c r="U41" s="10"/>
      <c r="V41" s="10"/>
      <c r="W41" s="10"/>
      <c r="X41" s="10"/>
      <c r="Y41" s="10"/>
      <c r="Z41" s="10"/>
      <c r="AA41" s="10"/>
      <c r="AB41" s="10"/>
      <c r="AC41" s="11"/>
    </row>
    <row r="42" spans="1:29" ht="15.75" customHeight="1">
      <c r="A42" s="1432"/>
      <c r="B42" s="9"/>
      <c r="C42" s="10"/>
      <c r="D42" s="10"/>
      <c r="E42" s="10"/>
      <c r="F42" s="10"/>
      <c r="G42" s="10"/>
      <c r="H42" s="10"/>
      <c r="I42" s="10"/>
      <c r="J42" s="10"/>
      <c r="K42" s="10"/>
      <c r="L42" s="10"/>
      <c r="M42" s="10"/>
      <c r="N42" s="11"/>
      <c r="O42" s="3"/>
      <c r="P42" s="1432"/>
      <c r="Q42" s="9"/>
      <c r="R42" s="10"/>
      <c r="S42" s="10"/>
      <c r="T42" s="10"/>
      <c r="U42" s="10"/>
      <c r="V42" s="10"/>
      <c r="W42" s="10"/>
      <c r="X42" s="10"/>
      <c r="Y42" s="10"/>
      <c r="Z42" s="10"/>
      <c r="AA42" s="10"/>
      <c r="AB42" s="10"/>
      <c r="AC42" s="11"/>
    </row>
    <row r="43" spans="1:29" ht="16.5" customHeight="1">
      <c r="A43" s="1432"/>
      <c r="B43" s="9"/>
      <c r="C43" s="10"/>
      <c r="D43" s="10"/>
      <c r="E43" s="10"/>
      <c r="F43" s="10"/>
      <c r="G43" s="10"/>
      <c r="H43" s="10"/>
      <c r="I43" s="10"/>
      <c r="J43" s="10"/>
      <c r="K43" s="10"/>
      <c r="L43" s="10"/>
      <c r="M43" s="10"/>
      <c r="N43" s="11"/>
      <c r="O43" s="3"/>
      <c r="P43" s="1432"/>
      <c r="Q43" s="9"/>
      <c r="R43" s="10"/>
      <c r="S43" s="10"/>
      <c r="T43" s="10"/>
      <c r="U43" s="10"/>
      <c r="V43" s="10"/>
      <c r="W43" s="10"/>
      <c r="X43" s="10"/>
      <c r="Y43" s="10"/>
      <c r="Z43" s="10"/>
      <c r="AA43" s="10"/>
      <c r="AB43" s="10"/>
      <c r="AC43" s="11"/>
    </row>
    <row r="44" spans="1:29" ht="15.75" customHeight="1">
      <c r="A44" s="1432"/>
      <c r="B44" s="9"/>
      <c r="C44" s="10"/>
      <c r="D44" s="10"/>
      <c r="E44" s="10"/>
      <c r="F44" s="10"/>
      <c r="G44" s="10"/>
      <c r="H44" s="10"/>
      <c r="I44" s="10"/>
      <c r="J44" s="10"/>
      <c r="K44" s="10"/>
      <c r="L44" s="10"/>
      <c r="M44" s="10"/>
      <c r="N44" s="11"/>
      <c r="O44" s="3"/>
      <c r="P44" s="1432"/>
      <c r="Q44" s="9"/>
      <c r="R44" s="10"/>
      <c r="S44" s="10"/>
      <c r="T44" s="10"/>
      <c r="U44" s="10"/>
      <c r="V44" s="10"/>
      <c r="W44" s="10"/>
      <c r="X44" s="10"/>
      <c r="Y44" s="10"/>
      <c r="Z44" s="10"/>
      <c r="AA44" s="10"/>
      <c r="AB44" s="10"/>
      <c r="AC44" s="11"/>
    </row>
    <row r="45" spans="1:29" ht="15.75" customHeight="1">
      <c r="A45" s="1432"/>
      <c r="B45" s="9"/>
      <c r="C45" s="10"/>
      <c r="D45" s="10"/>
      <c r="E45" s="10"/>
      <c r="F45" s="10"/>
      <c r="G45" s="10"/>
      <c r="H45" s="10"/>
      <c r="I45" s="10"/>
      <c r="J45" s="10"/>
      <c r="K45" s="10"/>
      <c r="L45" s="10"/>
      <c r="M45" s="10"/>
      <c r="N45" s="11"/>
      <c r="O45" s="3"/>
      <c r="P45" s="1432"/>
      <c r="Q45" s="9"/>
      <c r="R45" s="10"/>
      <c r="S45" s="10"/>
      <c r="T45" s="10"/>
      <c r="U45" s="10"/>
      <c r="V45" s="10"/>
      <c r="W45" s="10"/>
      <c r="X45" s="10"/>
      <c r="Y45" s="10"/>
      <c r="Z45" s="10"/>
      <c r="AA45" s="10"/>
      <c r="AB45" s="10"/>
      <c r="AC45" s="11"/>
    </row>
    <row r="46" spans="1:29">
      <c r="A46" s="1432"/>
      <c r="B46" s="9"/>
      <c r="C46" s="10"/>
      <c r="D46" s="10"/>
      <c r="E46" s="10"/>
      <c r="F46" s="10"/>
      <c r="G46" s="10"/>
      <c r="H46" s="10"/>
      <c r="I46" s="10"/>
      <c r="J46" s="10"/>
      <c r="K46" s="10"/>
      <c r="L46" s="10"/>
      <c r="M46" s="10"/>
      <c r="N46" s="11"/>
      <c r="O46" s="3"/>
      <c r="P46" s="1432"/>
      <c r="Q46" s="9"/>
      <c r="R46" s="10"/>
      <c r="S46" s="10"/>
      <c r="T46" s="10"/>
      <c r="U46" s="10"/>
      <c r="V46" s="10"/>
      <c r="W46" s="10"/>
      <c r="X46" s="10"/>
      <c r="Y46" s="10"/>
      <c r="Z46" s="10"/>
      <c r="AA46" s="10"/>
      <c r="AB46" s="10"/>
      <c r="AC46" s="11"/>
    </row>
    <row r="47" spans="1:29">
      <c r="A47" s="1432"/>
      <c r="B47" s="9"/>
      <c r="C47" s="10"/>
      <c r="D47" s="10"/>
      <c r="E47" s="10"/>
      <c r="F47" s="10"/>
      <c r="G47" s="10"/>
      <c r="H47" s="10"/>
      <c r="I47" s="10"/>
      <c r="J47" s="10"/>
      <c r="K47" s="10"/>
      <c r="L47" s="10"/>
      <c r="M47" s="10"/>
      <c r="N47" s="11"/>
      <c r="O47" s="3"/>
      <c r="P47" s="1432"/>
      <c r="Q47" s="9"/>
      <c r="R47" s="10"/>
      <c r="S47" s="10"/>
      <c r="T47" s="10"/>
      <c r="U47" s="10"/>
      <c r="V47" s="10"/>
      <c r="W47" s="10"/>
      <c r="X47" s="10"/>
      <c r="Y47" s="10"/>
      <c r="Z47" s="10"/>
      <c r="AA47" s="10"/>
      <c r="AB47" s="10"/>
      <c r="AC47" s="11"/>
    </row>
    <row r="48" spans="1:29">
      <c r="A48" s="1432"/>
      <c r="B48" s="9"/>
      <c r="C48" s="10"/>
      <c r="D48" s="10"/>
      <c r="E48" s="10"/>
      <c r="F48" s="10"/>
      <c r="G48" s="10"/>
      <c r="H48" s="10"/>
      <c r="I48" s="10"/>
      <c r="J48" s="10"/>
      <c r="K48" s="10"/>
      <c r="L48" s="10"/>
      <c r="M48" s="10"/>
      <c r="N48" s="11"/>
      <c r="O48" s="3"/>
      <c r="P48" s="1432"/>
      <c r="Q48" s="9"/>
      <c r="R48" s="10"/>
      <c r="S48" s="10"/>
      <c r="T48" s="10"/>
      <c r="U48" s="10"/>
      <c r="V48" s="10"/>
      <c r="W48" s="10"/>
      <c r="X48" s="10"/>
      <c r="Y48" s="10"/>
      <c r="Z48" s="10"/>
      <c r="AA48" s="10"/>
      <c r="AB48" s="10"/>
      <c r="AC48" s="11"/>
    </row>
    <row r="49" spans="1:29">
      <c r="A49" s="1432"/>
      <c r="B49" s="9"/>
      <c r="C49" s="10"/>
      <c r="D49" s="10"/>
      <c r="E49" s="10"/>
      <c r="F49" s="10"/>
      <c r="G49" s="10"/>
      <c r="H49" s="10"/>
      <c r="I49" s="10"/>
      <c r="J49" s="10"/>
      <c r="K49" s="10"/>
      <c r="L49" s="10"/>
      <c r="M49" s="10"/>
      <c r="N49" s="11"/>
      <c r="O49" s="3"/>
      <c r="P49" s="1432"/>
      <c r="Q49" s="9"/>
      <c r="R49" s="10"/>
      <c r="S49" s="10"/>
      <c r="T49" s="10"/>
      <c r="U49" s="10"/>
      <c r="V49" s="10"/>
      <c r="W49" s="10"/>
      <c r="X49" s="10"/>
      <c r="Y49" s="10"/>
      <c r="Z49" s="10"/>
      <c r="AA49" s="10"/>
      <c r="AB49" s="10"/>
      <c r="AC49" s="11"/>
    </row>
    <row r="50" spans="1:29">
      <c r="A50" s="1432"/>
      <c r="B50" s="9"/>
      <c r="C50" s="10"/>
      <c r="D50" s="10"/>
      <c r="E50" s="10"/>
      <c r="F50" s="10"/>
      <c r="G50" s="10"/>
      <c r="H50" s="10"/>
      <c r="I50" s="10"/>
      <c r="J50" s="10"/>
      <c r="K50" s="10"/>
      <c r="L50" s="10"/>
      <c r="M50" s="10"/>
      <c r="N50" s="11"/>
      <c r="O50" s="3"/>
      <c r="P50" s="1432"/>
      <c r="Q50" s="9"/>
      <c r="R50" s="10"/>
      <c r="S50" s="10"/>
      <c r="T50" s="10"/>
      <c r="U50" s="10"/>
      <c r="V50" s="10"/>
      <c r="W50" s="10"/>
      <c r="X50" s="10"/>
      <c r="Y50" s="10"/>
      <c r="Z50" s="10"/>
      <c r="AA50" s="10"/>
      <c r="AB50" s="10"/>
      <c r="AC50" s="11"/>
    </row>
    <row r="51" spans="1:29">
      <c r="A51" s="1432"/>
      <c r="B51" s="9"/>
      <c r="C51" s="10"/>
      <c r="D51" s="10"/>
      <c r="E51" s="10"/>
      <c r="F51" s="10"/>
      <c r="G51" s="10"/>
      <c r="H51" s="10"/>
      <c r="I51" s="10"/>
      <c r="J51" s="10"/>
      <c r="K51" s="10"/>
      <c r="L51" s="10"/>
      <c r="M51" s="10"/>
      <c r="N51" s="11"/>
      <c r="O51" s="3"/>
      <c r="P51" s="1432"/>
      <c r="Q51" s="9"/>
      <c r="R51" s="10"/>
      <c r="S51" s="10"/>
      <c r="T51" s="10"/>
      <c r="U51" s="10"/>
      <c r="V51" s="10"/>
      <c r="W51" s="10"/>
      <c r="X51" s="10"/>
      <c r="Y51" s="10"/>
      <c r="Z51" s="10"/>
      <c r="AA51" s="10"/>
      <c r="AB51" s="10"/>
      <c r="AC51" s="11"/>
    </row>
    <row r="52" spans="1:29">
      <c r="A52" s="1432"/>
      <c r="B52" s="9"/>
      <c r="C52" s="10"/>
      <c r="D52" s="10"/>
      <c r="E52" s="10"/>
      <c r="F52" s="10"/>
      <c r="G52" s="10"/>
      <c r="H52" s="10"/>
      <c r="I52" s="10"/>
      <c r="J52" s="10"/>
      <c r="K52" s="10"/>
      <c r="L52" s="10"/>
      <c r="M52" s="10"/>
      <c r="N52" s="11"/>
      <c r="O52" s="3"/>
      <c r="P52" s="1432"/>
      <c r="Q52" s="9"/>
      <c r="R52" s="10"/>
      <c r="S52" s="10"/>
      <c r="T52" s="10"/>
      <c r="U52" s="10"/>
      <c r="V52" s="10"/>
      <c r="W52" s="10"/>
      <c r="X52" s="10"/>
      <c r="Y52" s="10"/>
      <c r="Z52" s="10"/>
      <c r="AA52" s="10"/>
      <c r="AB52" s="10"/>
      <c r="AC52" s="11"/>
    </row>
    <row r="53" spans="1:29">
      <c r="A53" s="1432"/>
      <c r="B53" s="9"/>
      <c r="C53" s="10"/>
      <c r="D53" s="10"/>
      <c r="E53" s="10"/>
      <c r="F53" s="10"/>
      <c r="G53" s="10"/>
      <c r="H53" s="10"/>
      <c r="I53" s="10"/>
      <c r="J53" s="10"/>
      <c r="K53" s="10"/>
      <c r="L53" s="10"/>
      <c r="M53" s="10"/>
      <c r="N53" s="11"/>
      <c r="O53" s="3"/>
      <c r="P53" s="1432"/>
      <c r="Q53" s="9"/>
      <c r="R53" s="10"/>
      <c r="S53" s="10"/>
      <c r="T53" s="10"/>
      <c r="U53" s="10"/>
      <c r="V53" s="10"/>
      <c r="W53" s="10"/>
      <c r="X53" s="10"/>
      <c r="Y53" s="10"/>
      <c r="Z53" s="10"/>
      <c r="AA53" s="10"/>
      <c r="AB53" s="10"/>
      <c r="AC53" s="11"/>
    </row>
    <row r="54" spans="1:29">
      <c r="A54" s="1432"/>
      <c r="B54" s="9"/>
      <c r="C54" s="10"/>
      <c r="D54" s="10"/>
      <c r="E54" s="10"/>
      <c r="F54" s="10"/>
      <c r="G54" s="10"/>
      <c r="H54" s="10"/>
      <c r="I54" s="10"/>
      <c r="J54" s="10"/>
      <c r="K54" s="10"/>
      <c r="L54" s="10"/>
      <c r="M54" s="10"/>
      <c r="N54" s="11"/>
      <c r="O54" s="3"/>
      <c r="P54" s="1432"/>
      <c r="Q54" s="9"/>
      <c r="R54" s="10"/>
      <c r="S54" s="10"/>
      <c r="T54" s="10"/>
      <c r="U54" s="10"/>
      <c r="V54" s="10"/>
      <c r="W54" s="10"/>
      <c r="X54" s="10"/>
      <c r="Y54" s="10"/>
      <c r="Z54" s="10"/>
      <c r="AA54" s="10"/>
      <c r="AB54" s="10"/>
      <c r="AC54" s="11"/>
    </row>
    <row r="55" spans="1:29">
      <c r="A55" s="1432"/>
      <c r="B55" s="9"/>
      <c r="C55" s="10"/>
      <c r="D55" s="10"/>
      <c r="E55" s="10"/>
      <c r="F55" s="10"/>
      <c r="G55" s="10"/>
      <c r="H55" s="10"/>
      <c r="I55" s="10"/>
      <c r="J55" s="10"/>
      <c r="K55" s="10"/>
      <c r="L55" s="10"/>
      <c r="M55" s="10"/>
      <c r="N55" s="11"/>
      <c r="O55" s="3"/>
      <c r="P55" s="1432"/>
      <c r="Q55" s="9"/>
      <c r="R55" s="10"/>
      <c r="S55" s="10"/>
      <c r="T55" s="10"/>
      <c r="U55" s="10"/>
      <c r="V55" s="10"/>
      <c r="W55" s="10"/>
      <c r="X55" s="10"/>
      <c r="Y55" s="10"/>
      <c r="Z55" s="10"/>
      <c r="AA55" s="10"/>
      <c r="AB55" s="10"/>
      <c r="AC55" s="11"/>
    </row>
    <row r="56" spans="1:29">
      <c r="A56" s="1432"/>
      <c r="B56" s="9"/>
      <c r="C56" s="10"/>
      <c r="D56" s="10"/>
      <c r="E56" s="10"/>
      <c r="F56" s="10"/>
      <c r="G56" s="10"/>
      <c r="H56" s="10"/>
      <c r="I56" s="10"/>
      <c r="J56" s="10"/>
      <c r="K56" s="10"/>
      <c r="L56" s="10"/>
      <c r="M56" s="10"/>
      <c r="N56" s="11"/>
      <c r="O56" s="3"/>
      <c r="P56" s="1432"/>
      <c r="Q56" s="1016" t="s">
        <v>1418</v>
      </c>
      <c r="R56" s="10"/>
      <c r="S56" s="10"/>
      <c r="T56" s="10"/>
      <c r="U56" s="10"/>
      <c r="V56" s="10"/>
      <c r="W56" s="10"/>
      <c r="X56" s="10"/>
      <c r="Y56" s="10"/>
      <c r="Z56" s="10"/>
      <c r="AA56" s="10"/>
      <c r="AB56" s="10"/>
      <c r="AC56" s="11"/>
    </row>
    <row r="57" spans="1:29">
      <c r="A57" s="1432"/>
      <c r="B57" s="9"/>
      <c r="C57" s="10"/>
      <c r="D57" s="10"/>
      <c r="E57" s="10"/>
      <c r="F57" s="10"/>
      <c r="G57" s="10"/>
      <c r="H57" s="10"/>
      <c r="I57" s="10"/>
      <c r="J57" s="10"/>
      <c r="K57" s="10"/>
      <c r="L57" s="10"/>
      <c r="M57" s="10"/>
      <c r="N57" s="11"/>
      <c r="O57" s="3"/>
      <c r="P57" s="1432"/>
      <c r="Q57" s="992" t="str">
        <f ca="1">CELL("nomfichier",P53)</f>
        <v>D:\1 UPRT SITE WEB\uprt.fr\ff-mickael-rabeau\[ff-mr-patisserie-N°3-complet.xlsx]Gateaux et divers</v>
      </c>
      <c r="R57" s="10"/>
      <c r="S57" s="10"/>
      <c r="T57" s="10"/>
      <c r="U57" s="10"/>
      <c r="V57" s="10"/>
      <c r="W57" s="10"/>
      <c r="X57" s="10"/>
      <c r="Y57" s="10"/>
      <c r="Z57" s="10"/>
      <c r="AA57" s="10"/>
      <c r="AB57" s="10"/>
      <c r="AC57" s="11"/>
    </row>
    <row r="58" spans="1:29" ht="15" customHeight="1">
      <c r="A58" s="1432"/>
      <c r="B58" s="1433" t="s">
        <v>1412</v>
      </c>
      <c r="C58" s="1434"/>
      <c r="D58" s="1434"/>
      <c r="E58" s="1434"/>
      <c r="F58" s="1434"/>
      <c r="G58" s="1434"/>
      <c r="H58" s="1434"/>
      <c r="I58" s="1434"/>
      <c r="J58" s="1434"/>
      <c r="K58" s="1434"/>
      <c r="L58" s="1434"/>
      <c r="M58" s="1434"/>
      <c r="N58" s="1435"/>
      <c r="P58" s="1432"/>
      <c r="Q58" s="1433" t="s">
        <v>1412</v>
      </c>
      <c r="R58" s="1434"/>
      <c r="S58" s="1434"/>
      <c r="T58" s="1434"/>
      <c r="U58" s="1434"/>
      <c r="V58" s="1434"/>
      <c r="W58" s="1434"/>
      <c r="X58" s="1434"/>
      <c r="Y58" s="1434"/>
      <c r="Z58" s="1434"/>
      <c r="AA58" s="1434"/>
      <c r="AB58" s="1434"/>
      <c r="AC58" s="1435"/>
    </row>
    <row r="59" spans="1:29" ht="15.75" thickBot="1">
      <c r="A59" s="1432"/>
      <c r="B59" s="1436"/>
      <c r="C59" s="1437"/>
      <c r="D59" s="1437"/>
      <c r="E59" s="1437"/>
      <c r="F59" s="1437"/>
      <c r="G59" s="1437"/>
      <c r="H59" s="1437"/>
      <c r="I59" s="1437"/>
      <c r="J59" s="1437"/>
      <c r="K59" s="1437"/>
      <c r="L59" s="1437"/>
      <c r="M59" s="1437"/>
      <c r="N59" s="1438"/>
      <c r="P59" s="1432"/>
      <c r="Q59" s="1436"/>
      <c r="R59" s="1437"/>
      <c r="S59" s="1437"/>
      <c r="T59" s="1437"/>
      <c r="U59" s="1437"/>
      <c r="V59" s="1437"/>
      <c r="W59" s="1437"/>
      <c r="X59" s="1437"/>
      <c r="Y59" s="1437"/>
      <c r="Z59" s="1437"/>
      <c r="AA59" s="1437"/>
      <c r="AB59" s="1437"/>
      <c r="AC59" s="1438"/>
    </row>
    <row r="61" spans="1:29" ht="15.75" thickBot="1">
      <c r="A61" s="8" t="s">
        <v>3</v>
      </c>
      <c r="B61" s="1431" t="str">
        <f>B62</f>
        <v>Miroir framboise</v>
      </c>
      <c r="C61" s="1431"/>
      <c r="D61" s="1431"/>
      <c r="E61" s="1431"/>
      <c r="F61" s="1431"/>
      <c r="G61" s="1431"/>
      <c r="H61" s="1431"/>
      <c r="I61" s="1431"/>
      <c r="J61" s="1431"/>
      <c r="K61" s="1431"/>
      <c r="L61" s="1431"/>
      <c r="M61" s="1431"/>
      <c r="N61" s="1431"/>
      <c r="O61" s="3"/>
      <c r="P61" s="8" t="s">
        <v>3</v>
      </c>
      <c r="Q61" s="1431" t="str">
        <f>Q62</f>
        <v>Miroir framboise</v>
      </c>
      <c r="R61" s="1431"/>
      <c r="S61" s="1431"/>
      <c r="T61" s="1431"/>
      <c r="U61" s="1431"/>
      <c r="V61" s="1431"/>
      <c r="W61" s="1431"/>
      <c r="X61" s="1431"/>
      <c r="Y61" s="1431"/>
      <c r="Z61" s="1431"/>
      <c r="AA61" s="1431"/>
      <c r="AB61" s="1431"/>
      <c r="AC61" s="1431"/>
    </row>
    <row r="62" spans="1:29" ht="23.25" customHeight="1">
      <c r="A62" s="1432" t="str">
        <f>B62</f>
        <v>Miroir framboise</v>
      </c>
      <c r="B62" s="1399" t="s">
        <v>788</v>
      </c>
      <c r="C62" s="1400"/>
      <c r="D62" s="1400"/>
      <c r="E62" s="1400"/>
      <c r="F62" s="1400"/>
      <c r="G62" s="1400"/>
      <c r="H62" s="1400"/>
      <c r="I62" s="1400"/>
      <c r="J62" s="1400"/>
      <c r="K62" s="1400"/>
      <c r="L62" s="1400"/>
      <c r="M62" s="1400"/>
      <c r="N62" s="1401"/>
      <c r="O62" s="3"/>
      <c r="P62" s="1432" t="str">
        <f>Q62</f>
        <v>Miroir framboise</v>
      </c>
      <c r="Q62" s="1399" t="s">
        <v>788</v>
      </c>
      <c r="R62" s="1400"/>
      <c r="S62" s="1400"/>
      <c r="T62" s="1400"/>
      <c r="U62" s="1400"/>
      <c r="V62" s="1400"/>
      <c r="W62" s="1400"/>
      <c r="X62" s="1400"/>
      <c r="Y62" s="1400"/>
      <c r="Z62" s="1400"/>
      <c r="AA62" s="1400"/>
      <c r="AB62" s="1400"/>
      <c r="AC62" s="1401"/>
    </row>
    <row r="63" spans="1:29" ht="15.75" customHeight="1">
      <c r="A63" s="1432"/>
      <c r="B63" s="1387"/>
      <c r="C63" s="1388"/>
      <c r="D63" s="1388"/>
      <c r="E63" s="1388"/>
      <c r="F63" s="1388"/>
      <c r="G63" s="1388"/>
      <c r="H63" s="1388"/>
      <c r="I63" s="1388"/>
      <c r="J63" s="1388"/>
      <c r="K63" s="1388"/>
      <c r="L63" s="1388"/>
      <c r="M63" s="1388"/>
      <c r="N63" s="1389"/>
      <c r="O63" s="3"/>
      <c r="P63" s="1432"/>
      <c r="Q63" s="1387"/>
      <c r="R63" s="1388"/>
      <c r="S63" s="1388"/>
      <c r="T63" s="1388"/>
      <c r="U63" s="1388"/>
      <c r="V63" s="1388"/>
      <c r="W63" s="1388"/>
      <c r="X63" s="1388"/>
      <c r="Y63" s="1388"/>
      <c r="Z63" s="1388"/>
      <c r="AA63" s="1388"/>
      <c r="AB63" s="1388"/>
      <c r="AC63" s="1389"/>
    </row>
    <row r="64" spans="1:29" s="109" customFormat="1" ht="15.75" customHeight="1">
      <c r="A64" s="1432"/>
      <c r="B64" s="1416" t="s">
        <v>19</v>
      </c>
      <c r="C64" s="1417"/>
      <c r="D64" s="1417"/>
      <c r="E64" s="1417"/>
      <c r="F64" s="1417"/>
      <c r="G64" s="1417"/>
      <c r="H64" s="1417"/>
      <c r="I64" s="1417"/>
      <c r="J64" s="1417"/>
      <c r="K64" s="1417"/>
      <c r="L64" s="1417"/>
      <c r="M64" s="1417"/>
      <c r="N64" s="1418"/>
      <c r="O64" s="135"/>
      <c r="P64" s="1432"/>
      <c r="Q64" s="1416" t="s">
        <v>19</v>
      </c>
      <c r="R64" s="1417"/>
      <c r="S64" s="1417"/>
      <c r="T64" s="1417"/>
      <c r="U64" s="1417"/>
      <c r="V64" s="1417"/>
      <c r="W64" s="1417"/>
      <c r="X64" s="1417"/>
      <c r="Y64" s="1417"/>
      <c r="Z64" s="1417"/>
      <c r="AA64" s="1417"/>
      <c r="AB64" s="1417"/>
      <c r="AC64" s="1418"/>
    </row>
    <row r="65" spans="1:42" s="109" customFormat="1" ht="15.75" customHeight="1" thickBot="1">
      <c r="A65" s="1432"/>
      <c r="B65" s="1419"/>
      <c r="C65" s="1420"/>
      <c r="D65" s="1420"/>
      <c r="E65" s="1420"/>
      <c r="F65" s="1420"/>
      <c r="G65" s="1420"/>
      <c r="H65" s="1420"/>
      <c r="I65" s="1420"/>
      <c r="J65" s="1420"/>
      <c r="K65" s="1420"/>
      <c r="L65" s="1420"/>
      <c r="M65" s="1420"/>
      <c r="N65" s="1421"/>
      <c r="O65" s="135"/>
      <c r="P65" s="1432"/>
      <c r="Q65" s="1419"/>
      <c r="R65" s="1420"/>
      <c r="S65" s="1420"/>
      <c r="T65" s="1420"/>
      <c r="U65" s="1420"/>
      <c r="V65" s="1420"/>
      <c r="W65" s="1420"/>
      <c r="X65" s="1420"/>
      <c r="Y65" s="1420"/>
      <c r="Z65" s="1420"/>
      <c r="AA65" s="1420"/>
      <c r="AB65" s="1420"/>
      <c r="AC65" s="1421"/>
    </row>
    <row r="66" spans="1:42" s="109" customFormat="1" ht="15.75" customHeight="1">
      <c r="A66" s="1432"/>
      <c r="B66" s="866"/>
      <c r="C66" s="867"/>
      <c r="D66" s="867"/>
      <c r="E66" s="867"/>
      <c r="F66" s="867"/>
      <c r="G66" s="867"/>
      <c r="H66" s="867"/>
      <c r="I66" s="867"/>
      <c r="J66" s="867"/>
      <c r="K66" s="867"/>
      <c r="L66" s="867"/>
      <c r="M66" s="867"/>
      <c r="N66" s="868"/>
      <c r="O66" s="135"/>
      <c r="P66" s="1432"/>
      <c r="Q66" s="1424" t="s">
        <v>144</v>
      </c>
      <c r="R66" s="1403"/>
      <c r="S66" s="1403"/>
      <c r="T66" s="1403"/>
      <c r="U66" s="1403"/>
      <c r="V66" s="1403"/>
      <c r="W66" s="1403"/>
      <c r="X66" s="1403"/>
      <c r="Y66" s="1403"/>
      <c r="Z66" s="1403"/>
      <c r="AA66" s="1403"/>
      <c r="AB66" s="1403"/>
      <c r="AC66" s="1425"/>
    </row>
    <row r="67" spans="1:42" s="109" customFormat="1" ht="15.75" customHeight="1" thickBot="1">
      <c r="A67" s="1432"/>
      <c r="B67" s="866"/>
      <c r="C67" s="649" t="s">
        <v>762</v>
      </c>
      <c r="D67" s="867"/>
      <c r="E67" s="867"/>
      <c r="F67" s="867"/>
      <c r="G67" s="867"/>
      <c r="H67" s="867"/>
      <c r="I67" s="867"/>
      <c r="J67" s="867"/>
      <c r="K67" s="867"/>
      <c r="L67" s="867"/>
      <c r="M67" s="867"/>
      <c r="N67" s="868"/>
      <c r="O67" s="135"/>
      <c r="P67" s="1432"/>
      <c r="Q67" s="1426"/>
      <c r="R67" s="1406"/>
      <c r="S67" s="1406"/>
      <c r="T67" s="1406"/>
      <c r="U67" s="1406"/>
      <c r="V67" s="1406"/>
      <c r="W67" s="1406"/>
      <c r="X67" s="1406"/>
      <c r="Y67" s="1406"/>
      <c r="Z67" s="1406"/>
      <c r="AA67" s="1406"/>
      <c r="AB67" s="1406"/>
      <c r="AC67" s="1427"/>
    </row>
    <row r="68" spans="1:42" ht="15" customHeight="1">
      <c r="A68" s="1432"/>
      <c r="B68" s="9"/>
      <c r="C68" s="650" t="s">
        <v>783</v>
      </c>
      <c r="D68" s="10"/>
      <c r="E68" s="10"/>
      <c r="F68" s="10"/>
      <c r="G68" s="10"/>
      <c r="H68" s="10"/>
      <c r="I68" s="10"/>
      <c r="J68" s="10"/>
      <c r="K68" s="10"/>
      <c r="L68" s="10"/>
      <c r="M68" s="10"/>
      <c r="N68" s="11"/>
      <c r="O68" s="3"/>
      <c r="P68" s="1432"/>
      <c r="Q68" s="1669" t="s">
        <v>1521</v>
      </c>
      <c r="R68" s="1670"/>
      <c r="S68" s="1670"/>
      <c r="T68" s="1670"/>
      <c r="U68" s="1670"/>
      <c r="V68" s="1670"/>
      <c r="W68" s="1670"/>
      <c r="X68" s="1670"/>
      <c r="Y68" s="1670"/>
      <c r="Z68" s="1670"/>
      <c r="AA68" s="1670"/>
      <c r="AB68" s="991"/>
      <c r="AC68" s="11"/>
    </row>
    <row r="69" spans="1:42" ht="15" customHeight="1">
      <c r="A69" s="1432"/>
      <c r="B69" s="9"/>
      <c r="C69" s="650"/>
      <c r="D69" s="10"/>
      <c r="E69" s="10"/>
      <c r="F69" s="10"/>
      <c r="G69" s="10"/>
      <c r="H69" s="10"/>
      <c r="I69" s="10"/>
      <c r="J69" s="10"/>
      <c r="K69" s="10"/>
      <c r="L69" s="10"/>
      <c r="M69" s="10"/>
      <c r="N69" s="11"/>
      <c r="O69" s="3"/>
      <c r="P69" s="1432"/>
      <c r="Q69" s="1439"/>
      <c r="R69" s="1428"/>
      <c r="S69" s="1428"/>
      <c r="T69" s="1428"/>
      <c r="U69" s="1428"/>
      <c r="V69" s="1428"/>
      <c r="W69" s="1428"/>
      <c r="X69" s="1428"/>
      <c r="Y69" s="1428"/>
      <c r="Z69" s="1428"/>
      <c r="AA69" s="1428"/>
      <c r="AB69" s="465" t="s">
        <v>5</v>
      </c>
      <c r="AC69" s="11"/>
    </row>
    <row r="70" spans="1:42" ht="15" customHeight="1">
      <c r="A70" s="1432"/>
      <c r="B70" s="9"/>
      <c r="C70" s="10"/>
      <c r="D70" s="10"/>
      <c r="E70" s="10"/>
      <c r="F70" s="10"/>
      <c r="G70" s="1408" t="s">
        <v>5</v>
      </c>
      <c r="H70" s="1408"/>
      <c r="I70" s="15"/>
      <c r="J70" s="15"/>
      <c r="K70" s="10"/>
      <c r="L70" s="10"/>
      <c r="M70" s="10"/>
      <c r="N70" s="11"/>
      <c r="O70" s="3"/>
      <c r="P70" s="1432"/>
      <c r="Q70" s="1439"/>
      <c r="R70" s="1428"/>
      <c r="S70" s="1428"/>
      <c r="T70" s="1428"/>
      <c r="U70" s="1428"/>
      <c r="V70" s="1428"/>
      <c r="W70" s="1428"/>
      <c r="X70" s="1428"/>
      <c r="Y70" s="1428"/>
      <c r="Z70" s="1428"/>
      <c r="AA70" s="1428"/>
      <c r="AB70" s="840" t="s">
        <v>66</v>
      </c>
      <c r="AC70" s="11"/>
    </row>
    <row r="71" spans="1:42" ht="18.75" customHeight="1">
      <c r="A71" s="1432"/>
      <c r="B71" s="9"/>
      <c r="C71" s="10"/>
      <c r="D71" s="10"/>
      <c r="E71" s="655" t="s">
        <v>803</v>
      </c>
      <c r="F71" s="891" t="s">
        <v>4</v>
      </c>
      <c r="G71" s="1414">
        <v>1</v>
      </c>
      <c r="H71" s="1414"/>
      <c r="I71" s="15"/>
      <c r="J71" s="15"/>
      <c r="K71" s="15"/>
      <c r="L71" s="15"/>
      <c r="M71" s="10"/>
      <c r="N71" s="11"/>
      <c r="O71" s="3"/>
      <c r="P71" s="1432"/>
      <c r="Q71" s="9"/>
      <c r="R71" s="10"/>
      <c r="S71" s="10"/>
      <c r="T71" s="10"/>
      <c r="U71" s="10"/>
      <c r="V71" s="10"/>
      <c r="W71" s="10"/>
      <c r="X71" s="10"/>
      <c r="Y71" s="10"/>
      <c r="Z71" s="10"/>
      <c r="AA71" s="10"/>
      <c r="AB71" s="10"/>
      <c r="AC71" s="11"/>
    </row>
    <row r="72" spans="1:42" ht="18.75" customHeight="1">
      <c r="A72" s="1432"/>
      <c r="B72" s="653"/>
      <c r="C72" s="305"/>
      <c r="D72" s="305"/>
      <c r="E72" s="657"/>
      <c r="F72" s="658"/>
      <c r="G72" s="1557" t="s">
        <v>142</v>
      </c>
      <c r="H72" s="1557"/>
      <c r="I72" s="1558" t="s">
        <v>66</v>
      </c>
      <c r="J72" s="1558"/>
      <c r="K72" s="891"/>
      <c r="L72" s="598"/>
      <c r="M72" s="10"/>
      <c r="N72" s="11"/>
      <c r="O72" s="3"/>
      <c r="P72" s="1432"/>
      <c r="Q72" s="1440" t="s">
        <v>1374</v>
      </c>
      <c r="R72" s="1441"/>
      <c r="S72" s="1441"/>
      <c r="T72" s="1441"/>
      <c r="U72" s="1441"/>
      <c r="V72" s="1441"/>
      <c r="W72" s="1441"/>
      <c r="X72" s="1441"/>
      <c r="Y72" s="1441"/>
      <c r="Z72" s="1441"/>
      <c r="AA72" s="1441"/>
      <c r="AB72" s="112" t="s">
        <v>6</v>
      </c>
      <c r="AC72" s="11"/>
    </row>
    <row r="73" spans="1:42" ht="18.75" customHeight="1">
      <c r="A73" s="1432"/>
      <c r="B73" s="1559" t="s">
        <v>784</v>
      </c>
      <c r="C73" s="1560"/>
      <c r="D73" s="1560"/>
      <c r="E73" s="1560"/>
      <c r="F73" s="662"/>
      <c r="G73" s="663" t="s">
        <v>797</v>
      </c>
      <c r="H73" s="662"/>
      <c r="I73" s="1545">
        <v>1</v>
      </c>
      <c r="J73" s="1545"/>
      <c r="K73" s="656" t="s">
        <v>773</v>
      </c>
      <c r="L73" s="1552" t="s">
        <v>798</v>
      </c>
      <c r="M73" s="1552"/>
      <c r="N73" s="1553"/>
      <c r="O73" s="3"/>
      <c r="P73" s="1432"/>
      <c r="Q73" s="1440"/>
      <c r="R73" s="1441"/>
      <c r="S73" s="1441"/>
      <c r="T73" s="1441"/>
      <c r="U73" s="1441"/>
      <c r="V73" s="1441"/>
      <c r="W73" s="1441"/>
      <c r="X73" s="1441"/>
      <c r="Y73" s="1441"/>
      <c r="Z73" s="1441"/>
      <c r="AA73" s="1441"/>
      <c r="AB73" s="10"/>
      <c r="AC73" s="11"/>
    </row>
    <row r="74" spans="1:42" ht="18.75" customHeight="1">
      <c r="A74" s="1432"/>
      <c r="B74" s="1554"/>
      <c r="C74" s="1555"/>
      <c r="D74" s="1555"/>
      <c r="E74" s="1555"/>
      <c r="F74" s="659">
        <f>G82/G106</f>
        <v>0.70833333333333337</v>
      </c>
      <c r="G74" s="1546">
        <f>SUM(G76:H80)</f>
        <v>0.70833333333333337</v>
      </c>
      <c r="H74" s="1546"/>
      <c r="I74" s="15"/>
      <c r="J74" s="15"/>
      <c r="K74" s="15"/>
      <c r="L74" s="1552"/>
      <c r="M74" s="1552"/>
      <c r="N74" s="1553"/>
      <c r="O74" s="3"/>
      <c r="P74" s="1432"/>
      <c r="Q74" s="9"/>
      <c r="R74" s="10"/>
      <c r="S74" s="10"/>
      <c r="T74" s="10"/>
      <c r="U74" s="10"/>
      <c r="V74" s="10"/>
      <c r="W74" s="10"/>
      <c r="X74" s="10"/>
      <c r="Y74" s="10"/>
      <c r="Z74" s="10"/>
      <c r="AA74" s="10"/>
      <c r="AB74" s="10"/>
      <c r="AC74" s="11"/>
      <c r="AP74" s="991"/>
    </row>
    <row r="75" spans="1:42">
      <c r="A75" s="1432"/>
      <c r="B75" s="9"/>
      <c r="C75" s="876" t="s">
        <v>6</v>
      </c>
      <c r="D75" s="99" t="s">
        <v>861</v>
      </c>
      <c r="E75" s="10"/>
      <c r="F75" s="10"/>
      <c r="G75" s="15"/>
      <c r="H75" s="109"/>
      <c r="I75" s="114"/>
      <c r="J75" s="10"/>
      <c r="K75" s="1412" t="s">
        <v>7</v>
      </c>
      <c r="L75" s="1412"/>
      <c r="M75" s="1412"/>
      <c r="N75" s="1413"/>
      <c r="O75" s="3"/>
      <c r="P75" s="1432"/>
      <c r="Q75" s="9"/>
      <c r="R75" s="10"/>
      <c r="S75" s="869" t="s">
        <v>5</v>
      </c>
      <c r="T75" s="950" t="s">
        <v>1395</v>
      </c>
      <c r="U75" s="10"/>
      <c r="V75" s="10"/>
      <c r="W75" s="10"/>
      <c r="X75" s="10"/>
      <c r="Y75" s="659">
        <v>0.70833333333333337</v>
      </c>
      <c r="Z75" s="659">
        <v>0.29166666666666669</v>
      </c>
      <c r="AA75" s="10"/>
      <c r="AB75" s="10"/>
      <c r="AC75" s="11"/>
    </row>
    <row r="76" spans="1:42" ht="16.5" customHeight="1">
      <c r="A76" s="1432"/>
      <c r="B76" s="9"/>
      <c r="C76" s="885">
        <v>1.5</v>
      </c>
      <c r="D76" s="14" t="s">
        <v>785</v>
      </c>
      <c r="E76" s="629"/>
      <c r="F76" s="629"/>
      <c r="G76" s="1409">
        <f>(C76/C106)*G71</f>
        <v>0.25</v>
      </c>
      <c r="H76" s="1409"/>
      <c r="I76" s="1409">
        <f>(C76/C82)*I73</f>
        <v>0.35294117647058826</v>
      </c>
      <c r="J76" s="1409"/>
      <c r="K76" s="1497" t="s">
        <v>766</v>
      </c>
      <c r="L76" s="1497"/>
      <c r="M76" s="1497"/>
      <c r="N76" s="1498"/>
      <c r="O76" s="3"/>
      <c r="P76" s="1432"/>
      <c r="Q76" s="9"/>
      <c r="R76" s="10"/>
      <c r="S76" s="10"/>
      <c r="T76" s="193" t="s">
        <v>1396</v>
      </c>
      <c r="U76" s="10"/>
      <c r="V76" s="10"/>
      <c r="W76" s="10"/>
      <c r="X76" s="10"/>
      <c r="Y76" s="952" t="s">
        <v>1400</v>
      </c>
      <c r="Z76" s="10"/>
      <c r="AA76" s="10"/>
      <c r="AB76" s="10"/>
      <c r="AC76" s="11"/>
    </row>
    <row r="77" spans="1:42" ht="15.75">
      <c r="A77" s="1432"/>
      <c r="B77" s="9"/>
      <c r="C77" s="885">
        <v>0.25</v>
      </c>
      <c r="D77" s="14" t="s">
        <v>44</v>
      </c>
      <c r="E77" s="15"/>
      <c r="F77" s="16"/>
      <c r="G77" s="1409">
        <f>(C77/C106)*G71</f>
        <v>4.1666666666666664E-2</v>
      </c>
      <c r="H77" s="1409"/>
      <c r="I77" s="1409">
        <f>(C77/C82)*I73</f>
        <v>5.8823529411764705E-2</v>
      </c>
      <c r="J77" s="1409"/>
      <c r="K77" s="1499"/>
      <c r="L77" s="1499"/>
      <c r="M77" s="1499"/>
      <c r="N77" s="1500"/>
      <c r="O77" s="3"/>
      <c r="P77" s="1432"/>
      <c r="Q77" s="9"/>
      <c r="R77" s="10"/>
      <c r="S77" s="10"/>
      <c r="T77" s="228" t="s">
        <v>1397</v>
      </c>
      <c r="U77" s="10"/>
      <c r="V77" s="10"/>
      <c r="W77" s="10"/>
      <c r="X77" s="10"/>
      <c r="Y77" s="10"/>
      <c r="Z77" s="10"/>
      <c r="AA77" s="10"/>
      <c r="AB77" s="10"/>
      <c r="AC77" s="11"/>
    </row>
    <row r="78" spans="1:42" ht="15.75">
      <c r="A78" s="1432"/>
      <c r="B78" s="9"/>
      <c r="C78" s="885">
        <v>0.25</v>
      </c>
      <c r="D78" s="14" t="s">
        <v>768</v>
      </c>
      <c r="E78" s="15"/>
      <c r="F78" s="16"/>
      <c r="G78" s="1409">
        <f>(C78/C106)*G71</f>
        <v>4.1666666666666664E-2</v>
      </c>
      <c r="H78" s="1409"/>
      <c r="I78" s="1409">
        <f>(C78/C82)*I73</f>
        <v>5.8823529411764705E-2</v>
      </c>
      <c r="J78" s="1409"/>
      <c r="K78" s="1501"/>
      <c r="L78" s="1501"/>
      <c r="M78" s="1501"/>
      <c r="N78" s="1502"/>
      <c r="O78" s="3"/>
      <c r="P78" s="1432"/>
      <c r="Q78" s="9"/>
      <c r="R78" s="10"/>
      <c r="S78" s="10"/>
      <c r="T78" s="10"/>
      <c r="U78" s="10"/>
      <c r="V78" s="10"/>
      <c r="W78" s="10"/>
      <c r="X78" s="10"/>
      <c r="Y78" s="10"/>
      <c r="Z78" s="10"/>
      <c r="AA78" s="10"/>
      <c r="AB78" s="10"/>
      <c r="AC78" s="11"/>
    </row>
    <row r="79" spans="1:42" ht="15.75">
      <c r="A79" s="1432"/>
      <c r="B79" s="9"/>
      <c r="C79" s="885">
        <v>2.25</v>
      </c>
      <c r="D79" s="14" t="s">
        <v>701</v>
      </c>
      <c r="E79" s="15"/>
      <c r="F79" s="16"/>
      <c r="G79" s="1409">
        <f>(C79/C106)*G71</f>
        <v>0.375</v>
      </c>
      <c r="H79" s="1409"/>
      <c r="I79" s="1409">
        <f>(C79/C82)*I73</f>
        <v>0.52941176470588236</v>
      </c>
      <c r="J79" s="1409"/>
      <c r="K79" s="177" t="s">
        <v>702</v>
      </c>
      <c r="L79" s="122"/>
      <c r="M79" s="122"/>
      <c r="N79" s="123"/>
      <c r="O79" s="3"/>
      <c r="P79" s="1432"/>
      <c r="Q79" s="9"/>
      <c r="R79" s="10"/>
      <c r="S79" s="10"/>
      <c r="T79" s="10"/>
      <c r="U79" s="10"/>
      <c r="V79" s="10"/>
      <c r="W79" s="10"/>
      <c r="X79" s="10"/>
      <c r="Y79" s="10"/>
      <c r="Z79" s="10"/>
      <c r="AA79" s="10"/>
      <c r="AB79" s="10"/>
      <c r="AC79" s="11"/>
      <c r="AM79" s="950"/>
    </row>
    <row r="80" spans="1:42" ht="15.75">
      <c r="A80" s="1432"/>
      <c r="B80" s="9"/>
      <c r="C80" s="885"/>
      <c r="D80" s="14"/>
      <c r="E80" s="15"/>
      <c r="F80" s="16"/>
      <c r="G80" s="1409">
        <f>(C80/C106)*G71</f>
        <v>0</v>
      </c>
      <c r="H80" s="1409"/>
      <c r="I80" s="1409">
        <f>(C80/C82)*I73</f>
        <v>0</v>
      </c>
      <c r="J80" s="1409"/>
      <c r="K80" s="177"/>
      <c r="L80" s="177"/>
      <c r="M80" s="177"/>
      <c r="N80" s="178"/>
      <c r="O80" s="3"/>
      <c r="P80" s="1432"/>
      <c r="Q80" s="9"/>
      <c r="R80" s="10"/>
      <c r="S80" s="873" t="s">
        <v>66</v>
      </c>
      <c r="T80" s="951" t="s">
        <v>798</v>
      </c>
      <c r="U80" s="10"/>
      <c r="V80" s="10"/>
      <c r="W80" s="10"/>
      <c r="X80" s="10"/>
      <c r="Y80" s="10"/>
      <c r="Z80" s="10"/>
      <c r="AB80" s="10"/>
      <c r="AC80" s="11"/>
      <c r="AM80" s="10"/>
    </row>
    <row r="81" spans="1:39" ht="16.5" customHeight="1">
      <c r="A81" s="1432"/>
      <c r="B81" s="9"/>
      <c r="C81" s="10"/>
      <c r="D81" s="10"/>
      <c r="E81" s="10"/>
      <c r="F81" s="10"/>
      <c r="G81" s="15"/>
      <c r="H81" s="109"/>
      <c r="I81" s="10"/>
      <c r="J81" s="10"/>
      <c r="K81" s="177"/>
      <c r="L81" s="177"/>
      <c r="M81" s="177"/>
      <c r="N81" s="178"/>
      <c r="P81" s="1432"/>
      <c r="Q81" s="9"/>
      <c r="R81" s="10"/>
      <c r="S81" s="10"/>
      <c r="T81" s="14" t="s">
        <v>1398</v>
      </c>
      <c r="U81" s="10"/>
      <c r="V81" s="10"/>
      <c r="W81" s="10"/>
      <c r="X81" s="10"/>
      <c r="Y81" s="10"/>
      <c r="Z81" s="10"/>
      <c r="AA81" s="10"/>
      <c r="AB81" s="10"/>
      <c r="AC81" s="11"/>
      <c r="AM81" s="10"/>
    </row>
    <row r="82" spans="1:39" ht="16.5" customHeight="1">
      <c r="A82" s="1432"/>
      <c r="B82" s="9"/>
      <c r="C82" s="875">
        <f>SUM(C76:C80)</f>
        <v>4.25</v>
      </c>
      <c r="D82" s="1453" t="s">
        <v>8</v>
      </c>
      <c r="E82" s="1453"/>
      <c r="F82" s="1453"/>
      <c r="G82" s="1454">
        <f>SUM(G76:G80)</f>
        <v>0.70833333333333337</v>
      </c>
      <c r="H82" s="1454"/>
      <c r="I82" s="1454">
        <f>SUM(I76:I80)</f>
        <v>1</v>
      </c>
      <c r="J82" s="1454"/>
      <c r="K82" s="177"/>
      <c r="L82" s="177"/>
      <c r="M82" s="177"/>
      <c r="N82" s="178"/>
      <c r="P82" s="1432"/>
      <c r="Q82" s="9"/>
      <c r="R82" s="10"/>
      <c r="S82" s="10"/>
      <c r="T82" s="10"/>
      <c r="U82" s="10"/>
      <c r="V82" s="10"/>
      <c r="W82" s="10"/>
      <c r="X82" s="10"/>
      <c r="Y82" s="10"/>
      <c r="Z82" s="10"/>
      <c r="AA82" s="10"/>
      <c r="AB82" s="10"/>
      <c r="AC82" s="11"/>
      <c r="AM82" s="10"/>
    </row>
    <row r="83" spans="1:39" ht="16.5" customHeight="1">
      <c r="A83" s="1432"/>
      <c r="B83" s="9"/>
      <c r="C83" s="875"/>
      <c r="D83" s="884"/>
      <c r="E83" s="884"/>
      <c r="F83" s="884"/>
      <c r="G83" s="109"/>
      <c r="H83" s="889"/>
      <c r="I83" s="889"/>
      <c r="J83" s="10"/>
      <c r="K83" s="20"/>
      <c r="L83" s="10"/>
      <c r="M83" s="10"/>
      <c r="N83" s="19"/>
      <c r="P83" s="1432"/>
      <c r="Q83" s="9"/>
      <c r="R83" s="10"/>
      <c r="S83" s="10"/>
      <c r="T83" s="10"/>
      <c r="U83" s="10"/>
      <c r="V83" s="10"/>
      <c r="W83" s="10"/>
      <c r="X83" s="10"/>
      <c r="Y83" s="10"/>
      <c r="Z83" s="10"/>
      <c r="AA83" s="10"/>
      <c r="AB83" s="10"/>
      <c r="AC83" s="11"/>
      <c r="AM83" s="10"/>
    </row>
    <row r="84" spans="1:39" ht="16.5" customHeight="1">
      <c r="A84" s="1432"/>
      <c r="B84" s="1484"/>
      <c r="C84" s="1485"/>
      <c r="D84" s="1485"/>
      <c r="E84" s="1485"/>
      <c r="F84" s="1485"/>
      <c r="G84" s="1485"/>
      <c r="H84" s="1485"/>
      <c r="I84" s="1485"/>
      <c r="J84" s="1485"/>
      <c r="K84" s="1485"/>
      <c r="L84" s="1485"/>
      <c r="M84" s="1485"/>
      <c r="N84" s="1486"/>
      <c r="P84" s="1432"/>
      <c r="Q84" s="9"/>
      <c r="R84" s="10"/>
      <c r="S84" s="14" t="s">
        <v>1405</v>
      </c>
      <c r="T84" s="14"/>
      <c r="U84" s="10"/>
      <c r="V84" s="10"/>
      <c r="W84" s="10"/>
      <c r="X84" s="10"/>
      <c r="Y84" s="10"/>
      <c r="Z84" s="10"/>
      <c r="AA84" s="10"/>
      <c r="AB84" s="10"/>
      <c r="AC84" s="11"/>
      <c r="AM84" s="10"/>
    </row>
    <row r="85" spans="1:39" ht="16.5" customHeight="1">
      <c r="A85" s="1432"/>
      <c r="B85" s="651"/>
      <c r="C85" s="231"/>
      <c r="D85" s="231"/>
      <c r="E85" s="231"/>
      <c r="F85" s="231"/>
      <c r="G85" s="663"/>
      <c r="H85" s="627"/>
      <c r="I85" s="1549" t="s">
        <v>66</v>
      </c>
      <c r="J85" s="1549"/>
      <c r="K85" s="635"/>
      <c r="L85" s="231"/>
      <c r="M85" s="231"/>
      <c r="N85" s="652"/>
      <c r="P85" s="1432"/>
      <c r="Q85" s="9"/>
      <c r="R85" s="10"/>
      <c r="S85" s="10"/>
      <c r="T85" s="10"/>
      <c r="U85" s="10"/>
      <c r="V85" s="10"/>
      <c r="W85" s="10"/>
      <c r="X85" s="10"/>
      <c r="Y85" s="10"/>
      <c r="Z85" s="10"/>
      <c r="AA85" s="10"/>
      <c r="AB85" s="10"/>
      <c r="AC85" s="11"/>
      <c r="AM85" s="10"/>
    </row>
    <row r="86" spans="1:39" ht="16.5" customHeight="1">
      <c r="A86" s="1432"/>
      <c r="B86" s="1554" t="s">
        <v>789</v>
      </c>
      <c r="C86" s="1555"/>
      <c r="D86" s="1555"/>
      <c r="E86" s="1555"/>
      <c r="F86" s="660"/>
      <c r="G86" s="661" t="s">
        <v>796</v>
      </c>
      <c r="H86" s="660"/>
      <c r="I86" s="1545">
        <v>1</v>
      </c>
      <c r="J86" s="1545"/>
      <c r="K86" s="656" t="s">
        <v>773</v>
      </c>
      <c r="L86" s="1552" t="s">
        <v>799</v>
      </c>
      <c r="M86" s="1552"/>
      <c r="N86" s="1553"/>
      <c r="P86" s="1432"/>
      <c r="Q86" s="9"/>
      <c r="R86" s="10"/>
      <c r="S86" s="873" t="s">
        <v>66</v>
      </c>
      <c r="T86" s="951" t="s">
        <v>799</v>
      </c>
      <c r="U86" s="10"/>
      <c r="V86" s="10"/>
      <c r="W86" s="10"/>
      <c r="X86" s="10"/>
      <c r="Y86" s="10"/>
      <c r="Z86" s="10"/>
      <c r="AA86" s="10"/>
      <c r="AB86" s="10"/>
      <c r="AC86" s="11"/>
      <c r="AE86" s="10"/>
      <c r="AF86" s="10"/>
      <c r="AG86" s="10"/>
      <c r="AH86" s="10"/>
      <c r="AI86" s="10"/>
      <c r="AJ86" s="10"/>
      <c r="AK86" s="10"/>
      <c r="AL86" s="10"/>
      <c r="AM86" s="10"/>
    </row>
    <row r="87" spans="1:39" ht="18.75" customHeight="1">
      <c r="A87" s="1432"/>
      <c r="B87" s="1554"/>
      <c r="C87" s="1555"/>
      <c r="D87" s="1555"/>
      <c r="E87" s="1555"/>
      <c r="F87" s="659">
        <f>G87/G106</f>
        <v>0.29166666666666669</v>
      </c>
      <c r="G87" s="1546">
        <f>SUM(G89:H91)</f>
        <v>0.29166666666666669</v>
      </c>
      <c r="H87" s="1546"/>
      <c r="I87" s="15"/>
      <c r="J87" s="10"/>
      <c r="K87" s="10"/>
      <c r="L87" s="1552"/>
      <c r="M87" s="1552"/>
      <c r="N87" s="1553"/>
      <c r="O87" s="3"/>
      <c r="P87" s="1432"/>
      <c r="Q87" s="9"/>
      <c r="R87" s="10"/>
      <c r="S87" s="10"/>
      <c r="T87" s="14" t="s">
        <v>1399</v>
      </c>
      <c r="U87" s="10"/>
      <c r="V87" s="10"/>
      <c r="W87" s="10"/>
      <c r="X87" s="10"/>
      <c r="Y87" s="10"/>
      <c r="Z87" s="10"/>
      <c r="AA87" s="10"/>
      <c r="AB87" s="10"/>
      <c r="AC87" s="11"/>
    </row>
    <row r="88" spans="1:39">
      <c r="A88" s="1432"/>
      <c r="B88" s="876"/>
      <c r="C88" s="876" t="s">
        <v>6</v>
      </c>
      <c r="D88" s="99" t="s">
        <v>861</v>
      </c>
      <c r="E88" s="10"/>
      <c r="F88" s="10"/>
      <c r="G88" s="15"/>
      <c r="H88" s="109"/>
      <c r="I88" s="114"/>
      <c r="J88" s="212"/>
      <c r="K88" s="1412" t="s">
        <v>7</v>
      </c>
      <c r="L88" s="1412"/>
      <c r="M88" s="1412"/>
      <c r="N88" s="1413"/>
      <c r="O88" s="3"/>
      <c r="P88" s="1432"/>
      <c r="Q88" s="9"/>
      <c r="R88" s="10"/>
      <c r="S88" s="10"/>
      <c r="T88" s="10"/>
      <c r="U88" s="10"/>
      <c r="V88" s="10"/>
      <c r="W88" s="10"/>
      <c r="X88" s="10"/>
      <c r="Y88" s="10"/>
      <c r="Z88" s="10"/>
      <c r="AA88" s="10"/>
      <c r="AB88" s="10"/>
      <c r="AC88" s="11"/>
    </row>
    <row r="89" spans="1:39" ht="16.5" customHeight="1">
      <c r="A89" s="1432"/>
      <c r="B89" s="876"/>
      <c r="C89" s="885">
        <v>1.65</v>
      </c>
      <c r="D89" s="14" t="s">
        <v>311</v>
      </c>
      <c r="E89" s="14"/>
      <c r="F89" s="14"/>
      <c r="G89" s="1591">
        <f>(C89/C106)*G71</f>
        <v>0.27499999999999997</v>
      </c>
      <c r="H89" s="1591"/>
      <c r="I89" s="1591">
        <f>(C89/C98)*I86</f>
        <v>0.94285714285714284</v>
      </c>
      <c r="J89" s="1591"/>
      <c r="K89" s="1497" t="s">
        <v>560</v>
      </c>
      <c r="L89" s="1497"/>
      <c r="M89" s="1497"/>
      <c r="N89" s="1498"/>
      <c r="O89" s="3"/>
      <c r="P89" s="1432"/>
      <c r="Q89" s="9"/>
      <c r="R89" s="10"/>
      <c r="S89" s="10"/>
      <c r="T89" s="10"/>
      <c r="U89" s="10"/>
      <c r="V89" s="10"/>
      <c r="W89" s="10"/>
      <c r="X89" s="10"/>
      <c r="Y89" s="10"/>
      <c r="Z89" s="10"/>
      <c r="AA89" s="10"/>
      <c r="AB89" s="10"/>
      <c r="AC89" s="11"/>
    </row>
    <row r="90" spans="1:39" ht="16.5" customHeight="1">
      <c r="A90" s="1432"/>
      <c r="B90" s="876"/>
      <c r="C90" s="885">
        <v>0.05</v>
      </c>
      <c r="D90" s="14" t="s">
        <v>786</v>
      </c>
      <c r="E90" s="15"/>
      <c r="F90" s="16"/>
      <c r="G90" s="1409">
        <f>(C90/C106)*G71</f>
        <v>8.3333333333333332E-3</v>
      </c>
      <c r="H90" s="1409"/>
      <c r="I90" s="1409">
        <f>(C90/C98)*I86</f>
        <v>2.8571428571428574E-2</v>
      </c>
      <c r="J90" s="1409"/>
      <c r="K90" s="1499"/>
      <c r="L90" s="1499"/>
      <c r="M90" s="1499"/>
      <c r="N90" s="1500"/>
      <c r="O90" s="3"/>
      <c r="P90" s="1432"/>
      <c r="Q90" s="9"/>
      <c r="R90" s="10"/>
      <c r="S90" s="10"/>
      <c r="T90" s="10"/>
      <c r="U90" s="10"/>
      <c r="V90" s="10"/>
      <c r="W90" s="10"/>
      <c r="X90" s="10"/>
      <c r="Y90" s="10"/>
      <c r="Z90" s="10"/>
      <c r="AA90" s="10"/>
      <c r="AB90" s="10"/>
      <c r="AC90" s="11"/>
    </row>
    <row r="91" spans="1:39" ht="16.5" customHeight="1">
      <c r="A91" s="1432"/>
      <c r="B91" s="876"/>
      <c r="C91" s="885">
        <v>0.05</v>
      </c>
      <c r="D91" s="14" t="s">
        <v>787</v>
      </c>
      <c r="E91" s="15"/>
      <c r="F91" s="16"/>
      <c r="G91" s="1409">
        <f>(C91/C106)*G71</f>
        <v>8.3333333333333332E-3</v>
      </c>
      <c r="H91" s="1409"/>
      <c r="I91" s="1409">
        <f>(C91/C98)*I86</f>
        <v>2.8571428571428574E-2</v>
      </c>
      <c r="J91" s="1409"/>
      <c r="K91" s="1499"/>
      <c r="L91" s="1499"/>
      <c r="M91" s="1499"/>
      <c r="N91" s="1500"/>
      <c r="O91" s="3"/>
      <c r="P91" s="1432"/>
      <c r="Q91" s="9"/>
      <c r="R91" s="10"/>
      <c r="S91" s="10"/>
      <c r="T91" s="10"/>
      <c r="U91" s="10"/>
      <c r="V91" s="10"/>
      <c r="W91" s="10"/>
      <c r="X91" s="10"/>
      <c r="Y91" s="10"/>
      <c r="Z91" s="10"/>
      <c r="AA91" s="10"/>
      <c r="AB91" s="10"/>
      <c r="AC91" s="11"/>
    </row>
    <row r="92" spans="1:39" ht="16.5" customHeight="1">
      <c r="A92" s="1432"/>
      <c r="B92" s="876" t="s">
        <v>6</v>
      </c>
      <c r="C92" s="129"/>
      <c r="D92" s="14"/>
      <c r="E92" s="15"/>
      <c r="F92" s="16"/>
      <c r="G92" s="870"/>
      <c r="H92" s="870"/>
      <c r="I92" s="870"/>
      <c r="J92" s="870"/>
      <c r="K92" s="1499"/>
      <c r="L92" s="1499"/>
      <c r="M92" s="1499"/>
      <c r="N92" s="1500"/>
      <c r="O92" s="3"/>
      <c r="P92" s="1432"/>
      <c r="Q92" s="9"/>
      <c r="R92" s="10"/>
      <c r="S92" s="10"/>
      <c r="T92" s="10"/>
      <c r="U92" s="10"/>
      <c r="V92" s="10"/>
      <c r="W92" s="10"/>
      <c r="X92" s="10"/>
      <c r="Y92" s="10"/>
      <c r="Z92" s="10"/>
      <c r="AA92" s="10"/>
      <c r="AB92" s="10"/>
      <c r="AC92" s="11"/>
    </row>
    <row r="93" spans="1:39" ht="16.5" customHeight="1">
      <c r="A93" s="1432"/>
      <c r="B93" s="1671" t="s">
        <v>801</v>
      </c>
      <c r="C93" s="1672"/>
      <c r="D93" s="1672"/>
      <c r="E93" s="1672"/>
      <c r="F93" s="675"/>
      <c r="G93" s="872"/>
      <c r="H93" s="872"/>
      <c r="I93" s="953"/>
      <c r="J93" s="872"/>
      <c r="K93" s="1499"/>
      <c r="L93" s="1499"/>
      <c r="M93" s="1499"/>
      <c r="N93" s="1500"/>
      <c r="O93" s="3"/>
      <c r="P93" s="1432"/>
      <c r="Q93" s="9"/>
      <c r="R93" s="987" t="s">
        <v>801</v>
      </c>
      <c r="S93" s="987"/>
      <c r="T93" s="987"/>
      <c r="U93" s="10"/>
      <c r="V93" s="10"/>
      <c r="W93" s="10"/>
      <c r="X93" s="10"/>
      <c r="Y93" s="10"/>
      <c r="Z93" s="10"/>
      <c r="AA93" s="10"/>
      <c r="AB93" s="10"/>
      <c r="AC93" s="11"/>
    </row>
    <row r="94" spans="1:39" ht="16.5" customHeight="1">
      <c r="A94" s="1432"/>
      <c r="B94" s="556">
        <v>0.1</v>
      </c>
      <c r="C94" s="556"/>
      <c r="D94" s="1673" t="s">
        <v>252</v>
      </c>
      <c r="E94" s="1673"/>
      <c r="F94" s="675"/>
      <c r="G94" s="1674">
        <f>(B94/B98)*G89</f>
        <v>0.13749999999999998</v>
      </c>
      <c r="H94" s="1674"/>
      <c r="I94" s="1675">
        <f>(B94/B98)*I89</f>
        <v>0.47142857142857142</v>
      </c>
      <c r="J94" s="1674"/>
      <c r="K94" s="1499"/>
      <c r="L94" s="1499"/>
      <c r="M94" s="1499"/>
      <c r="N94" s="1500"/>
      <c r="O94" s="3"/>
      <c r="P94" s="1432"/>
      <c r="Q94" s="9"/>
      <c r="R94" s="14" t="s">
        <v>1402</v>
      </c>
      <c r="T94" s="10"/>
      <c r="U94" s="10"/>
      <c r="V94" s="10"/>
      <c r="W94" s="10"/>
      <c r="X94" s="10"/>
      <c r="Y94" s="10"/>
      <c r="Z94" s="10"/>
      <c r="AA94" s="10"/>
      <c r="AB94" s="10"/>
      <c r="AC94" s="11"/>
    </row>
    <row r="95" spans="1:39" ht="16.5" customHeight="1">
      <c r="A95" s="1432"/>
      <c r="B95" s="556">
        <v>0.1</v>
      </c>
      <c r="C95" s="556"/>
      <c r="D95" s="1673" t="s">
        <v>44</v>
      </c>
      <c r="E95" s="1673"/>
      <c r="F95" s="675"/>
      <c r="G95" s="1674">
        <f>(B95/B98)*G89</f>
        <v>0.13749999999999998</v>
      </c>
      <c r="H95" s="1674"/>
      <c r="I95" s="1675">
        <f>(B95/B98)*I89</f>
        <v>0.47142857142857142</v>
      </c>
      <c r="J95" s="1674"/>
      <c r="K95" s="1499"/>
      <c r="L95" s="1499"/>
      <c r="M95" s="1499"/>
      <c r="N95" s="1500"/>
      <c r="O95" s="3"/>
      <c r="P95" s="1432"/>
      <c r="Q95" s="9"/>
      <c r="R95" s="14" t="s">
        <v>1401</v>
      </c>
      <c r="T95" s="10"/>
      <c r="U95" s="10"/>
      <c r="V95" s="10"/>
      <c r="W95" s="10"/>
      <c r="X95" s="10"/>
      <c r="Y95" s="10"/>
      <c r="Z95" s="10"/>
      <c r="AA95" s="10"/>
      <c r="AB95" s="10"/>
      <c r="AC95" s="11"/>
    </row>
    <row r="96" spans="1:39" ht="15.75" customHeight="1">
      <c r="A96" s="1432"/>
      <c r="B96" s="297"/>
      <c r="C96" s="129"/>
      <c r="D96" s="14"/>
      <c r="E96" s="15"/>
      <c r="F96" s="16"/>
      <c r="G96" s="1409">
        <f>(C96/C106)*G71</f>
        <v>0</v>
      </c>
      <c r="H96" s="1409"/>
      <c r="I96" s="1409">
        <f>(C96/C98)*I86</f>
        <v>0</v>
      </c>
      <c r="J96" s="1409"/>
      <c r="K96" s="1676" t="s">
        <v>800</v>
      </c>
      <c r="L96" s="1676"/>
      <c r="M96" s="1676"/>
      <c r="N96" s="1677"/>
      <c r="O96" s="3"/>
      <c r="P96" s="1432"/>
      <c r="Q96" s="9"/>
      <c r="R96" s="10"/>
      <c r="S96" s="10"/>
      <c r="T96" s="10"/>
      <c r="U96" s="10"/>
      <c r="V96" s="10"/>
      <c r="W96" s="10"/>
      <c r="X96" s="10"/>
      <c r="Y96" s="10"/>
      <c r="Z96" s="10"/>
      <c r="AA96" s="10"/>
      <c r="AB96" s="10"/>
      <c r="AC96" s="11"/>
    </row>
    <row r="97" spans="1:29" ht="16.5" customHeight="1">
      <c r="A97" s="1432"/>
      <c r="B97" s="9"/>
      <c r="C97" s="10"/>
      <c r="D97" s="10"/>
      <c r="E97" s="10"/>
      <c r="F97" s="10"/>
      <c r="G97" s="15"/>
      <c r="H97" s="15"/>
      <c r="I97" s="10"/>
      <c r="J97" s="10"/>
      <c r="K97" s="1678"/>
      <c r="L97" s="1678"/>
      <c r="M97" s="1678"/>
      <c r="N97" s="1679"/>
      <c r="P97" s="1432"/>
      <c r="Q97" s="9"/>
      <c r="R97" s="10"/>
      <c r="S97" s="10"/>
      <c r="T97" s="10"/>
      <c r="U97" s="10"/>
      <c r="V97" s="10"/>
      <c r="W97" s="10"/>
      <c r="X97" s="10"/>
      <c r="Y97" s="10"/>
      <c r="Z97" s="10"/>
      <c r="AA97" s="10"/>
      <c r="AB97" s="10"/>
      <c r="AC97" s="11"/>
    </row>
    <row r="98" spans="1:29" ht="16.5" customHeight="1">
      <c r="A98" s="1432"/>
      <c r="B98" s="875">
        <f>SUM(B89:B96)</f>
        <v>0.2</v>
      </c>
      <c r="C98" s="875">
        <f>SUM(C89:C91)</f>
        <v>1.75</v>
      </c>
      <c r="D98" s="1453" t="s">
        <v>8</v>
      </c>
      <c r="E98" s="1453"/>
      <c r="F98" s="1453"/>
      <c r="G98" s="1454">
        <f>SUM(G89:H91)</f>
        <v>0.29166666666666669</v>
      </c>
      <c r="H98" s="1454"/>
      <c r="I98" s="1454">
        <f>SUM(I89:J91)</f>
        <v>1</v>
      </c>
      <c r="J98" s="1454"/>
      <c r="K98" s="1678"/>
      <c r="L98" s="1678"/>
      <c r="M98" s="1678"/>
      <c r="N98" s="1679"/>
      <c r="P98" s="1432"/>
      <c r="Q98" s="9"/>
      <c r="R98" s="10"/>
      <c r="S98" s="10"/>
      <c r="T98" s="10"/>
      <c r="U98" s="10"/>
      <c r="V98" s="10"/>
      <c r="W98" s="10"/>
      <c r="X98" s="10"/>
      <c r="Y98" s="10"/>
      <c r="Z98" s="10"/>
      <c r="AA98" s="10"/>
      <c r="AB98" s="10"/>
      <c r="AC98" s="11"/>
    </row>
    <row r="99" spans="1:29" ht="16.5" customHeight="1">
      <c r="A99" s="1432"/>
      <c r="B99" s="9"/>
      <c r="C99" s="875"/>
      <c r="D99" s="865"/>
      <c r="E99" s="865"/>
      <c r="F99" s="865"/>
      <c r="G99" s="665"/>
      <c r="H99" s="871"/>
      <c r="I99" s="871"/>
      <c r="J99" s="10"/>
      <c r="K99" s="1678"/>
      <c r="L99" s="1678"/>
      <c r="M99" s="1678"/>
      <c r="N99" s="1679"/>
      <c r="P99" s="1432"/>
      <c r="Q99" s="9"/>
      <c r="R99" s="10"/>
      <c r="S99" s="10"/>
      <c r="T99" s="10"/>
      <c r="U99" s="10"/>
      <c r="V99" s="10"/>
      <c r="W99" s="10"/>
      <c r="X99" s="10"/>
      <c r="Y99" s="10"/>
      <c r="Z99" s="10"/>
      <c r="AA99" s="10"/>
      <c r="AB99" s="10"/>
      <c r="AC99" s="11"/>
    </row>
    <row r="100" spans="1:29" ht="16.5" customHeight="1">
      <c r="A100" s="1432"/>
      <c r="B100" s="671"/>
      <c r="C100" s="239" t="s">
        <v>790</v>
      </c>
      <c r="D100" s="672"/>
      <c r="E100" s="672"/>
      <c r="F100" s="239"/>
      <c r="G100" s="673"/>
      <c r="H100" s="673"/>
      <c r="I100" s="673"/>
      <c r="J100" s="673"/>
      <c r="K100" s="241"/>
      <c r="L100" s="241"/>
      <c r="M100" s="241"/>
      <c r="N100" s="674"/>
      <c r="P100" s="1432"/>
      <c r="Q100" s="9"/>
      <c r="R100" s="988" t="s">
        <v>1403</v>
      </c>
      <c r="S100" s="10"/>
      <c r="T100" s="10"/>
      <c r="U100" s="10"/>
      <c r="V100" s="10"/>
      <c r="W100" s="10"/>
      <c r="X100" s="10"/>
      <c r="Y100" s="10"/>
      <c r="Z100" s="10"/>
      <c r="AA100" s="10"/>
      <c r="AB100" s="10"/>
      <c r="AC100" s="11"/>
    </row>
    <row r="101" spans="1:29" ht="16.5" customHeight="1">
      <c r="A101" s="1432"/>
      <c r="B101" s="297"/>
      <c r="C101" s="7" t="s">
        <v>791</v>
      </c>
      <c r="D101" s="228"/>
      <c r="E101" s="228"/>
      <c r="F101" s="15"/>
      <c r="G101" s="871"/>
      <c r="H101" s="7" t="s">
        <v>793</v>
      </c>
      <c r="I101" s="871"/>
      <c r="J101" s="871"/>
      <c r="K101" s="10"/>
      <c r="L101" s="10"/>
      <c r="M101" s="10"/>
      <c r="N101" s="11"/>
      <c r="P101" s="1432"/>
      <c r="Q101" s="9"/>
      <c r="R101" s="10"/>
      <c r="S101" s="10"/>
      <c r="T101" s="10"/>
      <c r="U101" s="10"/>
      <c r="V101" s="10"/>
      <c r="W101" s="10"/>
      <c r="X101" s="10"/>
      <c r="Y101" s="10"/>
      <c r="Z101" s="10"/>
      <c r="AA101" s="10"/>
      <c r="AB101" s="10"/>
      <c r="AC101" s="11"/>
    </row>
    <row r="102" spans="1:29" ht="16.5" customHeight="1">
      <c r="A102" s="1432"/>
      <c r="B102" s="297"/>
      <c r="C102" s="7" t="s">
        <v>792</v>
      </c>
      <c r="D102" s="228"/>
      <c r="E102" s="228"/>
      <c r="F102" s="15"/>
      <c r="G102" s="871"/>
      <c r="H102" s="7" t="s">
        <v>794</v>
      </c>
      <c r="I102" s="871"/>
      <c r="J102" s="871"/>
      <c r="K102" s="10"/>
      <c r="L102" s="10"/>
      <c r="M102" s="10"/>
      <c r="N102" s="11"/>
      <c r="P102" s="1432"/>
      <c r="Q102" s="9"/>
      <c r="R102" s="10"/>
      <c r="S102" s="10"/>
      <c r="T102" s="10"/>
      <c r="U102" s="10"/>
      <c r="V102" s="10"/>
      <c r="W102" s="10"/>
      <c r="X102" s="10"/>
      <c r="Y102" s="10"/>
      <c r="Z102" s="10"/>
      <c r="AA102" s="10"/>
      <c r="AB102" s="10"/>
      <c r="AC102" s="11"/>
    </row>
    <row r="103" spans="1:29" ht="16.5" customHeight="1">
      <c r="A103" s="1432"/>
      <c r="B103" s="667"/>
      <c r="C103" s="670" t="s">
        <v>593</v>
      </c>
      <c r="D103" s="668" t="s">
        <v>795</v>
      </c>
      <c r="E103" s="455"/>
      <c r="F103" s="669"/>
      <c r="G103" s="888"/>
      <c r="H103" s="888"/>
      <c r="I103" s="888"/>
      <c r="J103" s="888"/>
      <c r="K103" s="881"/>
      <c r="L103" s="10"/>
      <c r="M103" s="10"/>
      <c r="N103" s="11"/>
      <c r="P103" s="1432"/>
      <c r="Q103" s="9"/>
      <c r="R103" s="941" t="s">
        <v>1404</v>
      </c>
      <c r="S103" s="10"/>
      <c r="T103" s="10"/>
      <c r="U103" s="10"/>
      <c r="V103" s="10"/>
      <c r="W103" s="10"/>
      <c r="X103" s="10"/>
      <c r="Y103" s="10"/>
      <c r="Z103" s="10"/>
      <c r="AA103" s="10"/>
      <c r="AB103" s="10"/>
      <c r="AC103" s="11"/>
    </row>
    <row r="104" spans="1:29" ht="13.5" customHeight="1">
      <c r="A104" s="1432"/>
      <c r="B104" s="1484"/>
      <c r="C104" s="1485"/>
      <c r="D104" s="1485"/>
      <c r="E104" s="1485"/>
      <c r="F104" s="1485"/>
      <c r="G104" s="1485"/>
      <c r="H104" s="1485"/>
      <c r="I104" s="1485"/>
      <c r="J104" s="1485"/>
      <c r="K104" s="1485"/>
      <c r="L104" s="1485"/>
      <c r="M104" s="1485"/>
      <c r="N104" s="1486"/>
      <c r="P104" s="1432"/>
      <c r="Q104" s="9"/>
      <c r="R104" s="10"/>
      <c r="S104" s="10"/>
      <c r="T104" s="10"/>
      <c r="U104" s="10"/>
      <c r="V104" s="10"/>
      <c r="W104" s="10"/>
      <c r="X104" s="10"/>
      <c r="Y104" s="10"/>
      <c r="Z104" s="10"/>
      <c r="AA104" s="10"/>
      <c r="AB104" s="10"/>
      <c r="AC104" s="11"/>
    </row>
    <row r="105" spans="1:29" ht="13.5" customHeight="1">
      <c r="A105" s="1432"/>
      <c r="B105" s="9"/>
      <c r="C105" s="875"/>
      <c r="D105" s="865"/>
      <c r="E105" s="865"/>
      <c r="F105" s="865"/>
      <c r="G105" s="665"/>
      <c r="H105" s="871"/>
      <c r="I105" s="871"/>
      <c r="J105" s="10"/>
      <c r="K105" s="20"/>
      <c r="L105" s="10"/>
      <c r="M105" s="10"/>
      <c r="N105" s="19"/>
      <c r="P105" s="1432"/>
      <c r="Q105" s="9"/>
      <c r="R105" s="10"/>
      <c r="S105" s="10"/>
      <c r="T105" s="10"/>
      <c r="U105" s="10"/>
      <c r="V105" s="10"/>
      <c r="W105" s="10"/>
      <c r="X105" s="10"/>
      <c r="Y105" s="10"/>
      <c r="Z105" s="10"/>
      <c r="AA105" s="10"/>
      <c r="AB105" s="10"/>
      <c r="AC105" s="11"/>
    </row>
    <row r="106" spans="1:29" ht="13.5" customHeight="1">
      <c r="A106" s="1432"/>
      <c r="B106" s="9"/>
      <c r="C106" s="875">
        <f>C82+C98</f>
        <v>6</v>
      </c>
      <c r="D106" s="228" t="s">
        <v>804</v>
      </c>
      <c r="E106" s="865"/>
      <c r="F106" s="865"/>
      <c r="G106" s="20">
        <f>G82+G98</f>
        <v>1</v>
      </c>
      <c r="H106" s="20"/>
      <c r="I106" s="871"/>
      <c r="J106" s="10"/>
      <c r="K106" s="20"/>
      <c r="L106" s="10"/>
      <c r="M106" s="10"/>
      <c r="N106" s="19"/>
      <c r="P106" s="1432"/>
      <c r="Q106" s="1016" t="s">
        <v>1418</v>
      </c>
      <c r="R106" s="10"/>
      <c r="S106" s="10"/>
      <c r="T106" s="10"/>
      <c r="U106" s="10"/>
      <c r="V106" s="10"/>
      <c r="W106" s="10"/>
      <c r="X106" s="10"/>
      <c r="Y106" s="10"/>
      <c r="Z106" s="10"/>
      <c r="AA106" s="10"/>
      <c r="AB106" s="10"/>
      <c r="AC106" s="11"/>
    </row>
    <row r="107" spans="1:29" ht="13.5" customHeight="1" thickBot="1">
      <c r="A107" s="1432"/>
      <c r="B107" s="9"/>
      <c r="C107" s="875"/>
      <c r="D107" s="865"/>
      <c r="E107" s="865"/>
      <c r="F107" s="865"/>
      <c r="G107" s="871"/>
      <c r="H107" s="871"/>
      <c r="I107" s="10"/>
      <c r="J107" s="10"/>
      <c r="K107" s="20"/>
      <c r="L107" s="10"/>
      <c r="M107" s="10"/>
      <c r="N107" s="19"/>
      <c r="P107" s="1432"/>
      <c r="Q107" s="992" t="str">
        <f ca="1">CELL("nomfichier",P103)</f>
        <v>D:\1 UPRT SITE WEB\uprt.fr\ff-mickael-rabeau\[ff-mr-patisserie-N°3-complet.xlsx]Gateaux et divers</v>
      </c>
      <c r="R107" s="10"/>
      <c r="S107" s="10"/>
      <c r="T107" s="10"/>
      <c r="U107" s="10"/>
      <c r="V107" s="10"/>
      <c r="W107" s="10"/>
      <c r="X107" s="10"/>
      <c r="Y107" s="10"/>
      <c r="Z107" s="10"/>
      <c r="AA107" s="10"/>
      <c r="AB107" s="10"/>
      <c r="AC107" s="11"/>
    </row>
    <row r="108" spans="1:29" ht="13.5" customHeight="1">
      <c r="A108" s="1432"/>
      <c r="B108" s="23" t="s">
        <v>6</v>
      </c>
      <c r="C108" s="452" t="s">
        <v>10</v>
      </c>
      <c r="D108" s="25"/>
      <c r="E108" s="25"/>
      <c r="F108" s="25"/>
      <c r="G108" s="25"/>
      <c r="H108" s="25"/>
      <c r="I108" s="25"/>
      <c r="J108" s="25"/>
      <c r="K108" s="25"/>
      <c r="L108" s="25"/>
      <c r="M108" s="25"/>
      <c r="N108" s="26"/>
      <c r="P108" s="1432"/>
      <c r="Q108" s="938"/>
      <c r="R108" s="939"/>
      <c r="S108" s="939"/>
      <c r="T108" s="939"/>
      <c r="U108" s="25"/>
      <c r="V108" s="25"/>
      <c r="W108" s="25"/>
      <c r="X108" s="25"/>
      <c r="Y108" s="25"/>
      <c r="Z108" s="25"/>
      <c r="AA108" s="25"/>
      <c r="AB108" s="25"/>
      <c r="AC108" s="26"/>
    </row>
    <row r="109" spans="1:29">
      <c r="A109" s="1432"/>
      <c r="B109" s="86" t="s">
        <v>5</v>
      </c>
      <c r="C109" s="451" t="s">
        <v>802</v>
      </c>
      <c r="D109" s="28"/>
      <c r="E109" s="28"/>
      <c r="F109" s="28"/>
      <c r="G109" s="28"/>
      <c r="H109" s="28"/>
      <c r="I109" s="28"/>
      <c r="J109" s="28"/>
      <c r="K109" s="28"/>
      <c r="L109" s="28"/>
      <c r="M109" s="10"/>
      <c r="N109" s="29"/>
      <c r="P109" s="1432"/>
      <c r="Q109" s="9"/>
      <c r="R109" s="10" t="s">
        <v>9</v>
      </c>
      <c r="S109" s="932" t="s">
        <v>177</v>
      </c>
      <c r="T109" s="10"/>
      <c r="U109" s="10"/>
      <c r="V109" s="1429" t="s">
        <v>179</v>
      </c>
      <c r="W109" s="1429"/>
      <c r="X109" s="1429"/>
      <c r="Y109" s="1429"/>
      <c r="Z109" s="1429"/>
      <c r="AA109" s="1429"/>
      <c r="AB109" s="1429"/>
      <c r="AC109" s="1430"/>
    </row>
    <row r="110" spans="1:29">
      <c r="A110" s="1432"/>
      <c r="B110" s="873" t="s">
        <v>66</v>
      </c>
      <c r="C110" s="666" t="s">
        <v>782</v>
      </c>
      <c r="D110" s="28"/>
      <c r="E110" s="28"/>
      <c r="F110" s="28"/>
      <c r="G110" s="28"/>
      <c r="H110" s="28"/>
      <c r="I110" s="28"/>
      <c r="J110" s="28"/>
      <c r="K110" s="28"/>
      <c r="L110" s="28"/>
      <c r="M110" s="10"/>
      <c r="N110" s="29"/>
      <c r="P110" s="1432"/>
      <c r="Q110" s="10"/>
      <c r="R110" s="10"/>
      <c r="S110" s="10"/>
      <c r="T110" s="10"/>
      <c r="U110" s="10"/>
      <c r="V110" s="931"/>
      <c r="W110" s="931" t="s">
        <v>178</v>
      </c>
      <c r="X110" s="931"/>
      <c r="Y110" s="931"/>
      <c r="Z110" s="931"/>
      <c r="AA110" s="931"/>
      <c r="AB110" s="931"/>
      <c r="AC110" s="933"/>
    </row>
    <row r="111" spans="1:29" ht="15" customHeight="1">
      <c r="A111" s="1432"/>
      <c r="B111" s="1433" t="s">
        <v>1412</v>
      </c>
      <c r="C111" s="1434"/>
      <c r="D111" s="1434"/>
      <c r="E111" s="1434"/>
      <c r="F111" s="1434"/>
      <c r="G111" s="1434"/>
      <c r="H111" s="1434"/>
      <c r="I111" s="1434"/>
      <c r="J111" s="1434"/>
      <c r="K111" s="1434"/>
      <c r="L111" s="1434"/>
      <c r="M111" s="1434"/>
      <c r="N111" s="1435"/>
      <c r="P111" s="1432"/>
      <c r="Q111" s="1433" t="s">
        <v>1412</v>
      </c>
      <c r="R111" s="1434"/>
      <c r="S111" s="1434"/>
      <c r="T111" s="1434"/>
      <c r="U111" s="1434"/>
      <c r="V111" s="1434"/>
      <c r="W111" s="1434"/>
      <c r="X111" s="1434"/>
      <c r="Y111" s="1434"/>
      <c r="Z111" s="1434"/>
      <c r="AA111" s="1434"/>
      <c r="AB111" s="1434"/>
      <c r="AC111" s="1435"/>
    </row>
    <row r="112" spans="1:29" ht="15.75" thickBot="1">
      <c r="A112" s="1432"/>
      <c r="B112" s="1436"/>
      <c r="C112" s="1437"/>
      <c r="D112" s="1437"/>
      <c r="E112" s="1437"/>
      <c r="F112" s="1437"/>
      <c r="G112" s="1437"/>
      <c r="H112" s="1437"/>
      <c r="I112" s="1437"/>
      <c r="J112" s="1437"/>
      <c r="K112" s="1437"/>
      <c r="L112" s="1437"/>
      <c r="M112" s="1437"/>
      <c r="N112" s="1438"/>
      <c r="P112" s="1432"/>
      <c r="Q112" s="1436"/>
      <c r="R112" s="1437"/>
      <c r="S112" s="1437"/>
      <c r="T112" s="1437"/>
      <c r="U112" s="1437"/>
      <c r="V112" s="1437"/>
      <c r="W112" s="1437"/>
      <c r="X112" s="1437"/>
      <c r="Y112" s="1437"/>
      <c r="Z112" s="1437"/>
      <c r="AA112" s="1437"/>
      <c r="AB112" s="1437"/>
      <c r="AC112" s="1438"/>
    </row>
    <row r="114" spans="1:29" ht="15.75" thickBot="1">
      <c r="A114" s="8" t="s">
        <v>3</v>
      </c>
      <c r="B114" s="1431" t="str">
        <f>B115</f>
        <v xml:space="preserve">Miroir café </v>
      </c>
      <c r="C114" s="1431"/>
      <c r="D114" s="1431"/>
      <c r="E114" s="1431"/>
      <c r="F114" s="1431"/>
      <c r="G114" s="1431"/>
      <c r="H114" s="1431"/>
      <c r="I114" s="1431"/>
      <c r="J114" s="1431"/>
      <c r="K114" s="1431"/>
      <c r="L114" s="1431"/>
      <c r="M114" s="1431"/>
      <c r="N114" s="1431"/>
      <c r="O114" s="3"/>
      <c r="P114" s="8" t="s">
        <v>3</v>
      </c>
      <c r="Q114" s="1431" t="str">
        <f>Q115</f>
        <v xml:space="preserve">Miroir café </v>
      </c>
      <c r="R114" s="1431"/>
      <c r="S114" s="1431"/>
      <c r="T114" s="1431"/>
      <c r="U114" s="1431"/>
      <c r="V114" s="1431"/>
      <c r="W114" s="1431"/>
      <c r="X114" s="1431"/>
      <c r="Y114" s="1431"/>
      <c r="Z114" s="1431"/>
      <c r="AA114" s="1431"/>
      <c r="AB114" s="1431"/>
      <c r="AC114" s="1431"/>
    </row>
    <row r="115" spans="1:29" ht="23.25" customHeight="1">
      <c r="A115" s="1432" t="str">
        <f>B115</f>
        <v xml:space="preserve">Miroir café </v>
      </c>
      <c r="B115" s="1399" t="s">
        <v>1275</v>
      </c>
      <c r="C115" s="1400"/>
      <c r="D115" s="1400"/>
      <c r="E115" s="1400"/>
      <c r="F115" s="1400"/>
      <c r="G115" s="1400"/>
      <c r="H115" s="1400"/>
      <c r="I115" s="1400"/>
      <c r="J115" s="1400"/>
      <c r="K115" s="1400"/>
      <c r="L115" s="1400"/>
      <c r="M115" s="1400"/>
      <c r="N115" s="1401"/>
      <c r="O115" s="3"/>
      <c r="P115" s="1432" t="str">
        <f>Q115</f>
        <v xml:space="preserve">Miroir café </v>
      </c>
      <c r="Q115" s="1399" t="s">
        <v>1275</v>
      </c>
      <c r="R115" s="1400"/>
      <c r="S115" s="1400"/>
      <c r="T115" s="1400"/>
      <c r="U115" s="1400"/>
      <c r="V115" s="1400"/>
      <c r="W115" s="1400"/>
      <c r="X115" s="1400"/>
      <c r="Y115" s="1400"/>
      <c r="Z115" s="1400"/>
      <c r="AA115" s="1400"/>
      <c r="AB115" s="1400"/>
      <c r="AC115" s="1401"/>
    </row>
    <row r="116" spans="1:29" ht="15.75" customHeight="1">
      <c r="A116" s="1432"/>
      <c r="B116" s="1387"/>
      <c r="C116" s="1388"/>
      <c r="D116" s="1388"/>
      <c r="E116" s="1388"/>
      <c r="F116" s="1388"/>
      <c r="G116" s="1388"/>
      <c r="H116" s="1388"/>
      <c r="I116" s="1388"/>
      <c r="J116" s="1388"/>
      <c r="K116" s="1388"/>
      <c r="L116" s="1388"/>
      <c r="M116" s="1388"/>
      <c r="N116" s="1389"/>
      <c r="O116" s="3"/>
      <c r="P116" s="1432"/>
      <c r="Q116" s="1387"/>
      <c r="R116" s="1388"/>
      <c r="S116" s="1388"/>
      <c r="T116" s="1388"/>
      <c r="U116" s="1388"/>
      <c r="V116" s="1388"/>
      <c r="W116" s="1388"/>
      <c r="X116" s="1388"/>
      <c r="Y116" s="1388"/>
      <c r="Z116" s="1388"/>
      <c r="AA116" s="1388"/>
      <c r="AB116" s="1388"/>
      <c r="AC116" s="1389"/>
    </row>
    <row r="117" spans="1:29" ht="15.75" customHeight="1">
      <c r="A117" s="1432"/>
      <c r="B117" s="1416" t="s">
        <v>19</v>
      </c>
      <c r="C117" s="1417"/>
      <c r="D117" s="1417"/>
      <c r="E117" s="1417"/>
      <c r="F117" s="1417"/>
      <c r="G117" s="1417"/>
      <c r="H117" s="1417"/>
      <c r="I117" s="1417"/>
      <c r="J117" s="1417"/>
      <c r="K117" s="1417"/>
      <c r="L117" s="1417"/>
      <c r="M117" s="1417"/>
      <c r="N117" s="1418"/>
      <c r="O117" s="3"/>
      <c r="P117" s="1432"/>
      <c r="Q117" s="1416" t="s">
        <v>19</v>
      </c>
      <c r="R117" s="1417"/>
      <c r="S117" s="1417"/>
      <c r="T117" s="1417"/>
      <c r="U117" s="1417"/>
      <c r="V117" s="1417"/>
      <c r="W117" s="1417"/>
      <c r="X117" s="1417"/>
      <c r="Y117" s="1417"/>
      <c r="Z117" s="1417"/>
      <c r="AA117" s="1417"/>
      <c r="AB117" s="1417"/>
      <c r="AC117" s="1418"/>
    </row>
    <row r="118" spans="1:29" ht="15.75" customHeight="1" thickBot="1">
      <c r="A118" s="1432"/>
      <c r="B118" s="1419"/>
      <c r="C118" s="1420"/>
      <c r="D118" s="1420"/>
      <c r="E118" s="1420"/>
      <c r="F118" s="1420"/>
      <c r="G118" s="1420"/>
      <c r="H118" s="1420"/>
      <c r="I118" s="1420"/>
      <c r="J118" s="1420"/>
      <c r="K118" s="1420"/>
      <c r="L118" s="1420"/>
      <c r="M118" s="1420"/>
      <c r="N118" s="1421"/>
      <c r="O118" s="3"/>
      <c r="P118" s="1432"/>
      <c r="Q118" s="1419"/>
      <c r="R118" s="1420"/>
      <c r="S118" s="1420"/>
      <c r="T118" s="1420"/>
      <c r="U118" s="1420"/>
      <c r="V118" s="1420"/>
      <c r="W118" s="1420"/>
      <c r="X118" s="1420"/>
      <c r="Y118" s="1420"/>
      <c r="Z118" s="1420"/>
      <c r="AA118" s="1420"/>
      <c r="AB118" s="1420"/>
      <c r="AC118" s="1421"/>
    </row>
    <row r="119" spans="1:29" ht="15" customHeight="1">
      <c r="A119" s="1432"/>
      <c r="B119" s="9"/>
      <c r="C119" s="10"/>
      <c r="D119" s="10"/>
      <c r="E119" s="10"/>
      <c r="F119" s="10"/>
      <c r="G119" s="10"/>
      <c r="H119" s="10"/>
      <c r="I119" s="10"/>
      <c r="J119" s="10"/>
      <c r="K119" s="10"/>
      <c r="L119" s="10"/>
      <c r="M119" s="10"/>
      <c r="N119" s="11"/>
      <c r="O119" s="3"/>
      <c r="P119" s="1432"/>
      <c r="Q119" s="1424" t="s">
        <v>144</v>
      </c>
      <c r="R119" s="1403"/>
      <c r="S119" s="1403"/>
      <c r="T119" s="1403"/>
      <c r="U119" s="1403"/>
      <c r="V119" s="1403"/>
      <c r="W119" s="1403"/>
      <c r="X119" s="1403"/>
      <c r="Y119" s="1403"/>
      <c r="Z119" s="1403"/>
      <c r="AA119" s="1403"/>
      <c r="AB119" s="1403"/>
      <c r="AC119" s="1425"/>
    </row>
    <row r="120" spans="1:29" ht="15" customHeight="1" thickBot="1">
      <c r="A120" s="1432"/>
      <c r="B120" s="9"/>
      <c r="C120" s="10"/>
      <c r="D120" s="10"/>
      <c r="E120" s="10"/>
      <c r="F120" s="10"/>
      <c r="G120" s="1408" t="s">
        <v>5</v>
      </c>
      <c r="H120" s="1408"/>
      <c r="I120" s="10"/>
      <c r="J120" s="10"/>
      <c r="K120" s="10"/>
      <c r="L120" s="10"/>
      <c r="M120" s="10"/>
      <c r="N120" s="11"/>
      <c r="O120" s="3"/>
      <c r="P120" s="1432"/>
      <c r="Q120" s="1426"/>
      <c r="R120" s="1406"/>
      <c r="S120" s="1406"/>
      <c r="T120" s="1406"/>
      <c r="U120" s="1406"/>
      <c r="V120" s="1406"/>
      <c r="W120" s="1406"/>
      <c r="X120" s="1406"/>
      <c r="Y120" s="1406"/>
      <c r="Z120" s="1406"/>
      <c r="AA120" s="1406"/>
      <c r="AB120" s="1406"/>
      <c r="AC120" s="1427"/>
    </row>
    <row r="121" spans="1:29" ht="18.75" customHeight="1">
      <c r="A121" s="1432"/>
      <c r="B121" s="9"/>
      <c r="C121" s="10"/>
      <c r="D121" s="10"/>
      <c r="E121" s="447" t="s">
        <v>146</v>
      </c>
      <c r="F121" s="891" t="s">
        <v>4</v>
      </c>
      <c r="G121" s="1442">
        <v>2.4649999999999999</v>
      </c>
      <c r="H121" s="1442"/>
      <c r="I121" s="222"/>
      <c r="J121" s="10"/>
      <c r="K121" s="10"/>
      <c r="L121" s="10"/>
      <c r="M121" s="10"/>
      <c r="N121" s="11"/>
      <c r="O121" s="3"/>
      <c r="P121" s="1432"/>
      <c r="Q121" s="9"/>
      <c r="R121" s="1428" t="s">
        <v>1410</v>
      </c>
      <c r="S121" s="1428"/>
      <c r="T121" s="1428"/>
      <c r="U121" s="1428"/>
      <c r="V121" s="1428"/>
      <c r="W121" s="1428"/>
      <c r="X121" s="1428"/>
      <c r="Y121" s="1428"/>
      <c r="Z121" s="1428"/>
      <c r="AA121" s="1428"/>
      <c r="AB121" s="1428"/>
      <c r="AC121" s="11"/>
    </row>
    <row r="122" spans="1:29">
      <c r="A122" s="1432"/>
      <c r="B122" s="842"/>
      <c r="C122" s="876" t="s">
        <v>6</v>
      </c>
      <c r="D122" s="99" t="s">
        <v>861</v>
      </c>
      <c r="E122" s="10"/>
      <c r="F122" s="10"/>
      <c r="G122" s="114"/>
      <c r="H122" s="109"/>
      <c r="I122" s="188" t="s">
        <v>7</v>
      </c>
      <c r="J122" s="188"/>
      <c r="K122" s="188"/>
      <c r="L122" s="188"/>
      <c r="M122" s="188"/>
      <c r="N122" s="189"/>
      <c r="O122" s="3"/>
      <c r="P122" s="1432"/>
      <c r="Q122" s="9"/>
      <c r="R122" s="1428"/>
      <c r="S122" s="1428"/>
      <c r="T122" s="1428"/>
      <c r="U122" s="1428"/>
      <c r="V122" s="1428"/>
      <c r="W122" s="1428"/>
      <c r="X122" s="1428"/>
      <c r="Y122" s="1428"/>
      <c r="Z122" s="1428"/>
      <c r="AA122" s="1428"/>
      <c r="AB122" s="1428"/>
      <c r="AC122" s="11"/>
    </row>
    <row r="123" spans="1:29" ht="16.5" customHeight="1">
      <c r="A123" s="1432"/>
      <c r="B123" s="9"/>
      <c r="C123" s="885">
        <v>0.45</v>
      </c>
      <c r="D123" s="14" t="s">
        <v>151</v>
      </c>
      <c r="E123" s="15"/>
      <c r="F123" s="14"/>
      <c r="G123" s="1409">
        <f>(C123/C133)*G121</f>
        <v>0.45</v>
      </c>
      <c r="H123" s="1409"/>
      <c r="I123" s="843" t="s">
        <v>1268</v>
      </c>
      <c r="J123" s="843"/>
      <c r="K123" s="843"/>
      <c r="L123" s="843"/>
      <c r="M123" s="843"/>
      <c r="N123" s="844"/>
      <c r="O123" s="3"/>
      <c r="P123" s="1432"/>
      <c r="Q123" s="9"/>
      <c r="R123" s="1428"/>
      <c r="S123" s="1428"/>
      <c r="T123" s="1428"/>
      <c r="U123" s="1428"/>
      <c r="V123" s="1428"/>
      <c r="W123" s="1428"/>
      <c r="X123" s="1428"/>
      <c r="Y123" s="1428"/>
      <c r="Z123" s="1428"/>
      <c r="AA123" s="1428"/>
      <c r="AB123" s="1428"/>
      <c r="AC123" s="11"/>
    </row>
    <row r="124" spans="1:29" ht="15.75">
      <c r="A124" s="1432"/>
      <c r="B124" s="9"/>
      <c r="C124" s="885">
        <v>1</v>
      </c>
      <c r="D124" s="14" t="s">
        <v>1261</v>
      </c>
      <c r="E124" s="15"/>
      <c r="F124" s="16"/>
      <c r="G124" s="1409">
        <f>(C124/C133)*G121</f>
        <v>1</v>
      </c>
      <c r="H124" s="1409"/>
      <c r="I124" s="845" t="s">
        <v>1269</v>
      </c>
      <c r="J124" s="845"/>
      <c r="K124" s="845"/>
      <c r="L124" s="845"/>
      <c r="M124" s="845"/>
      <c r="N124" s="846"/>
      <c r="O124" s="3"/>
      <c r="P124" s="1432"/>
      <c r="Q124" s="9"/>
      <c r="R124" s="10"/>
      <c r="S124" s="10"/>
      <c r="T124" s="10"/>
      <c r="U124" s="10"/>
      <c r="V124" s="10"/>
      <c r="W124" s="10"/>
      <c r="X124" s="10"/>
      <c r="Y124" s="10"/>
      <c r="Z124" s="10"/>
      <c r="AA124" s="10"/>
      <c r="AB124" s="10"/>
      <c r="AC124" s="11"/>
    </row>
    <row r="125" spans="1:29" ht="15.75" customHeight="1">
      <c r="A125" s="1432"/>
      <c r="B125" s="849">
        <f>SUM(B126:B127)</f>
        <v>0.19</v>
      </c>
      <c r="C125" s="848">
        <v>6.5000000000000002E-2</v>
      </c>
      <c r="D125" s="238" t="s">
        <v>1265</v>
      </c>
      <c r="E125" s="239"/>
      <c r="F125" s="240"/>
      <c r="G125" s="1680">
        <f>(C125/C133)*G121</f>
        <v>6.5000000000000002E-2</v>
      </c>
      <c r="H125" s="1680"/>
      <c r="I125" s="1463" t="s">
        <v>1270</v>
      </c>
      <c r="J125" s="1463"/>
      <c r="K125" s="1463"/>
      <c r="L125" s="1463"/>
      <c r="M125" s="1463"/>
      <c r="N125" s="1464"/>
      <c r="O125" s="3"/>
      <c r="P125" s="1432"/>
      <c r="Q125" s="9"/>
      <c r="R125" s="10"/>
      <c r="S125" s="10"/>
      <c r="T125" s="10"/>
      <c r="U125" s="10"/>
      <c r="V125" s="10"/>
      <c r="W125" s="10"/>
      <c r="X125" s="10"/>
      <c r="Y125" s="10"/>
      <c r="Z125" s="10"/>
      <c r="AA125" s="10"/>
      <c r="AB125" s="10"/>
      <c r="AC125" s="11"/>
    </row>
    <row r="126" spans="1:29" ht="15.75" customHeight="1">
      <c r="A126" s="1432"/>
      <c r="B126" s="847">
        <v>0.09</v>
      </c>
      <c r="C126" s="851">
        <f>(B126/B125)*C125</f>
        <v>3.0789473684210526E-2</v>
      </c>
      <c r="D126" s="408" t="s">
        <v>1266</v>
      </c>
      <c r="E126" s="15"/>
      <c r="F126" s="16"/>
      <c r="G126" s="1491">
        <f>(C126/C133)*G121</f>
        <v>3.0789473684210526E-2</v>
      </c>
      <c r="H126" s="1491"/>
      <c r="I126" s="1465"/>
      <c r="J126" s="1465"/>
      <c r="K126" s="1465"/>
      <c r="L126" s="1465"/>
      <c r="M126" s="1465"/>
      <c r="N126" s="1466"/>
      <c r="O126" s="3"/>
      <c r="P126" s="1432"/>
      <c r="Q126" s="9"/>
      <c r="R126" s="10"/>
      <c r="S126" s="10"/>
      <c r="T126" s="10"/>
      <c r="U126" s="10"/>
      <c r="V126" s="10"/>
      <c r="W126" s="10"/>
      <c r="X126" s="10"/>
      <c r="Y126" s="10"/>
      <c r="Z126" s="10"/>
      <c r="AA126" s="10"/>
      <c r="AB126" s="10"/>
      <c r="AC126" s="11"/>
    </row>
    <row r="127" spans="1:29" ht="15.75" customHeight="1">
      <c r="A127" s="1432"/>
      <c r="B127" s="847">
        <v>0.1</v>
      </c>
      <c r="C127" s="852">
        <f>(B127/B125)*C125</f>
        <v>3.4210526315789476E-2</v>
      </c>
      <c r="D127" s="850" t="s">
        <v>1267</v>
      </c>
      <c r="E127" s="243"/>
      <c r="F127" s="244"/>
      <c r="G127" s="1681">
        <f>(C127/C133)*G121</f>
        <v>3.4210526315789476E-2</v>
      </c>
      <c r="H127" s="1681"/>
      <c r="I127" s="1465"/>
      <c r="J127" s="1465"/>
      <c r="K127" s="1465"/>
      <c r="L127" s="1465"/>
      <c r="M127" s="1465"/>
      <c r="N127" s="1466"/>
      <c r="O127" s="3"/>
      <c r="P127" s="1432"/>
      <c r="Q127" s="9"/>
      <c r="R127" s="987" t="s">
        <v>801</v>
      </c>
      <c r="S127" s="987"/>
      <c r="T127" s="10"/>
      <c r="U127" s="10"/>
      <c r="V127" s="10"/>
      <c r="W127" s="10"/>
      <c r="X127" s="10"/>
      <c r="Y127" s="10"/>
      <c r="Z127" s="10"/>
      <c r="AA127" s="10"/>
      <c r="AB127" s="10"/>
      <c r="AC127" s="11"/>
    </row>
    <row r="128" spans="1:29" ht="15.75" customHeight="1">
      <c r="A128" s="1432"/>
      <c r="B128" s="847"/>
      <c r="C128" s="885">
        <v>2.5000000000000001E-2</v>
      </c>
      <c r="D128" s="14" t="s">
        <v>276</v>
      </c>
      <c r="E128" s="15"/>
      <c r="F128" s="16"/>
      <c r="G128" s="1409">
        <f>(C128/C133)*G121</f>
        <v>2.5000000000000001E-2</v>
      </c>
      <c r="H128" s="1409"/>
      <c r="I128" s="1465"/>
      <c r="J128" s="1465"/>
      <c r="K128" s="1465"/>
      <c r="L128" s="1465"/>
      <c r="M128" s="1465"/>
      <c r="N128" s="1466"/>
      <c r="O128" s="3"/>
      <c r="P128" s="1432"/>
      <c r="Q128" s="9"/>
      <c r="R128" s="14" t="s">
        <v>1402</v>
      </c>
      <c r="T128" s="10"/>
      <c r="U128" s="10"/>
      <c r="V128" s="10"/>
      <c r="W128" s="10"/>
      <c r="X128" s="10"/>
      <c r="Y128" s="10"/>
      <c r="Z128" s="10"/>
      <c r="AA128" s="10"/>
      <c r="AB128" s="10"/>
      <c r="AC128" s="11"/>
    </row>
    <row r="129" spans="1:29" ht="15.75" customHeight="1">
      <c r="A129" s="1432"/>
      <c r="C129" s="885">
        <v>0.9</v>
      </c>
      <c r="D129" s="14" t="s">
        <v>1262</v>
      </c>
      <c r="E129" s="15"/>
      <c r="F129" s="16"/>
      <c r="G129" s="1409">
        <f>(C129/C133)*G121</f>
        <v>0.9</v>
      </c>
      <c r="H129" s="1409"/>
      <c r="I129" s="1465"/>
      <c r="J129" s="1465"/>
      <c r="K129" s="1465"/>
      <c r="L129" s="1465"/>
      <c r="M129" s="1465"/>
      <c r="N129" s="1466"/>
      <c r="O129" s="3"/>
      <c r="P129" s="1432"/>
      <c r="Q129" s="9"/>
      <c r="R129" s="14" t="s">
        <v>1411</v>
      </c>
      <c r="T129" s="10"/>
      <c r="U129" s="10"/>
      <c r="V129" s="10"/>
      <c r="W129" s="10"/>
      <c r="X129" s="10"/>
      <c r="Y129" s="10"/>
      <c r="Z129" s="10"/>
      <c r="AA129" s="10"/>
      <c r="AB129" s="10"/>
      <c r="AC129" s="11"/>
    </row>
    <row r="130" spans="1:29" ht="15.75" customHeight="1">
      <c r="A130" s="1432"/>
      <c r="B130" s="9"/>
      <c r="C130" s="885">
        <v>2.5000000000000001E-2</v>
      </c>
      <c r="D130" s="14" t="s">
        <v>1263</v>
      </c>
      <c r="E130" s="15"/>
      <c r="F130" s="16"/>
      <c r="G130" s="1409">
        <f>(C130/C133)*G121</f>
        <v>2.5000000000000001E-2</v>
      </c>
      <c r="H130" s="1409"/>
      <c r="I130" s="1482"/>
      <c r="J130" s="1482"/>
      <c r="K130" s="1482"/>
      <c r="L130" s="1482"/>
      <c r="M130" s="1482"/>
      <c r="N130" s="1483"/>
      <c r="O130" s="3"/>
      <c r="P130" s="1432"/>
      <c r="Q130" s="9"/>
      <c r="R130" s="10"/>
      <c r="S130" s="10"/>
      <c r="T130" s="10"/>
      <c r="U130" s="10"/>
      <c r="V130" s="10"/>
      <c r="W130" s="10"/>
      <c r="X130" s="10"/>
      <c r="Y130" s="10"/>
      <c r="Z130" s="10"/>
      <c r="AA130" s="10"/>
      <c r="AB130" s="10"/>
      <c r="AC130" s="11"/>
    </row>
    <row r="131" spans="1:29" ht="16.5" customHeight="1">
      <c r="A131" s="1432"/>
      <c r="B131" s="9"/>
      <c r="C131" s="885" t="s">
        <v>17</v>
      </c>
      <c r="D131" s="14" t="s">
        <v>1264</v>
      </c>
      <c r="E131" s="15"/>
      <c r="F131" s="16"/>
      <c r="G131" s="1409" t="str">
        <f>IF(ISTEXT(C131),"",(C131/C133)*G121)</f>
        <v/>
      </c>
      <c r="H131" s="1409"/>
      <c r="I131" s="881" t="s">
        <v>1271</v>
      </c>
      <c r="J131" s="177"/>
      <c r="K131" s="177"/>
      <c r="L131" s="177"/>
      <c r="M131" s="177"/>
      <c r="N131" s="178"/>
      <c r="O131" s="3"/>
      <c r="P131" s="1432"/>
      <c r="Q131" s="9"/>
      <c r="R131" s="10"/>
      <c r="S131" s="10"/>
      <c r="T131" s="10"/>
      <c r="U131" s="10"/>
      <c r="V131" s="10"/>
      <c r="W131" s="10"/>
      <c r="X131" s="10"/>
      <c r="Y131" s="10"/>
      <c r="Z131" s="10"/>
      <c r="AA131" s="10"/>
      <c r="AB131" s="10"/>
      <c r="AC131" s="11"/>
    </row>
    <row r="132" spans="1:29" ht="15.75" customHeight="1">
      <c r="A132" s="1432"/>
      <c r="B132" s="9"/>
      <c r="C132" s="14"/>
      <c r="D132" s="14"/>
      <c r="E132" s="275"/>
      <c r="F132" s="275"/>
      <c r="G132" s="1409"/>
      <c r="H132" s="1409"/>
      <c r="I132" s="880" t="s">
        <v>1272</v>
      </c>
      <c r="J132" s="175"/>
      <c r="K132" s="175"/>
      <c r="L132" s="175"/>
      <c r="M132" s="175"/>
      <c r="N132" s="176"/>
      <c r="O132" s="3"/>
      <c r="P132" s="1432"/>
      <c r="Q132" s="9"/>
      <c r="R132" s="10"/>
      <c r="S132" s="10"/>
      <c r="T132" s="10"/>
      <c r="U132" s="10"/>
      <c r="V132" s="10"/>
      <c r="W132" s="10"/>
      <c r="X132" s="10"/>
      <c r="Y132" s="10"/>
      <c r="Z132" s="10"/>
      <c r="AA132" s="10"/>
      <c r="AB132" s="10"/>
      <c r="AC132" s="11"/>
    </row>
    <row r="133" spans="1:29" ht="15.75" customHeight="1">
      <c r="A133" s="1432"/>
      <c r="B133" s="9"/>
      <c r="C133" s="875">
        <f>SUM(C123:C125,C128:C131)</f>
        <v>2.4649999999999999</v>
      </c>
      <c r="D133" s="1453" t="s">
        <v>8</v>
      </c>
      <c r="E133" s="1453"/>
      <c r="F133" s="1453"/>
      <c r="G133" s="1454">
        <f t="shared" ref="G133:H133" si="2">SUM(G123:G125,G128:G131)</f>
        <v>2.4649999999999999</v>
      </c>
      <c r="H133" s="1454">
        <f t="shared" si="2"/>
        <v>0</v>
      </c>
      <c r="I133" s="1465" t="s">
        <v>1274</v>
      </c>
      <c r="J133" s="1465"/>
      <c r="K133" s="1465"/>
      <c r="L133" s="1465"/>
      <c r="M133" s="1465"/>
      <c r="N133" s="1466"/>
      <c r="O133" s="3"/>
      <c r="P133" s="1432"/>
      <c r="Q133" s="9"/>
      <c r="R133" s="10"/>
      <c r="S133" s="10"/>
      <c r="T133" s="10"/>
      <c r="U133" s="10"/>
      <c r="V133" s="10"/>
      <c r="W133" s="10"/>
      <c r="X133" s="10"/>
      <c r="Y133" s="10"/>
      <c r="Z133" s="10"/>
      <c r="AA133" s="10"/>
      <c r="AB133" s="10"/>
      <c r="AC133" s="11"/>
    </row>
    <row r="134" spans="1:29" ht="15.75">
      <c r="A134" s="1432"/>
      <c r="B134" s="9"/>
      <c r="C134" s="875"/>
      <c r="D134" s="865"/>
      <c r="E134" s="865"/>
      <c r="F134" s="865"/>
      <c r="G134" s="871"/>
      <c r="H134" s="871"/>
      <c r="I134" s="1465"/>
      <c r="J134" s="1465"/>
      <c r="K134" s="1465"/>
      <c r="L134" s="1465"/>
      <c r="M134" s="1465"/>
      <c r="N134" s="1466"/>
      <c r="O134" s="3"/>
      <c r="P134" s="1432"/>
      <c r="Q134" s="9"/>
      <c r="R134" s="10"/>
      <c r="S134" s="10"/>
      <c r="T134" s="10"/>
      <c r="U134" s="10"/>
      <c r="V134" s="10"/>
      <c r="W134" s="10"/>
      <c r="X134" s="10"/>
      <c r="Y134" s="10"/>
      <c r="Z134" s="10"/>
      <c r="AA134" s="10"/>
      <c r="AB134" s="10"/>
      <c r="AC134" s="11"/>
    </row>
    <row r="135" spans="1:29" ht="15.75" customHeight="1">
      <c r="A135" s="1432"/>
      <c r="B135" s="9"/>
      <c r="C135" s="875"/>
      <c r="D135" s="865"/>
      <c r="E135" s="865"/>
      <c r="F135" s="865"/>
      <c r="G135" s="871"/>
      <c r="H135" s="871"/>
      <c r="I135" s="1465" t="s">
        <v>1273</v>
      </c>
      <c r="J135" s="1465"/>
      <c r="K135" s="1465"/>
      <c r="L135" s="1465"/>
      <c r="M135" s="1465"/>
      <c r="N135" s="1466"/>
      <c r="O135" s="3"/>
      <c r="P135" s="1432"/>
      <c r="Q135" s="9"/>
      <c r="R135" s="10"/>
      <c r="S135" s="10"/>
      <c r="T135" s="10"/>
      <c r="U135" s="10"/>
      <c r="V135" s="10"/>
      <c r="W135" s="10"/>
      <c r="X135" s="10"/>
      <c r="Y135" s="10"/>
      <c r="Z135" s="10"/>
      <c r="AA135" s="10"/>
      <c r="AB135" s="10"/>
      <c r="AC135" s="11"/>
    </row>
    <row r="136" spans="1:29" ht="15.75">
      <c r="A136" s="1432"/>
      <c r="B136" s="9"/>
      <c r="C136" s="875"/>
      <c r="D136" s="865"/>
      <c r="E136" s="865"/>
      <c r="F136" s="865"/>
      <c r="G136" s="871"/>
      <c r="H136" s="871"/>
      <c r="I136" s="1465"/>
      <c r="J136" s="1465"/>
      <c r="K136" s="1465"/>
      <c r="L136" s="1465"/>
      <c r="M136" s="1465"/>
      <c r="N136" s="1466"/>
      <c r="O136" s="3"/>
      <c r="P136" s="1432"/>
      <c r="Q136" s="9"/>
      <c r="R136" s="10"/>
      <c r="S136" s="10"/>
      <c r="T136" s="10"/>
      <c r="U136" s="10"/>
      <c r="V136" s="10"/>
      <c r="W136" s="10"/>
      <c r="X136" s="10"/>
      <c r="Y136" s="10"/>
      <c r="Z136" s="10"/>
      <c r="AA136" s="10"/>
      <c r="AB136" s="10"/>
      <c r="AC136" s="11"/>
    </row>
    <row r="137" spans="1:29" ht="15.75">
      <c r="A137" s="1432"/>
      <c r="B137" s="9"/>
      <c r="C137" s="129"/>
      <c r="D137" s="865"/>
      <c r="E137" s="865"/>
      <c r="F137" s="865"/>
      <c r="G137" s="865"/>
      <c r="H137" s="865"/>
      <c r="I137" s="853" t="s">
        <v>1276</v>
      </c>
      <c r="J137" s="177"/>
      <c r="K137" s="177"/>
      <c r="L137" s="177"/>
      <c r="M137" s="177"/>
      <c r="N137" s="178"/>
      <c r="O137" s="3"/>
      <c r="P137" s="1432"/>
      <c r="Q137" s="9"/>
      <c r="R137" s="10"/>
      <c r="S137" s="10"/>
      <c r="T137" s="10"/>
      <c r="U137" s="10"/>
      <c r="V137" s="10"/>
      <c r="W137" s="10"/>
      <c r="X137" s="10"/>
      <c r="Y137" s="10"/>
      <c r="Z137" s="10"/>
      <c r="AA137" s="10"/>
      <c r="AB137" s="10"/>
      <c r="AC137" s="11"/>
    </row>
    <row r="138" spans="1:29" ht="15.75">
      <c r="A138" s="1432"/>
      <c r="B138" s="9"/>
      <c r="C138" s="129"/>
      <c r="D138" s="865"/>
      <c r="E138" s="865"/>
      <c r="F138" s="865"/>
      <c r="G138" s="865"/>
      <c r="H138" s="865"/>
      <c r="I138" s="853"/>
      <c r="J138" s="177"/>
      <c r="K138" s="177"/>
      <c r="L138" s="177"/>
      <c r="M138" s="177"/>
      <c r="N138" s="178"/>
      <c r="O138" s="3"/>
      <c r="P138" s="1432"/>
      <c r="Q138" s="9"/>
      <c r="R138" s="10"/>
      <c r="S138" s="10"/>
      <c r="T138" s="10"/>
      <c r="U138" s="10"/>
      <c r="V138" s="10"/>
      <c r="W138" s="10"/>
      <c r="X138" s="10"/>
      <c r="Y138" s="10"/>
      <c r="Z138" s="10"/>
      <c r="AA138" s="10"/>
      <c r="AB138" s="10"/>
      <c r="AC138" s="11"/>
    </row>
    <row r="139" spans="1:29">
      <c r="A139" s="1432"/>
      <c r="B139" s="1484" t="s">
        <v>464</v>
      </c>
      <c r="C139" s="1485"/>
      <c r="D139" s="1485"/>
      <c r="E139" s="1485"/>
      <c r="F139" s="1485"/>
      <c r="G139" s="1485"/>
      <c r="H139" s="1485"/>
      <c r="I139" s="1485"/>
      <c r="J139" s="1485"/>
      <c r="K139" s="1485"/>
      <c r="L139" s="1485"/>
      <c r="M139" s="1485"/>
      <c r="N139" s="1486"/>
      <c r="O139" s="3"/>
      <c r="P139" s="1432"/>
      <c r="Q139" s="9"/>
      <c r="R139" s="10"/>
      <c r="S139" s="10"/>
      <c r="T139" s="10"/>
      <c r="U139" s="10"/>
      <c r="V139" s="10"/>
      <c r="W139" s="10"/>
      <c r="X139" s="10"/>
      <c r="Y139" s="10"/>
      <c r="Z139" s="10"/>
      <c r="AA139" s="10"/>
      <c r="AB139" s="10"/>
      <c r="AC139" s="11"/>
    </row>
    <row r="140" spans="1:29" ht="15.75">
      <c r="A140" s="1432"/>
      <c r="B140" s="9"/>
      <c r="C140" s="129"/>
      <c r="D140" s="865"/>
      <c r="E140" s="865"/>
      <c r="F140" s="865"/>
      <c r="G140" s="865"/>
      <c r="H140" s="865"/>
      <c r="I140" s="853"/>
      <c r="J140" s="177"/>
      <c r="K140" s="177"/>
      <c r="L140" s="177"/>
      <c r="M140" s="177"/>
      <c r="N140" s="178"/>
      <c r="O140" s="3"/>
      <c r="P140" s="1432"/>
      <c r="Q140" s="9"/>
      <c r="R140" s="10"/>
      <c r="S140" s="10"/>
      <c r="T140" s="10"/>
      <c r="U140" s="10"/>
      <c r="V140" s="10"/>
      <c r="W140" s="10"/>
      <c r="X140" s="10"/>
      <c r="Y140" s="10"/>
      <c r="Z140" s="10"/>
      <c r="AA140" s="10"/>
      <c r="AB140" s="10"/>
      <c r="AC140" s="11"/>
    </row>
    <row r="141" spans="1:29" ht="15.75">
      <c r="A141" s="1432"/>
      <c r="B141" s="9"/>
      <c r="C141" s="14" t="s">
        <v>1303</v>
      </c>
      <c r="D141" s="865"/>
      <c r="E141" s="865"/>
      <c r="F141" s="865"/>
      <c r="G141" s="865"/>
      <c r="H141" s="865"/>
      <c r="I141" s="853"/>
      <c r="J141" s="177"/>
      <c r="K141" s="177"/>
      <c r="L141" s="177"/>
      <c r="M141" s="177"/>
      <c r="N141" s="178"/>
      <c r="O141" s="3"/>
      <c r="P141" s="1432"/>
      <c r="Q141" s="9"/>
      <c r="R141" s="10"/>
      <c r="S141" s="10"/>
      <c r="T141" s="10"/>
      <c r="U141" s="10"/>
      <c r="V141" s="10"/>
      <c r="W141" s="10"/>
      <c r="X141" s="10"/>
      <c r="Y141" s="10"/>
      <c r="Z141" s="10"/>
      <c r="AA141" s="10"/>
      <c r="AB141" s="10"/>
      <c r="AC141" s="11"/>
    </row>
    <row r="142" spans="1:29" ht="15.75">
      <c r="A142" s="1432"/>
      <c r="B142" s="9"/>
      <c r="C142" s="228" t="s">
        <v>1300</v>
      </c>
      <c r="D142" s="865"/>
      <c r="E142" s="865"/>
      <c r="F142" s="865"/>
      <c r="G142" s="865"/>
      <c r="H142" s="865"/>
      <c r="I142" s="853"/>
      <c r="J142" s="177"/>
      <c r="K142" s="177"/>
      <c r="L142" s="177"/>
      <c r="M142" s="177"/>
      <c r="N142" s="178"/>
      <c r="O142" s="3"/>
      <c r="P142" s="1432"/>
      <c r="Q142" s="9"/>
      <c r="R142" s="10"/>
      <c r="S142" s="10"/>
      <c r="T142" s="10"/>
      <c r="U142" s="10"/>
      <c r="V142" s="10"/>
      <c r="W142" s="10"/>
      <c r="X142" s="10"/>
      <c r="Y142" s="10"/>
      <c r="Z142" s="10"/>
      <c r="AA142" s="10"/>
      <c r="AB142" s="10"/>
      <c r="AC142" s="11"/>
    </row>
    <row r="143" spans="1:29" ht="15.75">
      <c r="A143" s="1432"/>
      <c r="B143" s="9"/>
      <c r="C143" s="871">
        <f>(B126/B125)*1</f>
        <v>0.47368421052631576</v>
      </c>
      <c r="D143" s="228" t="s">
        <v>1301</v>
      </c>
      <c r="E143" s="865"/>
      <c r="F143" s="865"/>
      <c r="G143" s="1491"/>
      <c r="H143" s="1491"/>
      <c r="I143" s="853"/>
      <c r="J143" s="177"/>
      <c r="K143" s="177"/>
      <c r="L143" s="177"/>
      <c r="M143" s="177"/>
      <c r="N143" s="178"/>
      <c r="O143" s="3"/>
      <c r="P143" s="1432"/>
      <c r="Q143" s="9"/>
      <c r="R143" s="10"/>
      <c r="S143" s="10"/>
      <c r="T143" s="10"/>
      <c r="U143" s="10"/>
      <c r="V143" s="10"/>
      <c r="W143" s="10"/>
      <c r="X143" s="10"/>
      <c r="Y143" s="10"/>
      <c r="Z143" s="10"/>
      <c r="AA143" s="10"/>
      <c r="AB143" s="10"/>
      <c r="AC143" s="11"/>
    </row>
    <row r="144" spans="1:29" ht="15.75">
      <c r="A144" s="1432"/>
      <c r="B144" s="9"/>
      <c r="C144" s="871">
        <f>(B127/B125)*1</f>
        <v>0.52631578947368418</v>
      </c>
      <c r="D144" s="228" t="s">
        <v>1302</v>
      </c>
      <c r="E144" s="865"/>
      <c r="F144" s="865"/>
      <c r="G144" s="865"/>
      <c r="H144" s="865"/>
      <c r="I144" s="853"/>
      <c r="J144" s="177"/>
      <c r="K144" s="177"/>
      <c r="L144" s="177"/>
      <c r="M144" s="177"/>
      <c r="N144" s="178"/>
      <c r="O144" s="3"/>
      <c r="P144" s="1432"/>
      <c r="Q144" s="1016" t="s">
        <v>1418</v>
      </c>
      <c r="R144" s="10"/>
      <c r="S144" s="10"/>
      <c r="T144" s="10"/>
      <c r="U144" s="10"/>
      <c r="V144" s="10"/>
      <c r="W144" s="10"/>
      <c r="X144" s="10"/>
      <c r="Y144" s="10"/>
      <c r="Z144" s="10"/>
      <c r="AA144" s="10"/>
      <c r="AB144" s="10"/>
      <c r="AC144" s="11"/>
    </row>
    <row r="145" spans="1:29" ht="16.5" thickBot="1">
      <c r="A145" s="1432"/>
      <c r="B145" s="9"/>
      <c r="C145" s="871">
        <f>C143+C144</f>
        <v>1</v>
      </c>
      <c r="D145" s="1682" t="s">
        <v>8</v>
      </c>
      <c r="E145" s="1682"/>
      <c r="F145" s="1682"/>
      <c r="G145" s="864"/>
      <c r="H145" s="865"/>
      <c r="I145" s="853"/>
      <c r="J145" s="177"/>
      <c r="K145" s="177"/>
      <c r="L145" s="177"/>
      <c r="M145" s="177"/>
      <c r="N145" s="178"/>
      <c r="O145" s="3"/>
      <c r="P145" s="1432"/>
      <c r="Q145" s="992" t="str">
        <f ca="1">CELL("nomfichier",P141)</f>
        <v>D:\1 UPRT SITE WEB\uprt.fr\ff-mickael-rabeau\[ff-mr-patisserie-N°3-complet.xlsx]Gateaux et divers</v>
      </c>
      <c r="R145" s="10"/>
      <c r="S145" s="10"/>
      <c r="T145" s="10"/>
      <c r="U145" s="10"/>
      <c r="V145" s="10"/>
      <c r="W145" s="10"/>
      <c r="X145" s="10"/>
      <c r="Y145" s="10"/>
      <c r="Z145" s="10"/>
      <c r="AA145" s="10"/>
      <c r="AB145" s="10"/>
      <c r="AC145" s="11"/>
    </row>
    <row r="146" spans="1:29" ht="16.5" thickBot="1">
      <c r="A146" s="1432"/>
      <c r="B146" s="9"/>
      <c r="C146" s="129"/>
      <c r="D146" s="865"/>
      <c r="E146" s="865"/>
      <c r="F146" s="865"/>
      <c r="G146" s="865"/>
      <c r="H146" s="865"/>
      <c r="I146" s="853"/>
      <c r="J146" s="177"/>
      <c r="K146" s="177"/>
      <c r="L146" s="177"/>
      <c r="M146" s="177"/>
      <c r="N146" s="178"/>
      <c r="O146" s="3"/>
      <c r="P146" s="1432"/>
      <c r="Q146" s="938"/>
      <c r="R146" s="939"/>
      <c r="S146" s="939"/>
      <c r="T146" s="939"/>
      <c r="U146" s="25"/>
      <c r="V146" s="25"/>
      <c r="W146" s="25"/>
      <c r="X146" s="25"/>
      <c r="Y146" s="25"/>
      <c r="Z146" s="25"/>
      <c r="AA146" s="25"/>
      <c r="AB146" s="25"/>
      <c r="AC146" s="26"/>
    </row>
    <row r="147" spans="1:29">
      <c r="A147" s="1432"/>
      <c r="B147" s="23" t="s">
        <v>6</v>
      </c>
      <c r="C147" s="452" t="s">
        <v>10</v>
      </c>
      <c r="D147" s="25"/>
      <c r="E147" s="25"/>
      <c r="F147" s="25"/>
      <c r="G147" s="25"/>
      <c r="H147" s="25"/>
      <c r="I147" s="25"/>
      <c r="J147" s="25"/>
      <c r="K147" s="25"/>
      <c r="L147" s="25"/>
      <c r="M147" s="25"/>
      <c r="N147" s="26"/>
      <c r="P147" s="1432"/>
      <c r="Q147" s="9"/>
      <c r="R147" s="10" t="s">
        <v>9</v>
      </c>
      <c r="S147" s="932" t="s">
        <v>177</v>
      </c>
      <c r="T147" s="10"/>
      <c r="U147" s="10"/>
      <c r="V147" s="1429" t="s">
        <v>179</v>
      </c>
      <c r="W147" s="1429"/>
      <c r="X147" s="1429"/>
      <c r="Y147" s="1429"/>
      <c r="Z147" s="1429"/>
      <c r="AA147" s="1429"/>
      <c r="AB147" s="1429"/>
      <c r="AC147" s="1430"/>
    </row>
    <row r="148" spans="1:29">
      <c r="A148" s="1432"/>
      <c r="B148" s="86" t="s">
        <v>5</v>
      </c>
      <c r="C148" s="451" t="s">
        <v>11</v>
      </c>
      <c r="D148" s="28"/>
      <c r="E148" s="28"/>
      <c r="F148" s="28"/>
      <c r="G148" s="28"/>
      <c r="H148" s="28"/>
      <c r="I148" s="28"/>
      <c r="J148" s="28"/>
      <c r="K148" s="28"/>
      <c r="L148" s="28"/>
      <c r="M148" s="10"/>
      <c r="N148" s="29"/>
      <c r="P148" s="1432"/>
      <c r="Q148" s="10"/>
      <c r="R148" s="10"/>
      <c r="S148" s="10"/>
      <c r="T148" s="10"/>
      <c r="U148" s="10"/>
      <c r="V148" s="931"/>
      <c r="W148" s="931" t="s">
        <v>178</v>
      </c>
      <c r="X148" s="931"/>
      <c r="Y148" s="931"/>
      <c r="Z148" s="931"/>
      <c r="AA148" s="931"/>
      <c r="AB148" s="931"/>
      <c r="AC148" s="933"/>
    </row>
    <row r="149" spans="1:29" ht="15" customHeight="1">
      <c r="A149" s="1432"/>
      <c r="B149" s="1433" t="s">
        <v>1412</v>
      </c>
      <c r="C149" s="1434"/>
      <c r="D149" s="1434"/>
      <c r="E149" s="1434"/>
      <c r="F149" s="1434"/>
      <c r="G149" s="1434"/>
      <c r="H149" s="1434"/>
      <c r="I149" s="1434"/>
      <c r="J149" s="1434"/>
      <c r="K149" s="1434"/>
      <c r="L149" s="1434"/>
      <c r="M149" s="1434"/>
      <c r="N149" s="1435"/>
      <c r="P149" s="1432"/>
      <c r="Q149" s="1433" t="s">
        <v>1412</v>
      </c>
      <c r="R149" s="1434"/>
      <c r="S149" s="1434"/>
      <c r="T149" s="1434"/>
      <c r="U149" s="1434"/>
      <c r="V149" s="1434"/>
      <c r="W149" s="1434"/>
      <c r="X149" s="1434"/>
      <c r="Y149" s="1434"/>
      <c r="Z149" s="1434"/>
      <c r="AA149" s="1434"/>
      <c r="AB149" s="1434"/>
      <c r="AC149" s="1435"/>
    </row>
    <row r="150" spans="1:29" ht="15.75" thickBot="1">
      <c r="A150" s="1432"/>
      <c r="B150" s="1436"/>
      <c r="C150" s="1437"/>
      <c r="D150" s="1437"/>
      <c r="E150" s="1437"/>
      <c r="F150" s="1437"/>
      <c r="G150" s="1437"/>
      <c r="H150" s="1437"/>
      <c r="I150" s="1437"/>
      <c r="J150" s="1437"/>
      <c r="K150" s="1437"/>
      <c r="L150" s="1437"/>
      <c r="M150" s="1437"/>
      <c r="N150" s="1438"/>
      <c r="P150" s="1432"/>
      <c r="Q150" s="1436"/>
      <c r="R150" s="1437"/>
      <c r="S150" s="1437"/>
      <c r="T150" s="1437"/>
      <c r="U150" s="1437"/>
      <c r="V150" s="1437"/>
      <c r="W150" s="1437"/>
      <c r="X150" s="1437"/>
      <c r="Y150" s="1437"/>
      <c r="Z150" s="1437"/>
      <c r="AA150" s="1437"/>
      <c r="AB150" s="1437"/>
      <c r="AC150" s="1438"/>
    </row>
    <row r="152" spans="1:29" ht="15.75" thickBot="1">
      <c r="A152" s="8" t="s">
        <v>3</v>
      </c>
      <c r="B152" s="1683" t="str">
        <f>B153</f>
        <v>Entremet praliné</v>
      </c>
      <c r="C152" s="1683"/>
      <c r="D152" s="1683"/>
      <c r="E152" s="1683"/>
      <c r="F152" s="1683"/>
      <c r="G152" s="1683"/>
      <c r="H152" s="1683"/>
      <c r="I152" s="1683"/>
      <c r="J152" s="1683"/>
      <c r="K152" s="1683"/>
      <c r="L152" s="1683"/>
      <c r="M152" s="1683"/>
      <c r="N152" s="1683"/>
      <c r="O152" s="3"/>
      <c r="P152" s="8" t="s">
        <v>3</v>
      </c>
      <c r="Q152" s="1683" t="str">
        <f>Q153</f>
        <v>Entremet praliné</v>
      </c>
      <c r="R152" s="1683"/>
      <c r="S152" s="1683"/>
      <c r="T152" s="1683"/>
      <c r="U152" s="1683"/>
      <c r="V152" s="1683"/>
      <c r="W152" s="1683"/>
      <c r="X152" s="1683"/>
      <c r="Y152" s="1683"/>
      <c r="Z152" s="1683"/>
      <c r="AA152" s="1683"/>
      <c r="AB152" s="1683"/>
      <c r="AC152" s="1683"/>
    </row>
    <row r="153" spans="1:29" ht="23.25" customHeight="1">
      <c r="A153" s="1432" t="str">
        <f>B153</f>
        <v>Entremet praliné</v>
      </c>
      <c r="B153" s="1399" t="s">
        <v>748</v>
      </c>
      <c r="C153" s="1400"/>
      <c r="D153" s="1400"/>
      <c r="E153" s="1400"/>
      <c r="F153" s="1400"/>
      <c r="G153" s="1400"/>
      <c r="H153" s="1400"/>
      <c r="I153" s="1400"/>
      <c r="J153" s="1400"/>
      <c r="K153" s="1400"/>
      <c r="L153" s="1400"/>
      <c r="M153" s="1400"/>
      <c r="N153" s="1401"/>
      <c r="O153" s="3"/>
      <c r="P153" s="1432" t="str">
        <f>Q153</f>
        <v>Entremet praliné</v>
      </c>
      <c r="Q153" s="1399" t="s">
        <v>748</v>
      </c>
      <c r="R153" s="1400"/>
      <c r="S153" s="1400"/>
      <c r="T153" s="1400"/>
      <c r="U153" s="1400"/>
      <c r="V153" s="1400"/>
      <c r="W153" s="1400"/>
      <c r="X153" s="1400"/>
      <c r="Y153" s="1400"/>
      <c r="Z153" s="1400"/>
      <c r="AA153" s="1400"/>
      <c r="AB153" s="1400"/>
      <c r="AC153" s="1401"/>
    </row>
    <row r="154" spans="1:29" ht="15.75" customHeight="1">
      <c r="A154" s="1432"/>
      <c r="B154" s="1387"/>
      <c r="C154" s="1388"/>
      <c r="D154" s="1388"/>
      <c r="E154" s="1388"/>
      <c r="F154" s="1388"/>
      <c r="G154" s="1388"/>
      <c r="H154" s="1388"/>
      <c r="I154" s="1388"/>
      <c r="J154" s="1388"/>
      <c r="K154" s="1388"/>
      <c r="L154" s="1388"/>
      <c r="M154" s="1388"/>
      <c r="N154" s="1389"/>
      <c r="O154" s="3"/>
      <c r="P154" s="1432"/>
      <c r="Q154" s="1387"/>
      <c r="R154" s="1388"/>
      <c r="S154" s="1388"/>
      <c r="T154" s="1388"/>
      <c r="U154" s="1388"/>
      <c r="V154" s="1388"/>
      <c r="W154" s="1388"/>
      <c r="X154" s="1388"/>
      <c r="Y154" s="1388"/>
      <c r="Z154" s="1388"/>
      <c r="AA154" s="1388"/>
      <c r="AB154" s="1388"/>
      <c r="AC154" s="1389"/>
    </row>
    <row r="155" spans="1:29" ht="15.75" customHeight="1">
      <c r="A155" s="1432"/>
      <c r="B155" s="1416" t="s">
        <v>19</v>
      </c>
      <c r="C155" s="1417"/>
      <c r="D155" s="1417"/>
      <c r="E155" s="1417"/>
      <c r="F155" s="1417"/>
      <c r="G155" s="1417"/>
      <c r="H155" s="1417"/>
      <c r="I155" s="1417"/>
      <c r="J155" s="1417"/>
      <c r="K155" s="1417"/>
      <c r="L155" s="1417"/>
      <c r="M155" s="1417"/>
      <c r="N155" s="1418"/>
      <c r="O155" s="3"/>
      <c r="P155" s="1432"/>
      <c r="Q155" s="1416" t="s">
        <v>19</v>
      </c>
      <c r="R155" s="1417"/>
      <c r="S155" s="1417"/>
      <c r="T155" s="1417"/>
      <c r="U155" s="1417"/>
      <c r="V155" s="1417"/>
      <c r="W155" s="1417"/>
      <c r="X155" s="1417"/>
      <c r="Y155" s="1417"/>
      <c r="Z155" s="1417"/>
      <c r="AA155" s="1417"/>
      <c r="AB155" s="1417"/>
      <c r="AC155" s="1418"/>
    </row>
    <row r="156" spans="1:29" ht="15.75" customHeight="1" thickBot="1">
      <c r="A156" s="1432"/>
      <c r="B156" s="1419"/>
      <c r="C156" s="1420"/>
      <c r="D156" s="1420"/>
      <c r="E156" s="1420"/>
      <c r="F156" s="1420"/>
      <c r="G156" s="1420"/>
      <c r="H156" s="1420"/>
      <c r="I156" s="1420"/>
      <c r="J156" s="1420"/>
      <c r="K156" s="1420"/>
      <c r="L156" s="1420"/>
      <c r="M156" s="1420"/>
      <c r="N156" s="1421"/>
      <c r="O156" s="3"/>
      <c r="P156" s="1432"/>
      <c r="Q156" s="1684"/>
      <c r="R156" s="1685"/>
      <c r="S156" s="1685"/>
      <c r="T156" s="1685"/>
      <c r="U156" s="1685"/>
      <c r="V156" s="1685"/>
      <c r="W156" s="1685"/>
      <c r="X156" s="1685"/>
      <c r="Y156" s="1685"/>
      <c r="Z156" s="1685"/>
      <c r="AA156" s="1685"/>
      <c r="AB156" s="1685"/>
      <c r="AC156" s="1686"/>
    </row>
    <row r="157" spans="1:29" ht="15" customHeight="1">
      <c r="A157" s="1432"/>
      <c r="B157" s="9"/>
      <c r="C157" s="10"/>
      <c r="D157" s="10"/>
      <c r="E157" s="10"/>
      <c r="F157" s="10"/>
      <c r="G157" s="10"/>
      <c r="H157" s="10"/>
      <c r="I157" s="10"/>
      <c r="J157" s="10"/>
      <c r="K157" s="10"/>
      <c r="L157" s="10"/>
      <c r="M157" s="10"/>
      <c r="N157" s="11"/>
      <c r="O157" s="3"/>
      <c r="P157" s="1432"/>
      <c r="Q157" s="1424" t="s">
        <v>144</v>
      </c>
      <c r="R157" s="1403"/>
      <c r="S157" s="1403"/>
      <c r="T157" s="1403"/>
      <c r="U157" s="1403"/>
      <c r="V157" s="1403"/>
      <c r="W157" s="1403"/>
      <c r="X157" s="1403"/>
      <c r="Y157" s="1403"/>
      <c r="Z157" s="1403"/>
      <c r="AA157" s="1403"/>
      <c r="AB157" s="1403"/>
      <c r="AC157" s="1425"/>
    </row>
    <row r="158" spans="1:29" ht="15" customHeight="1" thickBot="1">
      <c r="A158" s="1432"/>
      <c r="B158" s="9"/>
      <c r="C158" s="91" t="s">
        <v>741</v>
      </c>
      <c r="D158" s="10"/>
      <c r="E158" s="10"/>
      <c r="F158" s="10"/>
      <c r="G158" s="10"/>
      <c r="H158" s="10"/>
      <c r="I158" s="10"/>
      <c r="J158" s="10"/>
      <c r="K158" s="10"/>
      <c r="L158" s="10"/>
      <c r="M158" s="10"/>
      <c r="N158" s="11"/>
      <c r="O158" s="3"/>
      <c r="P158" s="1432"/>
      <c r="Q158" s="1426"/>
      <c r="R158" s="1406"/>
      <c r="S158" s="1406"/>
      <c r="T158" s="1406"/>
      <c r="U158" s="1406"/>
      <c r="V158" s="1406"/>
      <c r="W158" s="1406"/>
      <c r="X158" s="1406"/>
      <c r="Y158" s="1406"/>
      <c r="Z158" s="1406"/>
      <c r="AA158" s="1406"/>
      <c r="AB158" s="1406"/>
      <c r="AC158" s="1427"/>
    </row>
    <row r="159" spans="1:29" ht="15" customHeight="1">
      <c r="A159" s="1432"/>
      <c r="B159" s="9"/>
      <c r="C159" s="10"/>
      <c r="D159" s="10"/>
      <c r="E159" s="10"/>
      <c r="F159" s="10"/>
      <c r="G159" s="10"/>
      <c r="H159" s="10"/>
      <c r="I159" s="10"/>
      <c r="J159" s="10"/>
      <c r="K159" s="10"/>
      <c r="L159" s="10"/>
      <c r="M159" s="10"/>
      <c r="N159" s="11"/>
      <c r="O159" s="3"/>
      <c r="P159" s="1432"/>
      <c r="Q159" s="1669" t="s">
        <v>1391</v>
      </c>
      <c r="R159" s="1670"/>
      <c r="S159" s="1670"/>
      <c r="T159" s="1670"/>
      <c r="U159" s="1670"/>
      <c r="V159" s="1670"/>
      <c r="W159" s="1670"/>
      <c r="X159" s="1670"/>
      <c r="Y159" s="1670"/>
      <c r="Z159" s="1670"/>
      <c r="AA159" s="1670"/>
      <c r="AB159" s="991"/>
      <c r="AC159" s="11"/>
    </row>
    <row r="160" spans="1:29" ht="15" customHeight="1">
      <c r="A160" s="1432"/>
      <c r="B160" s="1538" t="s">
        <v>742</v>
      </c>
      <c r="C160" s="1539"/>
      <c r="D160" s="1539"/>
      <c r="E160" s="1539"/>
      <c r="F160" s="1539"/>
      <c r="G160" s="1539"/>
      <c r="H160" s="231"/>
      <c r="I160" s="231"/>
      <c r="J160" s="231"/>
      <c r="K160" s="231"/>
      <c r="L160" s="231"/>
      <c r="M160" s="231"/>
      <c r="N160" s="507"/>
      <c r="O160" s="3"/>
      <c r="P160" s="1432"/>
      <c r="Q160" s="1439"/>
      <c r="R160" s="1428"/>
      <c r="S160" s="1428"/>
      <c r="T160" s="1428"/>
      <c r="U160" s="1428"/>
      <c r="V160" s="1428"/>
      <c r="W160" s="1428"/>
      <c r="X160" s="1428"/>
      <c r="Y160" s="1428"/>
      <c r="Z160" s="1428"/>
      <c r="AA160" s="1428"/>
      <c r="AB160" s="869" t="s">
        <v>5</v>
      </c>
      <c r="AC160" s="11"/>
    </row>
    <row r="161" spans="1:29" ht="15" customHeight="1">
      <c r="A161" s="1432"/>
      <c r="B161" s="9"/>
      <c r="C161" s="10"/>
      <c r="D161" s="10"/>
      <c r="E161" s="10"/>
      <c r="F161" s="10"/>
      <c r="G161" s="10"/>
      <c r="H161" s="10"/>
      <c r="I161" s="10"/>
      <c r="J161" s="10"/>
      <c r="K161" s="10"/>
      <c r="L161" s="10"/>
      <c r="M161" s="10"/>
      <c r="N161" s="11"/>
      <c r="O161" s="3"/>
      <c r="P161" s="1432"/>
      <c r="Q161" s="1439"/>
      <c r="R161" s="1428"/>
      <c r="S161" s="1428"/>
      <c r="T161" s="1428"/>
      <c r="U161" s="1428"/>
      <c r="V161" s="1428"/>
      <c r="W161" s="1428"/>
      <c r="X161" s="1428"/>
      <c r="Y161" s="1428"/>
      <c r="Z161" s="1428"/>
      <c r="AA161" s="1428"/>
      <c r="AB161" s="991"/>
      <c r="AC161" s="11"/>
    </row>
    <row r="162" spans="1:29" ht="15" customHeight="1">
      <c r="A162" s="1432"/>
      <c r="B162" s="9"/>
      <c r="C162" s="10"/>
      <c r="D162" s="10"/>
      <c r="E162" s="10"/>
      <c r="F162" s="10"/>
      <c r="G162" s="7"/>
      <c r="H162" s="1408" t="s">
        <v>5</v>
      </c>
      <c r="I162" s="1408"/>
      <c r="J162" s="10"/>
      <c r="K162" s="10"/>
      <c r="L162" s="10"/>
      <c r="M162" s="10"/>
      <c r="N162" s="11"/>
      <c r="O162" s="3"/>
      <c r="P162" s="1432"/>
      <c r="Q162" s="1440" t="s">
        <v>1374</v>
      </c>
      <c r="R162" s="1441"/>
      <c r="S162" s="1441"/>
      <c r="T162" s="1441"/>
      <c r="U162" s="1441"/>
      <c r="V162" s="1441"/>
      <c r="W162" s="1441"/>
      <c r="X162" s="1441"/>
      <c r="Y162" s="1441"/>
      <c r="Z162" s="1441"/>
      <c r="AA162" s="1441"/>
      <c r="AB162" s="876" t="s">
        <v>6</v>
      </c>
      <c r="AC162" s="11"/>
    </row>
    <row r="163" spans="1:29" ht="18.75" customHeight="1">
      <c r="A163" s="1432"/>
      <c r="B163" s="9"/>
      <c r="C163" s="10"/>
      <c r="D163" s="10"/>
      <c r="F163" s="447" t="s">
        <v>146</v>
      </c>
      <c r="G163" s="891" t="s">
        <v>4</v>
      </c>
      <c r="H163" s="1442">
        <v>2</v>
      </c>
      <c r="I163" s="1442"/>
      <c r="J163" s="877" t="s">
        <v>430</v>
      </c>
      <c r="K163" s="10"/>
      <c r="L163" s="10"/>
      <c r="M163" s="10"/>
      <c r="N163" s="11"/>
      <c r="O163" s="3"/>
      <c r="P163" s="1432"/>
      <c r="Q163" s="1440"/>
      <c r="R163" s="1441"/>
      <c r="S163" s="1441"/>
      <c r="T163" s="1441"/>
      <c r="U163" s="1441"/>
      <c r="V163" s="1441"/>
      <c r="W163" s="1441"/>
      <c r="X163" s="1441"/>
      <c r="Y163" s="1441"/>
      <c r="Z163" s="1441"/>
      <c r="AA163" s="1441"/>
      <c r="AB163" s="991"/>
      <c r="AC163" s="11"/>
    </row>
    <row r="164" spans="1:29">
      <c r="A164" s="1432"/>
      <c r="B164" s="877" t="s">
        <v>430</v>
      </c>
      <c r="C164" s="876" t="s">
        <v>6</v>
      </c>
      <c r="D164" s="99" t="s">
        <v>861</v>
      </c>
      <c r="E164" s="10"/>
      <c r="F164" s="10"/>
      <c r="G164" s="7"/>
      <c r="H164" s="114"/>
      <c r="I164" s="10"/>
      <c r="J164" s="631"/>
      <c r="K164" s="1412" t="s">
        <v>7</v>
      </c>
      <c r="L164" s="1412"/>
      <c r="M164" s="1412"/>
      <c r="N164" s="1413"/>
      <c r="O164" s="3"/>
      <c r="P164" s="1432"/>
      <c r="Q164" s="9"/>
      <c r="R164" s="10"/>
      <c r="S164" s="10"/>
      <c r="T164" s="10"/>
      <c r="U164" s="10"/>
      <c r="V164" s="10"/>
      <c r="W164" s="10"/>
      <c r="X164" s="10"/>
      <c r="Y164" s="10"/>
      <c r="Z164" s="10"/>
      <c r="AA164" s="10"/>
      <c r="AB164" s="10"/>
      <c r="AC164" s="11"/>
    </row>
    <row r="165" spans="1:29" ht="16.5" customHeight="1">
      <c r="A165" s="1432"/>
      <c r="B165" s="221">
        <v>25</v>
      </c>
      <c r="C165" s="885">
        <v>0.75</v>
      </c>
      <c r="D165" s="14" t="s">
        <v>744</v>
      </c>
      <c r="E165" s="15"/>
      <c r="F165" s="14"/>
      <c r="G165" s="7"/>
      <c r="H165" s="1409">
        <f>(C165/C171)*H163</f>
        <v>0.31578947368421051</v>
      </c>
      <c r="I165" s="1409"/>
      <c r="J165" s="886">
        <f>(B165/C171)*H163</f>
        <v>10.526315789473685</v>
      </c>
      <c r="K165" s="1647" t="s">
        <v>561</v>
      </c>
      <c r="L165" s="1647"/>
      <c r="M165" s="1647"/>
      <c r="N165" s="1648"/>
      <c r="O165" s="3"/>
      <c r="P165" s="1432"/>
      <c r="Q165" s="9"/>
      <c r="R165" s="10"/>
      <c r="S165" s="10"/>
      <c r="T165" s="10"/>
      <c r="U165" s="10"/>
      <c r="V165" s="10"/>
      <c r="W165" s="10"/>
      <c r="X165" s="10"/>
      <c r="Y165" s="10"/>
      <c r="Z165" s="10"/>
      <c r="AA165" s="10"/>
      <c r="AB165" s="10"/>
      <c r="AC165" s="11"/>
    </row>
    <row r="166" spans="1:29" ht="15.75">
      <c r="A166" s="1432"/>
      <c r="B166" s="9"/>
      <c r="C166" s="885">
        <v>1</v>
      </c>
      <c r="D166" s="14" t="s">
        <v>44</v>
      </c>
      <c r="E166" s="15"/>
      <c r="F166" s="16"/>
      <c r="G166" s="7"/>
      <c r="H166" s="1409">
        <f>(C166/C171)*H163</f>
        <v>0.42105263157894735</v>
      </c>
      <c r="I166" s="1409"/>
      <c r="J166" s="122"/>
      <c r="K166" s="1649"/>
      <c r="L166" s="1649"/>
      <c r="M166" s="1649"/>
      <c r="N166" s="1650"/>
      <c r="O166" s="3"/>
      <c r="P166" s="1432"/>
      <c r="Q166" s="9"/>
      <c r="R166" s="877" t="s">
        <v>430</v>
      </c>
      <c r="S166" s="886">
        <f>J165</f>
        <v>10.526315789473685</v>
      </c>
      <c r="T166" s="14" t="s">
        <v>1506</v>
      </c>
      <c r="U166" s="10"/>
      <c r="V166" s="10"/>
      <c r="W166" s="10"/>
      <c r="X166" s="10"/>
      <c r="Y166" s="10"/>
      <c r="Z166" s="10"/>
      <c r="AA166" s="10"/>
      <c r="AB166" s="10"/>
      <c r="AC166" s="11"/>
    </row>
    <row r="167" spans="1:29" ht="15.75" customHeight="1">
      <c r="A167" s="1432"/>
      <c r="B167" s="9"/>
      <c r="C167" s="885">
        <v>1.5</v>
      </c>
      <c r="D167" s="14" t="s">
        <v>743</v>
      </c>
      <c r="E167" s="15"/>
      <c r="F167" s="16"/>
      <c r="G167" s="7"/>
      <c r="H167" s="1409">
        <f>(C167/C171)*H163</f>
        <v>0.63157894736842102</v>
      </c>
      <c r="I167" s="1409"/>
      <c r="J167" s="122"/>
      <c r="K167" s="1651"/>
      <c r="L167" s="1651"/>
      <c r="M167" s="1651"/>
      <c r="N167" s="1652"/>
      <c r="O167" s="3"/>
      <c r="P167" s="1432"/>
      <c r="Q167" s="9"/>
      <c r="R167" s="10"/>
      <c r="S167" s="10"/>
      <c r="T167" s="10"/>
      <c r="U167" s="10"/>
      <c r="V167" s="10"/>
      <c r="W167" s="10"/>
      <c r="X167" s="10"/>
      <c r="Y167" s="10"/>
      <c r="Z167" s="10"/>
      <c r="AA167" s="10"/>
      <c r="AB167" s="10"/>
      <c r="AC167" s="11"/>
    </row>
    <row r="168" spans="1:29" ht="16.5" customHeight="1">
      <c r="A168" s="1432"/>
      <c r="B168" s="9"/>
      <c r="C168" s="885">
        <v>1.5</v>
      </c>
      <c r="D168" s="14" t="s">
        <v>242</v>
      </c>
      <c r="E168" s="15"/>
      <c r="F168" s="16"/>
      <c r="G168" s="7"/>
      <c r="H168" s="1409">
        <f>(C168/C171)*H163</f>
        <v>0.63157894736842102</v>
      </c>
      <c r="I168" s="1409"/>
      <c r="J168" s="122"/>
      <c r="K168" s="1497" t="s">
        <v>745</v>
      </c>
      <c r="L168" s="1497"/>
      <c r="M168" s="1497"/>
      <c r="N168" s="1498"/>
      <c r="O168" s="3"/>
      <c r="P168" s="1432"/>
      <c r="Q168" s="9"/>
      <c r="R168" s="10"/>
      <c r="S168" s="10"/>
      <c r="T168" s="10"/>
      <c r="U168" s="10"/>
      <c r="V168" s="10"/>
      <c r="W168" s="10"/>
      <c r="X168" s="10"/>
      <c r="Y168" s="10"/>
      <c r="Z168" s="10"/>
      <c r="AA168" s="10"/>
      <c r="AB168" s="10"/>
      <c r="AC168" s="11"/>
    </row>
    <row r="169" spans="1:29" ht="15.75" customHeight="1">
      <c r="A169" s="1432"/>
      <c r="B169" s="9"/>
      <c r="C169" s="885"/>
      <c r="D169" s="14"/>
      <c r="E169" s="275"/>
      <c r="F169" s="275"/>
      <c r="G169" s="7"/>
      <c r="H169" s="400"/>
      <c r="I169" s="10"/>
      <c r="J169" s="122"/>
      <c r="K169" s="1501"/>
      <c r="L169" s="1501"/>
      <c r="M169" s="1501"/>
      <c r="N169" s="1502"/>
      <c r="O169" s="3"/>
      <c r="P169" s="1432"/>
      <c r="Q169" s="9"/>
      <c r="R169" s="10"/>
      <c r="S169" s="10"/>
      <c r="T169" s="10"/>
      <c r="U169" s="10"/>
      <c r="V169" s="10"/>
      <c r="W169" s="10"/>
      <c r="X169" s="10"/>
      <c r="Y169" s="10"/>
      <c r="Z169" s="10"/>
      <c r="AA169" s="10"/>
      <c r="AB169" s="10"/>
      <c r="AC169" s="11"/>
    </row>
    <row r="170" spans="1:29" ht="15.75" customHeight="1">
      <c r="A170" s="1432"/>
      <c r="B170" s="9"/>
      <c r="C170" s="129"/>
      <c r="D170" s="275"/>
      <c r="E170" s="275"/>
      <c r="F170" s="275"/>
      <c r="G170" s="7"/>
      <c r="H170" s="870"/>
      <c r="I170" s="10"/>
      <c r="J170" s="177"/>
      <c r="K170" s="175"/>
      <c r="L170" s="175"/>
      <c r="M170" s="175"/>
      <c r="N170" s="176"/>
      <c r="O170" s="3"/>
      <c r="P170" s="1432"/>
      <c r="Q170" s="9"/>
      <c r="R170" s="10"/>
      <c r="S170" s="10"/>
      <c r="T170" s="10"/>
      <c r="U170" s="10"/>
      <c r="V170" s="10"/>
      <c r="W170" s="10"/>
      <c r="X170" s="10"/>
      <c r="Y170" s="10"/>
      <c r="Z170" s="10"/>
      <c r="AA170" s="10"/>
      <c r="AB170" s="10"/>
      <c r="AC170" s="11"/>
    </row>
    <row r="171" spans="1:29" ht="15.75">
      <c r="A171" s="1432"/>
      <c r="B171" s="9"/>
      <c r="C171" s="875">
        <f>SUM(C165:C169)</f>
        <v>4.75</v>
      </c>
      <c r="D171" s="1453" t="s">
        <v>8</v>
      </c>
      <c r="E171" s="1453"/>
      <c r="F171" s="1453"/>
      <c r="G171" s="7"/>
      <c r="H171" s="1454">
        <f>SUM(H165:H169)</f>
        <v>1.9999999999999998</v>
      </c>
      <c r="I171" s="1454"/>
      <c r="J171" s="177"/>
      <c r="K171" s="177"/>
      <c r="L171" s="177"/>
      <c r="M171" s="177"/>
      <c r="N171" s="178"/>
      <c r="O171" s="3"/>
      <c r="P171" s="1432"/>
      <c r="Q171" s="9"/>
      <c r="R171" s="10"/>
      <c r="S171" s="10"/>
      <c r="T171" s="10"/>
      <c r="U171" s="10"/>
      <c r="V171" s="10"/>
      <c r="W171" s="10"/>
      <c r="X171" s="10"/>
      <c r="Y171" s="10"/>
      <c r="Z171" s="10"/>
      <c r="AA171" s="10"/>
      <c r="AB171" s="10"/>
      <c r="AC171" s="11"/>
    </row>
    <row r="172" spans="1:29" ht="15.75">
      <c r="A172" s="1432"/>
      <c r="B172" s="9"/>
      <c r="C172" s="875"/>
      <c r="D172" s="865"/>
      <c r="E172" s="865"/>
      <c r="F172" s="865"/>
      <c r="G172" s="7"/>
      <c r="H172" s="871"/>
      <c r="I172" s="871"/>
      <c r="J172" s="177"/>
      <c r="K172" s="177"/>
      <c r="L172" s="177"/>
      <c r="M172" s="177"/>
      <c r="N172" s="178"/>
      <c r="O172" s="3"/>
      <c r="P172" s="1432"/>
      <c r="Q172" s="9"/>
      <c r="R172" s="10"/>
      <c r="S172" s="10"/>
      <c r="T172" s="10"/>
      <c r="U172" s="10"/>
      <c r="V172" s="10"/>
      <c r="W172" s="10"/>
      <c r="X172" s="10"/>
      <c r="Y172" s="10"/>
      <c r="Z172" s="10"/>
      <c r="AA172" s="10"/>
      <c r="AB172" s="10"/>
      <c r="AC172" s="11"/>
    </row>
    <row r="173" spans="1:29">
      <c r="A173" s="1432"/>
      <c r="B173" s="1484" t="s">
        <v>464</v>
      </c>
      <c r="C173" s="1485"/>
      <c r="D173" s="1485"/>
      <c r="E173" s="1485"/>
      <c r="F173" s="1485"/>
      <c r="G173" s="1485"/>
      <c r="H173" s="1485"/>
      <c r="I173" s="1485"/>
      <c r="J173" s="1485"/>
      <c r="K173" s="1485"/>
      <c r="L173" s="1485"/>
      <c r="M173" s="1485"/>
      <c r="N173" s="1485"/>
      <c r="O173" s="3"/>
      <c r="P173" s="1432"/>
      <c r="Q173" s="9"/>
      <c r="R173" s="10"/>
      <c r="S173" s="10"/>
      <c r="T173" s="10"/>
      <c r="U173" s="10"/>
      <c r="V173" s="10"/>
      <c r="W173" s="10"/>
      <c r="X173" s="10"/>
      <c r="Y173" s="10"/>
      <c r="Z173" s="10"/>
      <c r="AA173" s="10"/>
      <c r="AB173" s="10"/>
      <c r="AC173" s="11"/>
    </row>
    <row r="174" spans="1:29" ht="18.75">
      <c r="A174" s="1432"/>
      <c r="B174" s="1687" t="s">
        <v>1507</v>
      </c>
      <c r="C174" s="1688"/>
      <c r="D174" s="1688"/>
      <c r="E174" s="1688"/>
      <c r="F174" s="1688"/>
      <c r="G174" s="1688"/>
      <c r="H174" s="871"/>
      <c r="I174" s="871"/>
      <c r="J174" s="177"/>
      <c r="K174" s="177"/>
      <c r="L174" s="177"/>
      <c r="M174" s="177"/>
      <c r="N174" s="178"/>
      <c r="O174" s="3"/>
      <c r="P174" s="1432"/>
      <c r="Q174" s="9"/>
      <c r="R174" s="10"/>
      <c r="S174" s="10"/>
      <c r="T174" s="10"/>
      <c r="U174" s="10"/>
      <c r="V174" s="10"/>
      <c r="W174" s="10"/>
      <c r="X174" s="10"/>
      <c r="Y174" s="10"/>
      <c r="Z174" s="10"/>
      <c r="AA174" s="10"/>
      <c r="AB174" s="10"/>
      <c r="AC174" s="11"/>
    </row>
    <row r="175" spans="1:29" ht="15.75">
      <c r="A175" s="1432"/>
      <c r="B175" s="9"/>
      <c r="C175" s="646" t="s">
        <v>749</v>
      </c>
      <c r="D175" s="865"/>
      <c r="E175" s="865"/>
      <c r="F175" s="865"/>
      <c r="G175" s="7"/>
      <c r="H175" s="871"/>
      <c r="I175" s="871"/>
      <c r="J175" s="177"/>
      <c r="K175" s="177"/>
      <c r="L175" s="177"/>
      <c r="M175" s="177"/>
      <c r="N175" s="178"/>
      <c r="O175" s="3"/>
      <c r="P175" s="1432"/>
      <c r="Q175" s="9"/>
      <c r="R175" s="646" t="s">
        <v>749</v>
      </c>
      <c r="S175" s="10"/>
      <c r="T175" s="10"/>
      <c r="U175" s="10"/>
      <c r="V175" s="10"/>
      <c r="W175" s="10"/>
      <c r="X175" s="10"/>
      <c r="Y175" s="10"/>
      <c r="Z175" s="10"/>
      <c r="AA175" s="10"/>
      <c r="AB175" s="10"/>
      <c r="AC175" s="11"/>
    </row>
    <row r="176" spans="1:29" ht="15.75">
      <c r="A176" s="1432"/>
      <c r="B176" s="9"/>
      <c r="C176" s="876" t="s">
        <v>6</v>
      </c>
      <c r="D176" s="99" t="s">
        <v>861</v>
      </c>
      <c r="E176" s="865"/>
      <c r="F176" s="865"/>
      <c r="G176" s="7"/>
      <c r="H176" s="871"/>
      <c r="I176" s="871"/>
      <c r="J176" s="177"/>
      <c r="K176" s="177"/>
      <c r="L176" s="177"/>
      <c r="M176" s="177"/>
      <c r="N176" s="178"/>
      <c r="O176" s="3"/>
      <c r="P176" s="1432"/>
      <c r="Q176" s="9"/>
      <c r="R176" s="10"/>
      <c r="S176" s="10"/>
      <c r="T176" s="10"/>
      <c r="U176" s="10"/>
      <c r="V176" s="10"/>
      <c r="W176" s="10"/>
      <c r="X176" s="10"/>
      <c r="Y176" s="10"/>
      <c r="Z176" s="10"/>
      <c r="AA176" s="10"/>
      <c r="AB176" s="10"/>
      <c r="AC176" s="11"/>
    </row>
    <row r="177" spans="1:29" ht="15.75">
      <c r="A177" s="1432"/>
      <c r="B177" s="9"/>
      <c r="C177" s="885">
        <v>0.5</v>
      </c>
      <c r="D177" s="14" t="s">
        <v>44</v>
      </c>
      <c r="E177" s="865"/>
      <c r="F177" s="865"/>
      <c r="G177" s="7"/>
      <c r="H177" s="1409">
        <f>(C177/C171)*H171</f>
        <v>0.21052631578947364</v>
      </c>
      <c r="I177" s="1409"/>
      <c r="J177" s="177"/>
      <c r="K177" s="177"/>
      <c r="L177" s="177"/>
      <c r="M177" s="177"/>
      <c r="N177" s="178"/>
      <c r="O177" s="3"/>
      <c r="P177" s="1432"/>
      <c r="Q177" s="9"/>
      <c r="R177" s="10"/>
      <c r="S177" s="10"/>
      <c r="T177" s="10"/>
      <c r="U177" s="10"/>
      <c r="V177" s="10"/>
      <c r="W177" s="10"/>
      <c r="X177" s="10"/>
      <c r="Y177" s="10"/>
      <c r="Z177" s="10"/>
      <c r="AA177" s="10"/>
      <c r="AB177" s="10"/>
      <c r="AC177" s="11"/>
    </row>
    <row r="178" spans="1:29" ht="15.75">
      <c r="A178" s="1432"/>
      <c r="B178" s="9"/>
      <c r="C178" s="885">
        <v>0.3</v>
      </c>
      <c r="D178" s="14" t="s">
        <v>747</v>
      </c>
      <c r="E178" s="865"/>
      <c r="F178" s="865"/>
      <c r="G178" s="7"/>
      <c r="H178" s="1409">
        <f>(C178/C171)*H171</f>
        <v>0.12631578947368419</v>
      </c>
      <c r="I178" s="1409"/>
      <c r="J178" s="177"/>
      <c r="K178" s="177"/>
      <c r="L178" s="177"/>
      <c r="M178" s="177"/>
      <c r="N178" s="178"/>
      <c r="O178" s="3"/>
      <c r="P178" s="1432"/>
      <c r="Q178" s="9"/>
      <c r="R178" s="10"/>
      <c r="S178" s="10"/>
      <c r="T178" s="10"/>
      <c r="U178" s="10"/>
      <c r="V178" s="10"/>
      <c r="W178" s="10"/>
      <c r="X178" s="10"/>
      <c r="Y178" s="10"/>
      <c r="Z178" s="10"/>
      <c r="AA178" s="10"/>
      <c r="AB178" s="10"/>
      <c r="AC178" s="11"/>
    </row>
    <row r="179" spans="1:29" ht="15.75">
      <c r="A179" s="1432"/>
      <c r="B179" s="9"/>
      <c r="C179" s="14"/>
      <c r="D179" s="14"/>
      <c r="E179" s="865"/>
      <c r="F179" s="865"/>
      <c r="G179" s="7"/>
      <c r="H179" s="870"/>
      <c r="I179" s="870"/>
      <c r="J179" s="177"/>
      <c r="K179" s="177"/>
      <c r="L179" s="177"/>
      <c r="M179" s="177"/>
      <c r="N179" s="178"/>
      <c r="O179" s="3"/>
      <c r="P179" s="1432"/>
      <c r="Q179" s="9"/>
      <c r="R179" s="10"/>
      <c r="S179" s="10"/>
      <c r="T179" s="10"/>
      <c r="U179" s="10"/>
      <c r="V179" s="10"/>
      <c r="W179" s="10"/>
      <c r="X179" s="10"/>
      <c r="Y179" s="10"/>
      <c r="Z179" s="10"/>
      <c r="AA179" s="10"/>
      <c r="AB179" s="10"/>
      <c r="AC179" s="11"/>
    </row>
    <row r="180" spans="1:29" ht="15.75">
      <c r="A180" s="1432"/>
      <c r="B180" s="9"/>
      <c r="C180" s="875">
        <f>SUM(C177:C178)</f>
        <v>0.8</v>
      </c>
      <c r="D180" s="1453" t="s">
        <v>8</v>
      </c>
      <c r="E180" s="1453"/>
      <c r="F180" s="1453"/>
      <c r="G180" s="7"/>
      <c r="H180" s="1454">
        <f>SUM(H177:I178)</f>
        <v>0.33684210526315783</v>
      </c>
      <c r="I180" s="1454"/>
      <c r="J180" s="177"/>
      <c r="K180" s="177"/>
      <c r="L180" s="177"/>
      <c r="M180" s="177"/>
      <c r="N180" s="178"/>
      <c r="O180" s="3"/>
      <c r="P180" s="1432"/>
      <c r="Q180" s="1016" t="s">
        <v>1418</v>
      </c>
      <c r="R180" s="10"/>
      <c r="S180" s="10"/>
      <c r="T180" s="10"/>
      <c r="U180" s="10"/>
      <c r="V180" s="10"/>
      <c r="W180" s="10"/>
      <c r="X180" s="10"/>
      <c r="Y180" s="10"/>
      <c r="Z180" s="10"/>
      <c r="AA180" s="10"/>
      <c r="AB180" s="10"/>
      <c r="AC180" s="11"/>
    </row>
    <row r="181" spans="1:29" ht="16.5" thickBot="1">
      <c r="A181" s="1432"/>
      <c r="B181" s="9"/>
      <c r="C181" s="646" t="s">
        <v>746</v>
      </c>
      <c r="D181" s="865"/>
      <c r="E181" s="865"/>
      <c r="F181" s="865"/>
      <c r="G181" s="7"/>
      <c r="H181" s="871"/>
      <c r="I181" s="871"/>
      <c r="J181" s="177"/>
      <c r="K181" s="177"/>
      <c r="L181" s="177"/>
      <c r="M181" s="177"/>
      <c r="N181" s="178"/>
      <c r="O181" s="3"/>
      <c r="P181" s="1432"/>
      <c r="Q181" s="992" t="str">
        <f ca="1">CELL("nomfichier",P177)</f>
        <v>D:\1 UPRT SITE WEB\uprt.fr\ff-mickael-rabeau\[ff-mr-patisserie-N°3-complet.xlsx]Gateaux et divers</v>
      </c>
      <c r="R181" s="10"/>
      <c r="S181" s="10"/>
      <c r="T181" s="10"/>
      <c r="U181" s="10"/>
      <c r="V181" s="10"/>
      <c r="W181" s="10"/>
      <c r="X181" s="10"/>
      <c r="Y181" s="10"/>
      <c r="Z181" s="10"/>
      <c r="AA181" s="10"/>
      <c r="AB181" s="10"/>
      <c r="AC181" s="11"/>
    </row>
    <row r="182" spans="1:29" ht="16.5" thickBot="1">
      <c r="A182" s="1432"/>
      <c r="B182" s="9"/>
      <c r="C182" s="129"/>
      <c r="D182" s="1628"/>
      <c r="E182" s="1628"/>
      <c r="F182" s="1628"/>
      <c r="G182" s="1628"/>
      <c r="H182" s="1628"/>
      <c r="I182" s="10"/>
      <c r="J182" s="632"/>
      <c r="K182" s="632"/>
      <c r="L182" s="632"/>
      <c r="M182" s="632"/>
      <c r="N182" s="645"/>
      <c r="O182" s="3"/>
      <c r="P182" s="1432"/>
      <c r="Q182" s="938"/>
      <c r="R182" s="939"/>
      <c r="S182" s="939"/>
      <c r="T182" s="939"/>
      <c r="U182" s="25"/>
      <c r="V182" s="25"/>
      <c r="W182" s="25"/>
      <c r="X182" s="25"/>
      <c r="Y182" s="25"/>
      <c r="Z182" s="25"/>
      <c r="AA182" s="25"/>
      <c r="AB182" s="25"/>
      <c r="AC182" s="26"/>
    </row>
    <row r="183" spans="1:29">
      <c r="A183" s="1432"/>
      <c r="B183" s="23" t="s">
        <v>6</v>
      </c>
      <c r="C183" s="452" t="s">
        <v>10</v>
      </c>
      <c r="D183" s="25"/>
      <c r="E183" s="25"/>
      <c r="F183" s="25"/>
      <c r="G183" s="25"/>
      <c r="H183" s="25"/>
      <c r="I183" s="25"/>
      <c r="J183" s="25"/>
      <c r="K183" s="25"/>
      <c r="L183" s="25"/>
      <c r="M183" s="25"/>
      <c r="N183" s="26"/>
      <c r="P183" s="1432"/>
      <c r="Q183" s="9"/>
      <c r="R183" s="10" t="s">
        <v>9</v>
      </c>
      <c r="S183" s="932" t="s">
        <v>177</v>
      </c>
      <c r="T183" s="10"/>
      <c r="U183" s="10"/>
      <c r="V183" s="1429" t="s">
        <v>179</v>
      </c>
      <c r="W183" s="1429"/>
      <c r="X183" s="1429"/>
      <c r="Y183" s="1429"/>
      <c r="Z183" s="1429"/>
      <c r="AA183" s="1429"/>
      <c r="AB183" s="1429"/>
      <c r="AC183" s="1430"/>
    </row>
    <row r="184" spans="1:29">
      <c r="A184" s="1432"/>
      <c r="B184" s="86" t="s">
        <v>5</v>
      </c>
      <c r="C184" s="451" t="s">
        <v>11</v>
      </c>
      <c r="D184" s="28"/>
      <c r="E184" s="28"/>
      <c r="F184" s="28"/>
      <c r="G184" s="28"/>
      <c r="H184" s="28"/>
      <c r="I184" s="28"/>
      <c r="J184" s="28"/>
      <c r="K184" s="28"/>
      <c r="L184" s="28"/>
      <c r="M184" s="10"/>
      <c r="N184" s="29"/>
      <c r="P184" s="1432"/>
      <c r="Q184" s="834"/>
      <c r="R184" s="245"/>
      <c r="S184" s="245"/>
      <c r="T184" s="245"/>
      <c r="U184" s="245"/>
      <c r="V184" s="1029"/>
      <c r="W184" s="1029" t="s">
        <v>178</v>
      </c>
      <c r="X184" s="1029"/>
      <c r="Y184" s="1029"/>
      <c r="Z184" s="1029"/>
      <c r="AA184" s="1029"/>
      <c r="AB184" s="1029"/>
      <c r="AC184" s="1030"/>
    </row>
    <row r="185" spans="1:29" ht="15" customHeight="1">
      <c r="A185" s="1432"/>
      <c r="B185" s="1689" t="s">
        <v>12</v>
      </c>
      <c r="C185" s="1434"/>
      <c r="D185" s="1434"/>
      <c r="E185" s="1434"/>
      <c r="F185" s="1434"/>
      <c r="G185" s="1434"/>
      <c r="H185" s="1434"/>
      <c r="I185" s="1434"/>
      <c r="J185" s="1434"/>
      <c r="K185" s="1434"/>
      <c r="L185" s="1434"/>
      <c r="M185" s="1434"/>
      <c r="N185" s="1690"/>
      <c r="P185" s="1432"/>
      <c r="Q185" s="1689" t="s">
        <v>12</v>
      </c>
      <c r="R185" s="1434"/>
      <c r="S185" s="1434"/>
      <c r="T185" s="1434"/>
      <c r="U185" s="1434"/>
      <c r="V185" s="1434"/>
      <c r="W185" s="1434"/>
      <c r="X185" s="1434"/>
      <c r="Y185" s="1434"/>
      <c r="Z185" s="1434"/>
      <c r="AA185" s="1434"/>
      <c r="AB185" s="1434"/>
      <c r="AC185" s="1690"/>
    </row>
    <row r="186" spans="1:29" ht="15.75" thickBot="1">
      <c r="A186" s="1432"/>
      <c r="B186" s="1436"/>
      <c r="C186" s="1437"/>
      <c r="D186" s="1437"/>
      <c r="E186" s="1437"/>
      <c r="F186" s="1437"/>
      <c r="G186" s="1437"/>
      <c r="H186" s="1437"/>
      <c r="I186" s="1437"/>
      <c r="J186" s="1437"/>
      <c r="K186" s="1437"/>
      <c r="L186" s="1437"/>
      <c r="M186" s="1437"/>
      <c r="N186" s="1438"/>
      <c r="P186" s="1432"/>
      <c r="Q186" s="1436"/>
      <c r="R186" s="1437"/>
      <c r="S186" s="1437"/>
      <c r="T186" s="1437"/>
      <c r="U186" s="1437"/>
      <c r="V186" s="1437"/>
      <c r="W186" s="1437"/>
      <c r="X186" s="1437"/>
      <c r="Y186" s="1437"/>
      <c r="Z186" s="1437"/>
      <c r="AA186" s="1437"/>
      <c r="AB186" s="1437"/>
      <c r="AC186" s="1438"/>
    </row>
    <row r="188" spans="1:29" ht="15.75" thickBot="1">
      <c r="A188" s="8" t="s">
        <v>3</v>
      </c>
      <c r="B188" s="1431" t="str">
        <f>B189</f>
        <v>Miroir de Bourgogne</v>
      </c>
      <c r="C188" s="1431"/>
      <c r="D188" s="1431"/>
      <c r="E188" s="1431"/>
      <c r="F188" s="1431"/>
      <c r="G188" s="1431"/>
      <c r="H188" s="1431"/>
      <c r="I188" s="1431"/>
      <c r="J188" s="1431"/>
      <c r="K188" s="1431"/>
      <c r="L188" s="1431"/>
      <c r="M188" s="1431"/>
      <c r="N188" s="1431"/>
      <c r="O188" s="3"/>
      <c r="P188" s="8" t="s">
        <v>3</v>
      </c>
      <c r="Q188" s="1431" t="str">
        <f>Q189</f>
        <v>Miroir de Bourgogne</v>
      </c>
      <c r="R188" s="1431"/>
      <c r="S188" s="1431"/>
      <c r="T188" s="1431"/>
      <c r="U188" s="1431"/>
      <c r="V188" s="1431"/>
      <c r="W188" s="1431"/>
      <c r="X188" s="1431"/>
      <c r="Y188" s="1431"/>
      <c r="Z188" s="1431"/>
      <c r="AA188" s="1431"/>
      <c r="AB188" s="1431"/>
      <c r="AC188" s="1431"/>
    </row>
    <row r="189" spans="1:29" ht="23.25" customHeight="1">
      <c r="A189" s="1432" t="str">
        <f>B189</f>
        <v>Miroir de Bourgogne</v>
      </c>
      <c r="B189" s="1399" t="s">
        <v>761</v>
      </c>
      <c r="C189" s="1400"/>
      <c r="D189" s="1400"/>
      <c r="E189" s="1400"/>
      <c r="F189" s="1400"/>
      <c r="G189" s="1400"/>
      <c r="H189" s="1400"/>
      <c r="I189" s="1400"/>
      <c r="J189" s="1400"/>
      <c r="K189" s="1400"/>
      <c r="L189" s="1400"/>
      <c r="M189" s="1400"/>
      <c r="N189" s="1401"/>
      <c r="O189" s="3"/>
      <c r="P189" s="1432" t="str">
        <f>Q189</f>
        <v>Miroir de Bourgogne</v>
      </c>
      <c r="Q189" s="1399" t="s">
        <v>761</v>
      </c>
      <c r="R189" s="1400"/>
      <c r="S189" s="1400"/>
      <c r="T189" s="1400"/>
      <c r="U189" s="1400"/>
      <c r="V189" s="1400"/>
      <c r="W189" s="1400"/>
      <c r="X189" s="1400"/>
      <c r="Y189" s="1400"/>
      <c r="Z189" s="1400"/>
      <c r="AA189" s="1400"/>
      <c r="AB189" s="1400"/>
      <c r="AC189" s="1401"/>
    </row>
    <row r="190" spans="1:29" ht="15.75" customHeight="1">
      <c r="A190" s="1432"/>
      <c r="B190" s="1387"/>
      <c r="C190" s="1388"/>
      <c r="D190" s="1388"/>
      <c r="E190" s="1388"/>
      <c r="F190" s="1388"/>
      <c r="G190" s="1388"/>
      <c r="H190" s="1388"/>
      <c r="I190" s="1388"/>
      <c r="J190" s="1388"/>
      <c r="K190" s="1388"/>
      <c r="L190" s="1388"/>
      <c r="M190" s="1388"/>
      <c r="N190" s="1389"/>
      <c r="O190" s="3"/>
      <c r="P190" s="1432"/>
      <c r="Q190" s="1387"/>
      <c r="R190" s="1388"/>
      <c r="S190" s="1388"/>
      <c r="T190" s="1388"/>
      <c r="U190" s="1388"/>
      <c r="V190" s="1388"/>
      <c r="W190" s="1388"/>
      <c r="X190" s="1388"/>
      <c r="Y190" s="1388"/>
      <c r="Z190" s="1388"/>
      <c r="AA190" s="1388"/>
      <c r="AB190" s="1388"/>
      <c r="AC190" s="1389"/>
    </row>
    <row r="191" spans="1:29" s="109" customFormat="1" ht="15.75" customHeight="1">
      <c r="A191" s="1432"/>
      <c r="B191" s="1416" t="s">
        <v>19</v>
      </c>
      <c r="C191" s="1417"/>
      <c r="D191" s="1417"/>
      <c r="E191" s="1417"/>
      <c r="F191" s="1417"/>
      <c r="G191" s="1417"/>
      <c r="H191" s="1417"/>
      <c r="I191" s="1417"/>
      <c r="J191" s="1417"/>
      <c r="K191" s="1417"/>
      <c r="L191" s="1417"/>
      <c r="M191" s="1417"/>
      <c r="N191" s="1418"/>
      <c r="O191" s="135"/>
      <c r="P191" s="1432"/>
      <c r="Q191" s="1416" t="s">
        <v>19</v>
      </c>
      <c r="R191" s="1417"/>
      <c r="S191" s="1417"/>
      <c r="T191" s="1417"/>
      <c r="U191" s="1417"/>
      <c r="V191" s="1417"/>
      <c r="W191" s="1417"/>
      <c r="X191" s="1417"/>
      <c r="Y191" s="1417"/>
      <c r="Z191" s="1417"/>
      <c r="AA191" s="1417"/>
      <c r="AB191" s="1417"/>
      <c r="AC191" s="1418"/>
    </row>
    <row r="192" spans="1:29" s="109" customFormat="1" ht="15.75" customHeight="1" thickBot="1">
      <c r="A192" s="1432"/>
      <c r="B192" s="1419"/>
      <c r="C192" s="1420"/>
      <c r="D192" s="1420"/>
      <c r="E192" s="1420"/>
      <c r="F192" s="1420"/>
      <c r="G192" s="1420"/>
      <c r="H192" s="1420"/>
      <c r="I192" s="1420"/>
      <c r="J192" s="1420"/>
      <c r="K192" s="1420"/>
      <c r="L192" s="1420"/>
      <c r="M192" s="1420"/>
      <c r="N192" s="1421"/>
      <c r="O192" s="135"/>
      <c r="P192" s="1432"/>
      <c r="Q192" s="1419"/>
      <c r="R192" s="1420"/>
      <c r="S192" s="1420"/>
      <c r="T192" s="1420"/>
      <c r="U192" s="1420"/>
      <c r="V192" s="1420"/>
      <c r="W192" s="1420"/>
      <c r="X192" s="1420"/>
      <c r="Y192" s="1420"/>
      <c r="Z192" s="1420"/>
      <c r="AA192" s="1420"/>
      <c r="AB192" s="1420"/>
      <c r="AC192" s="1421"/>
    </row>
    <row r="193" spans="1:29" s="109" customFormat="1" ht="15.75" customHeight="1">
      <c r="A193" s="1432"/>
      <c r="B193" s="866"/>
      <c r="C193" s="867"/>
      <c r="D193" s="867"/>
      <c r="E193" s="867"/>
      <c r="F193" s="867"/>
      <c r="G193" s="867"/>
      <c r="H193" s="867"/>
      <c r="I193" s="867"/>
      <c r="J193" s="867"/>
      <c r="K193" s="867"/>
      <c r="L193" s="867"/>
      <c r="M193" s="867"/>
      <c r="N193" s="868"/>
      <c r="O193" s="135"/>
      <c r="P193" s="1432"/>
      <c r="Q193" s="1424" t="s">
        <v>144</v>
      </c>
      <c r="R193" s="1403"/>
      <c r="S193" s="1403"/>
      <c r="T193" s="1403"/>
      <c r="U193" s="1403"/>
      <c r="V193" s="1403"/>
      <c r="W193" s="1403"/>
      <c r="X193" s="1403"/>
      <c r="Y193" s="1403"/>
      <c r="Z193" s="1403"/>
      <c r="AA193" s="1403"/>
      <c r="AB193" s="1403"/>
      <c r="AC193" s="1425"/>
    </row>
    <row r="194" spans="1:29" s="109" customFormat="1" ht="15.75" customHeight="1" thickBot="1">
      <c r="A194" s="1432"/>
      <c r="B194" s="866"/>
      <c r="C194" s="649" t="s">
        <v>762</v>
      </c>
      <c r="D194" s="867"/>
      <c r="E194" s="867"/>
      <c r="F194" s="867"/>
      <c r="G194" s="867"/>
      <c r="H194" s="867"/>
      <c r="I194" s="867"/>
      <c r="J194" s="867"/>
      <c r="K194" s="867"/>
      <c r="L194" s="867"/>
      <c r="M194" s="867"/>
      <c r="N194" s="868"/>
      <c r="O194" s="135"/>
      <c r="P194" s="1432"/>
      <c r="Q194" s="1426"/>
      <c r="R194" s="1406"/>
      <c r="S194" s="1406"/>
      <c r="T194" s="1406"/>
      <c r="U194" s="1406"/>
      <c r="V194" s="1406"/>
      <c r="W194" s="1406"/>
      <c r="X194" s="1406"/>
      <c r="Y194" s="1406"/>
      <c r="Z194" s="1406"/>
      <c r="AA194" s="1406"/>
      <c r="AB194" s="1406"/>
      <c r="AC194" s="1427"/>
    </row>
    <row r="195" spans="1:29" ht="15" customHeight="1">
      <c r="A195" s="1432"/>
      <c r="B195" s="9"/>
      <c r="C195" s="650" t="s">
        <v>763</v>
      </c>
      <c r="D195" s="10"/>
      <c r="E195" s="10"/>
      <c r="F195" s="10"/>
      <c r="G195" s="10"/>
      <c r="H195" s="10"/>
      <c r="I195" s="10"/>
      <c r="J195" s="10"/>
      <c r="K195" s="10"/>
      <c r="L195" s="10"/>
      <c r="M195" s="10"/>
      <c r="N195" s="11"/>
      <c r="O195" s="3"/>
      <c r="P195" s="1432"/>
      <c r="Q195" s="1439" t="s">
        <v>1461</v>
      </c>
      <c r="R195" s="1428"/>
      <c r="S195" s="1428"/>
      <c r="T195" s="1428"/>
      <c r="U195" s="1428"/>
      <c r="V195" s="1428"/>
      <c r="W195" s="1428"/>
      <c r="X195" s="1428"/>
      <c r="Y195" s="1428"/>
      <c r="Z195" s="1428"/>
      <c r="AA195" s="1428"/>
      <c r="AB195" s="869" t="s">
        <v>5</v>
      </c>
      <c r="AC195" s="11"/>
    </row>
    <row r="196" spans="1:29" ht="15" customHeight="1">
      <c r="A196" s="1432"/>
      <c r="B196" s="9"/>
      <c r="C196" s="650"/>
      <c r="D196" s="10"/>
      <c r="E196" s="10"/>
      <c r="F196" s="10"/>
      <c r="G196" s="10"/>
      <c r="H196" s="10"/>
      <c r="I196" s="10"/>
      <c r="J196" s="10"/>
      <c r="K196" s="10"/>
      <c r="L196" s="10"/>
      <c r="M196" s="10"/>
      <c r="N196" s="11"/>
      <c r="O196" s="3"/>
      <c r="P196" s="1432"/>
      <c r="Q196" s="1439"/>
      <c r="R196" s="1428"/>
      <c r="S196" s="1428"/>
      <c r="T196" s="1428"/>
      <c r="U196" s="1428"/>
      <c r="V196" s="1428"/>
      <c r="W196" s="1428"/>
      <c r="X196" s="1428"/>
      <c r="Y196" s="1428"/>
      <c r="Z196" s="1428"/>
      <c r="AA196" s="1428"/>
      <c r="AB196" s="873" t="s">
        <v>66</v>
      </c>
      <c r="AC196" s="11"/>
    </row>
    <row r="197" spans="1:29" ht="15" customHeight="1">
      <c r="A197" s="1432"/>
      <c r="B197" s="9"/>
      <c r="C197" s="10"/>
      <c r="D197" s="10"/>
      <c r="E197" s="10"/>
      <c r="F197" s="10"/>
      <c r="G197" s="1408" t="s">
        <v>5</v>
      </c>
      <c r="H197" s="1408"/>
      <c r="I197" s="15"/>
      <c r="J197" s="15"/>
      <c r="K197" s="10"/>
      <c r="L197" s="10"/>
      <c r="M197" s="10"/>
      <c r="N197" s="11"/>
      <c r="O197" s="3"/>
      <c r="P197" s="1432"/>
      <c r="Q197" s="1439"/>
      <c r="R197" s="1428"/>
      <c r="S197" s="1428"/>
      <c r="T197" s="1428"/>
      <c r="U197" s="1428"/>
      <c r="V197" s="1428"/>
      <c r="W197" s="1428"/>
      <c r="X197" s="1428"/>
      <c r="Y197" s="1428"/>
      <c r="Z197" s="1428"/>
      <c r="AA197" s="1428"/>
      <c r="AB197" s="10"/>
      <c r="AC197" s="11"/>
    </row>
    <row r="198" spans="1:29" ht="18.75" customHeight="1">
      <c r="A198" s="1432"/>
      <c r="B198" s="9"/>
      <c r="C198" s="10"/>
      <c r="D198" s="10"/>
      <c r="E198" s="655" t="s">
        <v>774</v>
      </c>
      <c r="F198" s="891" t="s">
        <v>4</v>
      </c>
      <c r="G198" s="1414">
        <v>1</v>
      </c>
      <c r="H198" s="1414"/>
      <c r="I198" s="15"/>
      <c r="J198" s="15"/>
      <c r="K198" s="15"/>
      <c r="L198" s="15"/>
      <c r="M198" s="10"/>
      <c r="N198" s="11"/>
      <c r="O198" s="3"/>
      <c r="P198" s="1432"/>
      <c r="Q198" s="1440" t="s">
        <v>1374</v>
      </c>
      <c r="R198" s="1441"/>
      <c r="S198" s="1441"/>
      <c r="T198" s="1441"/>
      <c r="U198" s="1441"/>
      <c r="V198" s="1441"/>
      <c r="W198" s="1441"/>
      <c r="X198" s="1441"/>
      <c r="Y198" s="1441"/>
      <c r="Z198" s="1441"/>
      <c r="AA198" s="1441"/>
      <c r="AB198" s="876" t="s">
        <v>6</v>
      </c>
      <c r="AC198" s="11"/>
    </row>
    <row r="199" spans="1:29" ht="18.75" customHeight="1">
      <c r="A199" s="1432"/>
      <c r="B199" s="653"/>
      <c r="C199" s="305"/>
      <c r="D199" s="305"/>
      <c r="E199" s="657"/>
      <c r="F199" s="658"/>
      <c r="G199" s="1557" t="s">
        <v>142</v>
      </c>
      <c r="H199" s="1557"/>
      <c r="I199" s="1558" t="s">
        <v>66</v>
      </c>
      <c r="J199" s="1558"/>
      <c r="K199" s="891"/>
      <c r="L199" s="598"/>
      <c r="M199" s="10"/>
      <c r="N199" s="11"/>
      <c r="O199" s="3"/>
      <c r="P199" s="1432"/>
      <c r="Q199" s="1440"/>
      <c r="R199" s="1441"/>
      <c r="S199" s="1441"/>
      <c r="T199" s="1441"/>
      <c r="U199" s="1441"/>
      <c r="V199" s="1441"/>
      <c r="W199" s="1441"/>
      <c r="X199" s="1441"/>
      <c r="Y199" s="1441"/>
      <c r="Z199" s="1441"/>
      <c r="AA199" s="1441"/>
      <c r="AB199" s="991"/>
      <c r="AC199" s="11"/>
    </row>
    <row r="200" spans="1:29" ht="18.75" customHeight="1">
      <c r="A200" s="1432"/>
      <c r="B200" s="1559" t="s">
        <v>764</v>
      </c>
      <c r="C200" s="1560"/>
      <c r="D200" s="1560"/>
      <c r="E200" s="1560"/>
      <c r="F200" s="662"/>
      <c r="G200" s="663" t="s">
        <v>777</v>
      </c>
      <c r="H200" s="662"/>
      <c r="I200" s="1545">
        <v>1</v>
      </c>
      <c r="J200" s="1545"/>
      <c r="K200" s="656" t="s">
        <v>773</v>
      </c>
      <c r="L200" s="1552" t="s">
        <v>780</v>
      </c>
      <c r="M200" s="1552"/>
      <c r="N200" s="1553"/>
      <c r="O200" s="3"/>
      <c r="P200" s="1432"/>
      <c r="Q200" s="9"/>
      <c r="R200" s="10"/>
      <c r="S200" s="10"/>
      <c r="T200" s="10"/>
      <c r="U200" s="10"/>
      <c r="V200" s="10"/>
      <c r="W200" s="10"/>
      <c r="X200" s="10"/>
      <c r="Y200" s="10"/>
      <c r="Z200" s="10"/>
      <c r="AA200" s="10"/>
      <c r="AB200" s="10"/>
      <c r="AC200" s="11"/>
    </row>
    <row r="201" spans="1:29" ht="18.75" customHeight="1">
      <c r="A201" s="1432"/>
      <c r="B201" s="1554"/>
      <c r="C201" s="1555"/>
      <c r="D201" s="1555"/>
      <c r="E201" s="1555"/>
      <c r="F201" s="659">
        <f>G210/G239</f>
        <v>0.4079408330089529</v>
      </c>
      <c r="G201" s="1546">
        <f>SUM(G203:H208)</f>
        <v>0.4079408330089529</v>
      </c>
      <c r="H201" s="1546"/>
      <c r="I201" s="15"/>
      <c r="J201" s="15"/>
      <c r="K201" s="15"/>
      <c r="L201" s="1552"/>
      <c r="M201" s="1552"/>
      <c r="N201" s="1553"/>
      <c r="O201" s="3"/>
      <c r="P201" s="1432"/>
      <c r="Q201" s="7"/>
      <c r="R201" s="1041" t="s">
        <v>1508</v>
      </c>
      <c r="S201" s="7"/>
      <c r="T201" s="7"/>
      <c r="U201" s="7"/>
      <c r="V201" s="7"/>
      <c r="W201" s="7"/>
      <c r="X201" s="7"/>
      <c r="Y201" s="7"/>
      <c r="Z201" s="7"/>
      <c r="AA201" s="7"/>
      <c r="AB201" s="7"/>
      <c r="AC201" s="7"/>
    </row>
    <row r="202" spans="1:29">
      <c r="A202" s="1432"/>
      <c r="B202" s="9"/>
      <c r="C202" s="876" t="s">
        <v>6</v>
      </c>
      <c r="D202" s="99" t="s">
        <v>861</v>
      </c>
      <c r="E202" s="10"/>
      <c r="F202" s="10"/>
      <c r="G202" s="15"/>
      <c r="H202" s="109"/>
      <c r="I202" s="114"/>
      <c r="J202" s="10"/>
      <c r="K202" s="1412" t="s">
        <v>7</v>
      </c>
      <c r="L202" s="1412"/>
      <c r="M202" s="1412"/>
      <c r="N202" s="1413"/>
      <c r="O202" s="3"/>
      <c r="P202" s="1432"/>
      <c r="Q202" s="9"/>
      <c r="R202" s="10"/>
      <c r="S202" s="10"/>
      <c r="T202" s="10"/>
      <c r="U202" s="10"/>
      <c r="V202" s="10"/>
      <c r="W202" s="10"/>
      <c r="X202" s="10"/>
      <c r="Y202" s="10"/>
      <c r="Z202" s="10"/>
      <c r="AA202" s="10"/>
      <c r="AB202" s="10"/>
      <c r="AC202" s="11"/>
    </row>
    <row r="203" spans="1:29" ht="16.5" customHeight="1">
      <c r="A203" s="1432"/>
      <c r="B203" s="9"/>
      <c r="C203" s="885">
        <v>2</v>
      </c>
      <c r="D203" s="14" t="s">
        <v>765</v>
      </c>
      <c r="E203" s="629"/>
      <c r="F203" s="629"/>
      <c r="G203" s="1409">
        <f>(C203/C239)*G198</f>
        <v>0.1557026080186843</v>
      </c>
      <c r="H203" s="1409"/>
      <c r="I203" s="1409">
        <f>(C203/C210)*I200</f>
        <v>0.38167938931297707</v>
      </c>
      <c r="J203" s="1409"/>
      <c r="K203" s="1497" t="s">
        <v>766</v>
      </c>
      <c r="L203" s="1497"/>
      <c r="M203" s="1497"/>
      <c r="N203" s="1498"/>
      <c r="O203" s="3"/>
      <c r="P203" s="1432"/>
      <c r="Q203" s="9"/>
      <c r="R203" s="14" t="s">
        <v>1509</v>
      </c>
      <c r="S203" s="10"/>
      <c r="T203" s="10"/>
      <c r="U203" s="10"/>
      <c r="V203" s="10"/>
      <c r="W203" s="10"/>
      <c r="X203" s="10"/>
      <c r="Y203" s="10"/>
      <c r="Z203" s="10"/>
      <c r="AA203" s="10"/>
      <c r="AB203" s="10"/>
      <c r="AC203" s="11"/>
    </row>
    <row r="204" spans="1:29" ht="15.75">
      <c r="A204" s="1432"/>
      <c r="B204" s="9"/>
      <c r="C204" s="885">
        <v>0.08</v>
      </c>
      <c r="D204" s="14" t="s">
        <v>767</v>
      </c>
      <c r="E204" s="15"/>
      <c r="F204" s="16"/>
      <c r="G204" s="1409">
        <f>(C204/C239)*G198</f>
        <v>6.2281043207473722E-3</v>
      </c>
      <c r="H204" s="1409"/>
      <c r="I204" s="1409">
        <f>(C204/C210)*I200</f>
        <v>1.5267175572519083E-2</v>
      </c>
      <c r="J204" s="1409"/>
      <c r="K204" s="1499"/>
      <c r="L204" s="1499"/>
      <c r="M204" s="1499"/>
      <c r="N204" s="1500"/>
      <c r="O204" s="3"/>
      <c r="P204" s="1432"/>
      <c r="Q204" s="9"/>
      <c r="R204" s="10"/>
      <c r="S204" s="1015" t="s">
        <v>774</v>
      </c>
      <c r="T204" s="10"/>
      <c r="U204" s="10"/>
      <c r="V204" s="869" t="s">
        <v>5</v>
      </c>
      <c r="W204" s="10"/>
      <c r="X204" s="10"/>
      <c r="Y204" s="10"/>
      <c r="Z204" s="10"/>
      <c r="AA204" s="10"/>
      <c r="AB204" s="10"/>
      <c r="AC204" s="11"/>
    </row>
    <row r="205" spans="1:29" ht="15.75">
      <c r="A205" s="1432"/>
      <c r="B205" s="9"/>
      <c r="C205" s="885">
        <v>0.3</v>
      </c>
      <c r="D205" s="14" t="s">
        <v>44</v>
      </c>
      <c r="E205" s="15"/>
      <c r="F205" s="16"/>
      <c r="G205" s="1409">
        <f>(C205/C239)*G198</f>
        <v>2.3355391202802646E-2</v>
      </c>
      <c r="H205" s="1409"/>
      <c r="I205" s="1409">
        <f>(C205/C210)*I200</f>
        <v>5.7251908396946563E-2</v>
      </c>
      <c r="J205" s="1409"/>
      <c r="K205" s="1499"/>
      <c r="L205" s="1499"/>
      <c r="M205" s="1499"/>
      <c r="N205" s="1500"/>
      <c r="O205" s="3"/>
      <c r="P205" s="1432"/>
      <c r="Q205" s="9"/>
      <c r="R205" s="10"/>
      <c r="S205" s="10"/>
      <c r="T205" s="10"/>
      <c r="U205" s="10"/>
      <c r="V205" s="10"/>
      <c r="W205" s="10"/>
      <c r="X205" s="10"/>
      <c r="Y205" s="10"/>
      <c r="Z205" s="10"/>
      <c r="AA205" s="10"/>
      <c r="AB205" s="10"/>
      <c r="AC205" s="11"/>
    </row>
    <row r="206" spans="1:29" ht="15.75">
      <c r="A206" s="1432"/>
      <c r="B206" s="9"/>
      <c r="C206" s="885">
        <v>0.26</v>
      </c>
      <c r="D206" s="14" t="s">
        <v>768</v>
      </c>
      <c r="E206" s="15"/>
      <c r="F206" s="16"/>
      <c r="G206" s="1409">
        <f>(C206/C239)*G198</f>
        <v>2.024133904242896E-2</v>
      </c>
      <c r="H206" s="1409"/>
      <c r="I206" s="1409">
        <f>(C206/C210)*I200</f>
        <v>4.9618320610687022E-2</v>
      </c>
      <c r="J206" s="1409"/>
      <c r="K206" s="1499"/>
      <c r="L206" s="1499"/>
      <c r="M206" s="1499"/>
      <c r="N206" s="1500"/>
      <c r="O206" s="3"/>
      <c r="P206" s="1432"/>
      <c r="Q206" s="9"/>
      <c r="R206" s="10"/>
      <c r="S206" s="10"/>
      <c r="T206" s="10"/>
      <c r="U206" s="1040" t="s">
        <v>1510</v>
      </c>
      <c r="V206" s="873" t="s">
        <v>66</v>
      </c>
      <c r="W206" s="10"/>
      <c r="X206" s="10"/>
      <c r="Y206" s="10"/>
      <c r="Z206" s="10"/>
      <c r="AA206" s="10"/>
      <c r="AB206" s="10"/>
      <c r="AC206" s="11"/>
    </row>
    <row r="207" spans="1:29" ht="15.75">
      <c r="A207" s="1432"/>
      <c r="B207" s="9"/>
      <c r="C207" s="885">
        <v>1</v>
      </c>
      <c r="D207" s="14" t="s">
        <v>633</v>
      </c>
      <c r="E207" s="15"/>
      <c r="F207" s="16"/>
      <c r="G207" s="1409">
        <f>(C207/C239)*G198</f>
        <v>7.7851304009342148E-2</v>
      </c>
      <c r="H207" s="1409"/>
      <c r="I207" s="1409">
        <f>(C207/C210)*I200</f>
        <v>0.19083969465648853</v>
      </c>
      <c r="J207" s="1409"/>
      <c r="K207" s="1493" t="s">
        <v>702</v>
      </c>
      <c r="L207" s="1493"/>
      <c r="M207" s="1493"/>
      <c r="N207" s="1494"/>
      <c r="O207" s="3"/>
      <c r="P207" s="1432"/>
      <c r="Q207" s="9"/>
      <c r="R207" s="10"/>
      <c r="S207" s="10"/>
      <c r="T207" s="1014" t="s">
        <v>780</v>
      </c>
      <c r="U207" s="10"/>
      <c r="V207" s="10"/>
      <c r="W207" s="10"/>
      <c r="X207" s="10"/>
      <c r="Y207" s="10"/>
      <c r="Z207" s="10"/>
      <c r="AA207" s="10"/>
      <c r="AB207" s="10"/>
      <c r="AC207" s="11"/>
    </row>
    <row r="208" spans="1:29" ht="15.75" customHeight="1">
      <c r="A208" s="1432"/>
      <c r="B208" s="9"/>
      <c r="C208" s="885">
        <v>1.6</v>
      </c>
      <c r="D208" s="14" t="s">
        <v>701</v>
      </c>
      <c r="E208" s="15"/>
      <c r="F208" s="16"/>
      <c r="G208" s="1409">
        <f>(C208/C239)*G198</f>
        <v>0.12456208641494745</v>
      </c>
      <c r="H208" s="1409"/>
      <c r="I208" s="1409">
        <f>(C208/C210)*I200</f>
        <v>0.30534351145038169</v>
      </c>
      <c r="J208" s="1409"/>
      <c r="K208" s="1495"/>
      <c r="L208" s="1495"/>
      <c r="M208" s="1495"/>
      <c r="N208" s="1496"/>
      <c r="P208" s="1432"/>
      <c r="Q208" s="9"/>
      <c r="R208" s="10"/>
      <c r="S208" s="10"/>
      <c r="T208" s="1014" t="s">
        <v>779</v>
      </c>
      <c r="U208" s="10"/>
      <c r="V208" s="10"/>
      <c r="W208" s="10"/>
      <c r="X208" s="10"/>
      <c r="Y208" s="10"/>
      <c r="Z208" s="10"/>
      <c r="AA208" s="10"/>
      <c r="AB208" s="10"/>
      <c r="AC208" s="11"/>
    </row>
    <row r="209" spans="1:29" ht="16.5" customHeight="1">
      <c r="A209" s="1432"/>
      <c r="B209" s="9"/>
      <c r="C209" s="10"/>
      <c r="D209" s="10"/>
      <c r="E209" s="10"/>
      <c r="F209" s="10"/>
      <c r="G209" s="15"/>
      <c r="H209" s="109"/>
      <c r="I209" s="10"/>
      <c r="J209" s="10"/>
      <c r="K209" s="177"/>
      <c r="L209" s="177"/>
      <c r="M209" s="177"/>
      <c r="N209" s="178"/>
      <c r="P209" s="1432"/>
      <c r="Q209" s="9"/>
      <c r="R209" s="1015"/>
      <c r="S209" s="10"/>
      <c r="T209" s="1014" t="s">
        <v>778</v>
      </c>
      <c r="U209" s="10"/>
      <c r="V209" s="10"/>
      <c r="W209" s="10"/>
      <c r="X209" s="10"/>
      <c r="Y209" s="10"/>
      <c r="Z209" s="10"/>
      <c r="AA209" s="10"/>
      <c r="AB209" s="10"/>
      <c r="AC209" s="11"/>
    </row>
    <row r="210" spans="1:29" ht="16.5" customHeight="1">
      <c r="A210" s="1432"/>
      <c r="B210" s="9"/>
      <c r="C210" s="875">
        <f>SUM(C203:C208)</f>
        <v>5.24</v>
      </c>
      <c r="D210" s="1453" t="s">
        <v>8</v>
      </c>
      <c r="E210" s="1453"/>
      <c r="F210" s="1453"/>
      <c r="G210" s="1454">
        <f>SUM(G203:G208)</f>
        <v>0.4079408330089529</v>
      </c>
      <c r="H210" s="1454"/>
      <c r="I210" s="1454">
        <f>SUM(I203:I208)</f>
        <v>1</v>
      </c>
      <c r="J210" s="1454"/>
      <c r="K210" s="177"/>
      <c r="L210" s="177"/>
      <c r="M210" s="177"/>
      <c r="N210" s="178"/>
      <c r="P210" s="1432"/>
      <c r="Q210" s="9"/>
      <c r="R210" s="10"/>
      <c r="S210" s="10"/>
      <c r="T210" s="10"/>
      <c r="U210" s="10"/>
      <c r="V210" s="10"/>
      <c r="W210" s="10"/>
      <c r="X210" s="10"/>
      <c r="Y210" s="10"/>
      <c r="Z210" s="10"/>
      <c r="AA210" s="10"/>
      <c r="AB210" s="10"/>
      <c r="AC210" s="11"/>
    </row>
    <row r="211" spans="1:29" ht="16.5" customHeight="1">
      <c r="A211" s="1432"/>
      <c r="B211" s="9"/>
      <c r="C211" s="875"/>
      <c r="D211" s="884"/>
      <c r="E211" s="884"/>
      <c r="F211" s="884"/>
      <c r="G211" s="109"/>
      <c r="H211" s="889"/>
      <c r="I211" s="889"/>
      <c r="J211" s="10"/>
      <c r="K211" s="20"/>
      <c r="L211" s="10"/>
      <c r="M211" s="10"/>
      <c r="N211" s="19"/>
      <c r="P211" s="1432"/>
      <c r="Q211" s="9"/>
      <c r="R211" s="10"/>
      <c r="S211" s="662"/>
      <c r="T211" s="663" t="s">
        <v>777</v>
      </c>
      <c r="U211" s="662"/>
      <c r="V211" s="10"/>
      <c r="W211" s="10"/>
      <c r="X211" s="10"/>
      <c r="Y211" s="10"/>
      <c r="Z211" s="10"/>
      <c r="AA211" s="10"/>
      <c r="AB211" s="10"/>
      <c r="AC211" s="11"/>
    </row>
    <row r="212" spans="1:29" ht="16.5" customHeight="1">
      <c r="A212" s="1432"/>
      <c r="B212" s="1484"/>
      <c r="C212" s="1485"/>
      <c r="D212" s="1485"/>
      <c r="E212" s="1485"/>
      <c r="F212" s="1485"/>
      <c r="G212" s="1485"/>
      <c r="H212" s="1485"/>
      <c r="I212" s="1485"/>
      <c r="J212" s="1485"/>
      <c r="K212" s="1485"/>
      <c r="L212" s="1485"/>
      <c r="M212" s="1485"/>
      <c r="N212" s="1486"/>
      <c r="P212" s="1432"/>
      <c r="Q212" s="9"/>
      <c r="R212" s="10"/>
      <c r="S212" s="659">
        <f t="shared" ref="S212:T212" si="3">F201</f>
        <v>0.4079408330089529</v>
      </c>
      <c r="T212" s="1546">
        <f t="shared" si="3"/>
        <v>0.4079408330089529</v>
      </c>
      <c r="U212" s="1546"/>
      <c r="V212" s="1691" t="s">
        <v>1511</v>
      </c>
      <c r="W212" s="1691"/>
      <c r="X212" s="1691"/>
      <c r="Y212" s="1691"/>
      <c r="Z212" s="1691"/>
      <c r="AA212" s="1691"/>
      <c r="AB212" s="1691"/>
      <c r="AC212" s="1692"/>
    </row>
    <row r="213" spans="1:29" ht="16.5" customHeight="1">
      <c r="A213" s="1432"/>
      <c r="B213" s="651"/>
      <c r="C213" s="231"/>
      <c r="D213" s="231"/>
      <c r="E213" s="231"/>
      <c r="F213" s="231"/>
      <c r="G213" s="663"/>
      <c r="H213" s="627"/>
      <c r="I213" s="1549" t="s">
        <v>66</v>
      </c>
      <c r="J213" s="1549"/>
      <c r="K213" s="635"/>
      <c r="L213" s="231"/>
      <c r="M213" s="231"/>
      <c r="N213" s="652"/>
      <c r="P213" s="1432"/>
      <c r="Q213" s="9"/>
      <c r="R213" s="10"/>
      <c r="S213" s="10"/>
      <c r="T213" s="10"/>
      <c r="U213" s="10"/>
      <c r="V213" s="1691"/>
      <c r="W213" s="1691"/>
      <c r="X213" s="1691"/>
      <c r="Y213" s="1691"/>
      <c r="Z213" s="1691"/>
      <c r="AA213" s="1691"/>
      <c r="AB213" s="1691"/>
      <c r="AC213" s="1692"/>
    </row>
    <row r="214" spans="1:29" ht="16.5" customHeight="1">
      <c r="A214" s="1432"/>
      <c r="B214" s="1554" t="s">
        <v>769</v>
      </c>
      <c r="C214" s="1555"/>
      <c r="D214" s="1555"/>
      <c r="E214" s="1555"/>
      <c r="F214" s="660"/>
      <c r="G214" s="661" t="s">
        <v>775</v>
      </c>
      <c r="H214" s="660"/>
      <c r="I214" s="1545">
        <v>1</v>
      </c>
      <c r="J214" s="1545"/>
      <c r="K214" s="656" t="s">
        <v>773</v>
      </c>
      <c r="L214" s="1552" t="s">
        <v>779</v>
      </c>
      <c r="M214" s="1552"/>
      <c r="N214" s="1553"/>
      <c r="P214" s="1432"/>
      <c r="Q214" s="9"/>
      <c r="R214" s="10"/>
      <c r="S214" s="10"/>
      <c r="T214" s="10"/>
      <c r="U214" s="10"/>
      <c r="V214" s="10"/>
      <c r="W214" s="10"/>
      <c r="X214" s="10"/>
      <c r="Y214" s="10"/>
      <c r="Z214" s="10"/>
      <c r="AA214" s="10"/>
      <c r="AB214" s="10"/>
      <c r="AC214" s="11"/>
    </row>
    <row r="215" spans="1:29" ht="18.75" customHeight="1">
      <c r="A215" s="1432"/>
      <c r="B215" s="1554"/>
      <c r="C215" s="1555"/>
      <c r="D215" s="1555"/>
      <c r="E215" s="1555"/>
      <c r="F215" s="659">
        <f>G215/G239</f>
        <v>0.31335149863760214</v>
      </c>
      <c r="G215" s="1546">
        <f>SUM(G217:H222)</f>
        <v>0.31335149863760214</v>
      </c>
      <c r="H215" s="1546"/>
      <c r="I215" s="15"/>
      <c r="J215" s="10"/>
      <c r="K215" s="10"/>
      <c r="L215" s="1552"/>
      <c r="M215" s="1552"/>
      <c r="N215" s="1553"/>
      <c r="O215" s="3"/>
      <c r="P215" s="1432"/>
      <c r="Q215" s="9"/>
      <c r="R215" s="10"/>
      <c r="S215" s="10"/>
      <c r="T215" s="10"/>
      <c r="U215" s="10"/>
      <c r="V215" s="10"/>
      <c r="W215" s="10"/>
      <c r="X215" s="10"/>
      <c r="Y215" s="10"/>
      <c r="Z215" s="10"/>
      <c r="AA215" s="10"/>
      <c r="AB215" s="10"/>
      <c r="AC215" s="11"/>
    </row>
    <row r="216" spans="1:29">
      <c r="A216" s="1432"/>
      <c r="B216" s="664"/>
      <c r="C216" s="876" t="s">
        <v>6</v>
      </c>
      <c r="D216" s="99" t="s">
        <v>861</v>
      </c>
      <c r="E216" s="10"/>
      <c r="F216" s="10"/>
      <c r="G216" s="15"/>
      <c r="H216" s="109"/>
      <c r="I216" s="114"/>
      <c r="J216" s="212"/>
      <c r="K216" s="1412" t="s">
        <v>7</v>
      </c>
      <c r="L216" s="1412"/>
      <c r="M216" s="1412"/>
      <c r="N216" s="1413"/>
      <c r="O216" s="3"/>
      <c r="P216" s="1432"/>
      <c r="Q216" s="9"/>
      <c r="R216" s="10"/>
      <c r="S216" s="10"/>
      <c r="T216" s="10"/>
      <c r="U216" s="10"/>
      <c r="V216" s="10"/>
      <c r="W216" s="10"/>
      <c r="X216" s="10"/>
      <c r="Y216" s="10"/>
      <c r="Z216" s="10"/>
      <c r="AA216" s="10"/>
      <c r="AB216" s="10"/>
      <c r="AC216" s="11"/>
    </row>
    <row r="217" spans="1:29" ht="16.5" customHeight="1">
      <c r="A217" s="1432"/>
      <c r="B217" s="297"/>
      <c r="C217" s="885">
        <v>0.75</v>
      </c>
      <c r="D217" s="14" t="s">
        <v>770</v>
      </c>
      <c r="E217" s="14"/>
      <c r="F217" s="14"/>
      <c r="G217" s="1409">
        <f>(C217/C239)*G198</f>
        <v>5.8388478007006611E-2</v>
      </c>
      <c r="H217" s="1409"/>
      <c r="I217" s="1409">
        <f>(C217/C224)*I214</f>
        <v>0.18633540372670807</v>
      </c>
      <c r="J217" s="1409"/>
      <c r="K217" s="1497" t="s">
        <v>766</v>
      </c>
      <c r="L217" s="1497"/>
      <c r="M217" s="1497"/>
      <c r="N217" s="1498"/>
      <c r="O217" s="3"/>
      <c r="P217" s="1432"/>
      <c r="Q217" s="9"/>
      <c r="R217" s="10"/>
      <c r="S217" s="10"/>
      <c r="T217" s="10"/>
      <c r="U217" s="10"/>
      <c r="V217" s="10"/>
      <c r="W217" s="10"/>
      <c r="X217" s="10"/>
      <c r="Y217" s="10"/>
      <c r="Z217" s="10"/>
      <c r="AA217" s="10"/>
      <c r="AB217" s="10"/>
      <c r="AC217" s="11"/>
    </row>
    <row r="218" spans="1:29" ht="15.75">
      <c r="A218" s="1432"/>
      <c r="B218" s="297"/>
      <c r="C218" s="885">
        <v>0.3</v>
      </c>
      <c r="D218" s="14" t="s">
        <v>768</v>
      </c>
      <c r="E218" s="15"/>
      <c r="F218" s="16"/>
      <c r="G218" s="1409">
        <f>(C218/C239)*G198</f>
        <v>2.3355391202802646E-2</v>
      </c>
      <c r="H218" s="1409"/>
      <c r="I218" s="1409">
        <f>(C218/C224)*I214</f>
        <v>7.4534161490683218E-2</v>
      </c>
      <c r="J218" s="1409"/>
      <c r="K218" s="1499"/>
      <c r="L218" s="1499"/>
      <c r="M218" s="1499"/>
      <c r="N218" s="1500"/>
      <c r="O218" s="3"/>
      <c r="P218" s="1432"/>
      <c r="Q218" s="9"/>
      <c r="R218" s="10"/>
      <c r="S218" s="10"/>
      <c r="T218" s="10"/>
      <c r="U218" s="10"/>
      <c r="V218" s="10"/>
      <c r="W218" s="10"/>
      <c r="X218" s="10"/>
      <c r="Y218" s="10"/>
      <c r="Z218" s="10"/>
      <c r="AA218" s="10"/>
      <c r="AB218" s="10"/>
      <c r="AC218" s="11"/>
    </row>
    <row r="219" spans="1:29" ht="15.75" customHeight="1">
      <c r="A219" s="1432"/>
      <c r="B219" s="297"/>
      <c r="C219" s="885">
        <v>0.27500000000000002</v>
      </c>
      <c r="D219" s="14" t="s">
        <v>44</v>
      </c>
      <c r="E219" s="15"/>
      <c r="F219" s="16"/>
      <c r="G219" s="1409">
        <f>(C219/C239)*G198</f>
        <v>2.1409108602569095E-2</v>
      </c>
      <c r="H219" s="1409"/>
      <c r="I219" s="1409">
        <f>(C219/C224)*I214</f>
        <v>6.8322981366459631E-2</v>
      </c>
      <c r="J219" s="1409"/>
      <c r="K219" s="1499"/>
      <c r="L219" s="1499"/>
      <c r="M219" s="1499"/>
      <c r="N219" s="1500"/>
      <c r="O219" s="3"/>
      <c r="P219" s="1432"/>
      <c r="Q219" s="9"/>
      <c r="R219" s="10"/>
      <c r="S219" s="10"/>
      <c r="T219" s="10"/>
      <c r="U219" s="10"/>
      <c r="V219" s="10"/>
      <c r="W219" s="10"/>
      <c r="X219" s="10"/>
      <c r="Y219" s="10"/>
      <c r="Z219" s="10"/>
      <c r="AA219" s="10"/>
      <c r="AB219" s="10"/>
      <c r="AC219" s="11"/>
    </row>
    <row r="220" spans="1:29" ht="15.75">
      <c r="A220" s="1432"/>
      <c r="B220" s="297"/>
      <c r="C220" s="885">
        <v>0.2</v>
      </c>
      <c r="D220" s="14" t="s">
        <v>771</v>
      </c>
      <c r="E220" s="15"/>
      <c r="F220" s="16"/>
      <c r="G220" s="1409">
        <f>(C220/C239)*G198</f>
        <v>1.5570260801868432E-2</v>
      </c>
      <c r="H220" s="1409"/>
      <c r="I220" s="1409">
        <f>(C220/C224)*I214</f>
        <v>4.9689440993788817E-2</v>
      </c>
      <c r="J220" s="1409"/>
      <c r="K220" s="1493" t="s">
        <v>702</v>
      </c>
      <c r="L220" s="1493"/>
      <c r="M220" s="1493"/>
      <c r="N220" s="1494"/>
      <c r="O220" s="3"/>
      <c r="P220" s="1432"/>
      <c r="Q220" s="9"/>
      <c r="R220" s="10"/>
      <c r="S220" s="10"/>
      <c r="T220" s="10"/>
      <c r="U220" s="10"/>
      <c r="V220" s="10"/>
      <c r="W220" s="10"/>
      <c r="X220" s="10"/>
      <c r="Y220" s="10"/>
      <c r="Z220" s="10"/>
      <c r="AA220" s="10"/>
      <c r="AB220" s="10"/>
      <c r="AC220" s="11"/>
    </row>
    <row r="221" spans="1:29" ht="15.75">
      <c r="A221" s="1432"/>
      <c r="B221" s="297"/>
      <c r="C221" s="885">
        <v>2.5</v>
      </c>
      <c r="D221" s="14" t="s">
        <v>701</v>
      </c>
      <c r="E221" s="15"/>
      <c r="F221" s="16"/>
      <c r="G221" s="1409">
        <f>(C221/C239)*G198</f>
        <v>0.19462826002335537</v>
      </c>
      <c r="H221" s="1409"/>
      <c r="I221" s="1409">
        <f>(C221/C224)*I214</f>
        <v>0.6211180124223602</v>
      </c>
      <c r="J221" s="1409"/>
      <c r="K221" s="1495"/>
      <c r="L221" s="1495"/>
      <c r="M221" s="1495"/>
      <c r="N221" s="1496"/>
      <c r="O221" s="3"/>
      <c r="P221" s="1432"/>
      <c r="Q221" s="9"/>
      <c r="R221" s="10"/>
      <c r="S221" s="10"/>
      <c r="T221" s="10"/>
      <c r="U221" s="10"/>
      <c r="V221" s="10"/>
      <c r="W221" s="10"/>
      <c r="X221" s="10"/>
      <c r="Y221" s="10"/>
      <c r="Z221" s="10"/>
      <c r="AA221" s="10"/>
      <c r="AB221" s="10"/>
      <c r="AC221" s="11"/>
    </row>
    <row r="222" spans="1:29" ht="15.75">
      <c r="A222" s="1432"/>
      <c r="B222" s="297"/>
      <c r="C222" s="885"/>
      <c r="D222" s="14"/>
      <c r="E222" s="15"/>
      <c r="F222" s="16"/>
      <c r="G222" s="15"/>
      <c r="H222" s="15"/>
      <c r="I222" s="870"/>
      <c r="J222" s="212"/>
      <c r="K222" s="175"/>
      <c r="L222" s="175"/>
      <c r="M222" s="175"/>
      <c r="N222" s="176"/>
      <c r="O222" s="3"/>
      <c r="P222" s="1432"/>
      <c r="Q222" s="9"/>
      <c r="R222" s="10"/>
      <c r="S222" s="10"/>
      <c r="T222" s="10"/>
      <c r="U222" s="10"/>
      <c r="V222" s="10"/>
      <c r="W222" s="10"/>
      <c r="X222" s="10"/>
      <c r="Y222" s="10"/>
      <c r="Z222" s="10"/>
      <c r="AA222" s="10"/>
      <c r="AB222" s="10"/>
      <c r="AC222" s="11"/>
    </row>
    <row r="223" spans="1:29" ht="16.5" customHeight="1">
      <c r="A223" s="1432"/>
      <c r="B223" s="9"/>
      <c r="C223" s="10"/>
      <c r="D223" s="10"/>
      <c r="E223" s="10"/>
      <c r="F223" s="10"/>
      <c r="G223" s="15"/>
      <c r="H223" s="15"/>
      <c r="I223" s="10"/>
      <c r="J223" s="10"/>
      <c r="K223" s="20"/>
      <c r="L223" s="10"/>
      <c r="M223" s="10"/>
      <c r="N223" s="19"/>
      <c r="P223" s="1432"/>
      <c r="Q223" s="9"/>
      <c r="R223" s="10"/>
      <c r="S223" s="10"/>
      <c r="T223" s="10"/>
      <c r="U223" s="10"/>
      <c r="V223" s="10"/>
      <c r="W223" s="10"/>
      <c r="X223" s="10"/>
      <c r="Y223" s="10"/>
      <c r="Z223" s="10"/>
      <c r="AA223" s="10"/>
      <c r="AB223" s="10"/>
      <c r="AC223" s="11"/>
    </row>
    <row r="224" spans="1:29" ht="16.5" customHeight="1">
      <c r="A224" s="1432"/>
      <c r="B224" s="9"/>
      <c r="C224" s="875">
        <f>SUM(C217:C222)</f>
        <v>4.0250000000000004</v>
      </c>
      <c r="D224" s="1453" t="s">
        <v>8</v>
      </c>
      <c r="E224" s="1453"/>
      <c r="F224" s="1453"/>
      <c r="G224" s="1454">
        <f>SUM(G217:G222)</f>
        <v>0.31335149863760214</v>
      </c>
      <c r="H224" s="1454"/>
      <c r="I224" s="1454">
        <f>SUM(I217:I222)</f>
        <v>1</v>
      </c>
      <c r="J224" s="1454"/>
      <c r="K224" s="20"/>
      <c r="L224" s="10"/>
      <c r="M224" s="10"/>
      <c r="N224" s="19"/>
      <c r="P224" s="1432"/>
      <c r="Q224" s="9"/>
      <c r="R224" s="10"/>
      <c r="S224" s="10"/>
      <c r="T224" s="10"/>
      <c r="U224" s="10"/>
      <c r="V224" s="10"/>
      <c r="W224" s="10"/>
      <c r="X224" s="10"/>
      <c r="Y224" s="10"/>
      <c r="Z224" s="10"/>
      <c r="AA224" s="10"/>
      <c r="AB224" s="10"/>
      <c r="AC224" s="11"/>
    </row>
    <row r="225" spans="1:29" ht="16.5" customHeight="1">
      <c r="A225" s="1432"/>
      <c r="B225" s="9"/>
      <c r="C225" s="875"/>
      <c r="D225" s="865"/>
      <c r="E225" s="865"/>
      <c r="F225" s="865"/>
      <c r="G225" s="665"/>
      <c r="H225" s="871"/>
      <c r="I225" s="871"/>
      <c r="J225" s="10"/>
      <c r="K225" s="20"/>
      <c r="L225" s="10"/>
      <c r="M225" s="10"/>
      <c r="N225" s="19"/>
      <c r="P225" s="1432"/>
      <c r="Q225" s="9"/>
      <c r="R225" s="10"/>
      <c r="S225" s="10"/>
      <c r="T225" s="10"/>
      <c r="U225" s="10"/>
      <c r="V225" s="10"/>
      <c r="W225" s="10"/>
      <c r="X225" s="10"/>
      <c r="Y225" s="10"/>
      <c r="Z225" s="10"/>
      <c r="AA225" s="10"/>
      <c r="AB225" s="10"/>
      <c r="AC225" s="11"/>
    </row>
    <row r="226" spans="1:29" ht="16.5" customHeight="1">
      <c r="A226" s="1432"/>
      <c r="B226" s="1484"/>
      <c r="C226" s="1485"/>
      <c r="D226" s="1485"/>
      <c r="E226" s="1485"/>
      <c r="F226" s="1485"/>
      <c r="G226" s="1485"/>
      <c r="H226" s="1485"/>
      <c r="I226" s="1485"/>
      <c r="J226" s="1485"/>
      <c r="K226" s="1485"/>
      <c r="L226" s="1485"/>
      <c r="M226" s="1485"/>
      <c r="N226" s="1486"/>
      <c r="P226" s="1432"/>
      <c r="Q226" s="9"/>
      <c r="R226" s="10"/>
      <c r="S226" s="10"/>
      <c r="T226" s="10"/>
      <c r="U226" s="10"/>
      <c r="V226" s="10"/>
      <c r="W226" s="10"/>
      <c r="X226" s="10"/>
      <c r="Y226" s="10"/>
      <c r="Z226" s="10"/>
      <c r="AA226" s="10"/>
      <c r="AB226" s="10"/>
      <c r="AC226" s="11"/>
    </row>
    <row r="227" spans="1:29" ht="16.5" customHeight="1">
      <c r="A227" s="1432"/>
      <c r="B227" s="651"/>
      <c r="C227" s="231"/>
      <c r="D227" s="231"/>
      <c r="E227" s="231"/>
      <c r="F227" s="231"/>
      <c r="G227" s="314"/>
      <c r="H227" s="314"/>
      <c r="I227" s="1549" t="s">
        <v>66</v>
      </c>
      <c r="J227" s="1549"/>
      <c r="K227" s="231"/>
      <c r="L227" s="231"/>
      <c r="M227" s="231"/>
      <c r="N227" s="507"/>
      <c r="P227" s="1432"/>
      <c r="Q227" s="9"/>
      <c r="R227" s="10"/>
      <c r="S227" s="10"/>
      <c r="T227" s="10"/>
      <c r="U227" s="10"/>
      <c r="V227" s="10"/>
      <c r="W227" s="10"/>
      <c r="X227" s="10"/>
      <c r="Y227" s="10"/>
      <c r="Z227" s="10"/>
      <c r="AA227" s="10"/>
      <c r="AB227" s="10"/>
      <c r="AC227" s="11"/>
    </row>
    <row r="228" spans="1:29" ht="16.5" customHeight="1">
      <c r="A228" s="1432"/>
      <c r="B228" s="1554" t="s">
        <v>270</v>
      </c>
      <c r="C228" s="1555"/>
      <c r="D228" s="1555"/>
      <c r="E228" s="1555"/>
      <c r="F228" s="660"/>
      <c r="G228" s="661" t="s">
        <v>776</v>
      </c>
      <c r="H228" s="660"/>
      <c r="I228" s="1545">
        <v>1</v>
      </c>
      <c r="J228" s="1545"/>
      <c r="K228" s="656" t="s">
        <v>773</v>
      </c>
      <c r="L228" s="1552" t="s">
        <v>778</v>
      </c>
      <c r="M228" s="1552"/>
      <c r="N228" s="1553"/>
      <c r="P228" s="1432"/>
      <c r="Q228" s="9"/>
      <c r="R228" s="10"/>
      <c r="S228" s="10"/>
      <c r="T228" s="10"/>
      <c r="U228" s="10"/>
      <c r="V228" s="10"/>
      <c r="W228" s="10"/>
      <c r="X228" s="10"/>
      <c r="Y228" s="10"/>
      <c r="Z228" s="10"/>
      <c r="AA228" s="10"/>
      <c r="AB228" s="10"/>
      <c r="AC228" s="11"/>
    </row>
    <row r="229" spans="1:29" ht="16.5" customHeight="1">
      <c r="A229" s="1432"/>
      <c r="B229" s="1554"/>
      <c r="C229" s="1555"/>
      <c r="D229" s="1555"/>
      <c r="E229" s="1555"/>
      <c r="F229" s="659">
        <f>G229/G239</f>
        <v>0.2787076683534449</v>
      </c>
      <c r="G229" s="1546">
        <f>SUM(G231:H234)</f>
        <v>0.2787076683534449</v>
      </c>
      <c r="H229" s="1546"/>
      <c r="I229" s="10"/>
      <c r="J229" s="10"/>
      <c r="K229" s="10"/>
      <c r="L229" s="1552"/>
      <c r="M229" s="1552"/>
      <c r="N229" s="1553"/>
      <c r="P229" s="1432"/>
      <c r="Q229" s="9"/>
      <c r="R229" s="10"/>
      <c r="S229" s="10"/>
      <c r="T229" s="10"/>
      <c r="U229" s="10"/>
      <c r="V229" s="10"/>
      <c r="W229" s="10"/>
      <c r="X229" s="10"/>
      <c r="Y229" s="10"/>
      <c r="Z229" s="10"/>
      <c r="AA229" s="10"/>
      <c r="AB229" s="10"/>
      <c r="AC229" s="11"/>
    </row>
    <row r="230" spans="1:29" ht="16.5" customHeight="1">
      <c r="A230" s="1432"/>
      <c r="B230" s="664"/>
      <c r="C230" s="876" t="s">
        <v>6</v>
      </c>
      <c r="D230" s="99" t="s">
        <v>861</v>
      </c>
      <c r="E230" s="10"/>
      <c r="F230" s="15"/>
      <c r="G230" s="114"/>
      <c r="H230" s="109"/>
      <c r="I230" s="15"/>
      <c r="J230" s="15"/>
      <c r="K230" s="188" t="s">
        <v>7</v>
      </c>
      <c r="L230" s="188"/>
      <c r="M230" s="188"/>
      <c r="N230" s="189"/>
      <c r="P230" s="1432"/>
      <c r="Q230" s="9"/>
      <c r="R230" s="10"/>
      <c r="S230" s="10"/>
      <c r="T230" s="10"/>
      <c r="U230" s="10"/>
      <c r="V230" s="10"/>
      <c r="W230" s="10"/>
      <c r="X230" s="10"/>
      <c r="Y230" s="10"/>
      <c r="Z230" s="10"/>
      <c r="AA230" s="10"/>
      <c r="AB230" s="10"/>
      <c r="AC230" s="11"/>
    </row>
    <row r="231" spans="1:29" ht="16.5" customHeight="1">
      <c r="A231" s="1432"/>
      <c r="B231" s="297"/>
      <c r="C231" s="885">
        <v>1</v>
      </c>
      <c r="D231" s="14" t="s">
        <v>729</v>
      </c>
      <c r="E231" s="14"/>
      <c r="F231" s="15"/>
      <c r="G231" s="1409">
        <f>(C231/C239)*G198</f>
        <v>7.7851304009342148E-2</v>
      </c>
      <c r="H231" s="1409"/>
      <c r="I231" s="1409">
        <f>(C231/C236)*I228</f>
        <v>0.27932960893854747</v>
      </c>
      <c r="J231" s="1409"/>
      <c r="K231" s="1493" t="s">
        <v>560</v>
      </c>
      <c r="L231" s="1493"/>
      <c r="M231" s="1493"/>
      <c r="N231" s="1494"/>
      <c r="P231" s="1432"/>
      <c r="Q231" s="9"/>
      <c r="R231" s="10"/>
      <c r="S231" s="10"/>
      <c r="T231" s="10"/>
      <c r="U231" s="10"/>
      <c r="V231" s="10"/>
      <c r="W231" s="10"/>
      <c r="X231" s="10"/>
      <c r="Y231" s="10"/>
      <c r="Z231" s="10"/>
      <c r="AA231" s="10"/>
      <c r="AB231" s="10"/>
      <c r="AC231" s="11"/>
    </row>
    <row r="232" spans="1:29" ht="16.5" customHeight="1">
      <c r="A232" s="1432"/>
      <c r="B232" s="297"/>
      <c r="C232" s="885">
        <v>0.2</v>
      </c>
      <c r="D232" s="14" t="s">
        <v>44</v>
      </c>
      <c r="E232" s="15"/>
      <c r="F232" s="15"/>
      <c r="G232" s="1409">
        <f>(C232/C239)*G198</f>
        <v>1.5570260801868432E-2</v>
      </c>
      <c r="H232" s="1409"/>
      <c r="I232" s="1409">
        <f>(C232/C236)*I228</f>
        <v>5.5865921787709501E-2</v>
      </c>
      <c r="J232" s="1409"/>
      <c r="K232" s="1495"/>
      <c r="L232" s="1495"/>
      <c r="M232" s="1495"/>
      <c r="N232" s="1496"/>
      <c r="P232" s="1432"/>
      <c r="Q232" s="9"/>
      <c r="R232" s="10"/>
      <c r="S232" s="10"/>
      <c r="T232" s="10"/>
      <c r="U232" s="10"/>
      <c r="V232" s="10"/>
      <c r="W232" s="10"/>
      <c r="X232" s="10"/>
      <c r="Y232" s="10"/>
      <c r="Z232" s="10"/>
      <c r="AA232" s="10"/>
      <c r="AB232" s="10"/>
      <c r="AC232" s="11"/>
    </row>
    <row r="233" spans="1:29" ht="16.5" customHeight="1">
      <c r="A233" s="1432"/>
      <c r="B233" s="297"/>
      <c r="C233" s="885">
        <v>1.8</v>
      </c>
      <c r="D233" s="14" t="s">
        <v>44</v>
      </c>
      <c r="E233" s="15"/>
      <c r="F233" s="15"/>
      <c r="G233" s="1409">
        <f>(C233/C239)*G198</f>
        <v>0.14013234721681589</v>
      </c>
      <c r="H233" s="1409"/>
      <c r="I233" s="1409">
        <f>(C233/C236)*I228</f>
        <v>0.5027932960893855</v>
      </c>
      <c r="J233" s="1409"/>
      <c r="K233" s="1497" t="s">
        <v>561</v>
      </c>
      <c r="L233" s="1497"/>
      <c r="M233" s="1497"/>
      <c r="N233" s="1498"/>
      <c r="P233" s="1432"/>
      <c r="Q233" s="9"/>
      <c r="R233" s="10"/>
      <c r="S233" s="10"/>
      <c r="T233" s="10"/>
      <c r="U233" s="10"/>
      <c r="V233" s="10"/>
      <c r="W233" s="10"/>
      <c r="X233" s="10"/>
      <c r="Y233" s="10"/>
      <c r="Z233" s="10"/>
      <c r="AA233" s="10"/>
      <c r="AB233" s="10"/>
      <c r="AC233" s="11"/>
    </row>
    <row r="234" spans="1:29" ht="16.5" customHeight="1">
      <c r="A234" s="1432"/>
      <c r="B234" s="297"/>
      <c r="C234" s="885">
        <v>0.57999999999999996</v>
      </c>
      <c r="D234" s="14" t="s">
        <v>252</v>
      </c>
      <c r="E234" s="15"/>
      <c r="F234" s="15"/>
      <c r="G234" s="1409">
        <f>(C234/C239)*G198</f>
        <v>4.5153756325418445E-2</v>
      </c>
      <c r="H234" s="1409"/>
      <c r="I234" s="1409">
        <f>(C234/C236)*I228</f>
        <v>0.16201117318435754</v>
      </c>
      <c r="J234" s="1409"/>
      <c r="K234" s="1499"/>
      <c r="L234" s="1499"/>
      <c r="M234" s="1499"/>
      <c r="N234" s="1500"/>
      <c r="P234" s="1432"/>
      <c r="Q234" s="9"/>
      <c r="R234" s="10"/>
      <c r="S234" s="10"/>
      <c r="T234" s="10"/>
      <c r="U234" s="10"/>
      <c r="V234" s="10"/>
      <c r="W234" s="10"/>
      <c r="X234" s="10"/>
      <c r="Y234" s="10"/>
      <c r="Z234" s="10"/>
      <c r="AA234" s="10"/>
      <c r="AB234" s="10"/>
      <c r="AC234" s="11"/>
    </row>
    <row r="235" spans="1:29" ht="16.5" customHeight="1">
      <c r="A235" s="1432"/>
      <c r="B235" s="297"/>
      <c r="C235" s="10"/>
      <c r="D235" s="10"/>
      <c r="E235" s="10"/>
      <c r="F235" s="15"/>
      <c r="G235" s="18"/>
      <c r="H235" s="109"/>
      <c r="I235" s="15"/>
      <c r="J235" s="10"/>
      <c r="K235" s="1499"/>
      <c r="L235" s="1499"/>
      <c r="M235" s="1499"/>
      <c r="N235" s="1500"/>
      <c r="P235" s="1432"/>
      <c r="Q235" s="9"/>
      <c r="R235" s="10"/>
      <c r="S235" s="10"/>
      <c r="T235" s="10"/>
      <c r="U235" s="10"/>
      <c r="V235" s="10"/>
      <c r="W235" s="10"/>
      <c r="X235" s="10"/>
      <c r="Y235" s="10"/>
      <c r="Z235" s="10"/>
      <c r="AA235" s="10"/>
      <c r="AB235" s="10"/>
      <c r="AC235" s="11"/>
    </row>
    <row r="236" spans="1:29" ht="16.5" customHeight="1">
      <c r="A236" s="1432"/>
      <c r="B236" s="297"/>
      <c r="C236" s="875">
        <f>SUM(C231:C234)</f>
        <v>3.58</v>
      </c>
      <c r="D236" s="228" t="s">
        <v>8</v>
      </c>
      <c r="E236" s="228"/>
      <c r="F236" s="15"/>
      <c r="G236" s="1454">
        <f>SUM(G231:H234)</f>
        <v>0.2787076683534449</v>
      </c>
      <c r="H236" s="1454"/>
      <c r="I236" s="1454">
        <f>SUM(I231:J234)</f>
        <v>1</v>
      </c>
      <c r="J236" s="1454"/>
      <c r="K236" s="10"/>
      <c r="L236" s="10"/>
      <c r="M236" s="10"/>
      <c r="N236" s="11"/>
      <c r="P236" s="1432"/>
      <c r="Q236" s="9"/>
      <c r="R236" s="10"/>
      <c r="S236" s="10"/>
      <c r="T236" s="10"/>
      <c r="U236" s="10"/>
      <c r="V236" s="10"/>
      <c r="W236" s="10"/>
      <c r="X236" s="10"/>
      <c r="Y236" s="10"/>
      <c r="Z236" s="10"/>
      <c r="AA236" s="10"/>
      <c r="AB236" s="10"/>
      <c r="AC236" s="11"/>
    </row>
    <row r="237" spans="1:29" ht="13.5" customHeight="1">
      <c r="A237" s="1432"/>
      <c r="B237" s="1484"/>
      <c r="C237" s="1485"/>
      <c r="D237" s="1485"/>
      <c r="E237" s="1485"/>
      <c r="F237" s="1485"/>
      <c r="G237" s="1485"/>
      <c r="H237" s="1485"/>
      <c r="I237" s="1485"/>
      <c r="J237" s="1485"/>
      <c r="K237" s="1485"/>
      <c r="L237" s="1485"/>
      <c r="M237" s="1485"/>
      <c r="N237" s="1486"/>
      <c r="P237" s="1432"/>
      <c r="Q237" s="9"/>
      <c r="R237" s="10"/>
      <c r="S237" s="10"/>
      <c r="T237" s="10"/>
      <c r="U237" s="10"/>
      <c r="V237" s="10"/>
      <c r="W237" s="10"/>
      <c r="X237" s="10"/>
      <c r="Y237" s="10"/>
      <c r="Z237" s="10"/>
      <c r="AA237" s="10"/>
      <c r="AB237" s="10"/>
      <c r="AC237" s="11"/>
    </row>
    <row r="238" spans="1:29" ht="13.5" customHeight="1">
      <c r="A238" s="1432"/>
      <c r="B238" s="9"/>
      <c r="C238" s="875"/>
      <c r="D238" s="865"/>
      <c r="E238" s="865"/>
      <c r="F238" s="865"/>
      <c r="G238" s="665"/>
      <c r="H238" s="871"/>
      <c r="I238" s="871"/>
      <c r="J238" s="10"/>
      <c r="K238" s="20"/>
      <c r="L238" s="10"/>
      <c r="M238" s="10"/>
      <c r="N238" s="19"/>
      <c r="P238" s="1432"/>
      <c r="Q238" s="9"/>
      <c r="R238" s="10"/>
      <c r="S238" s="10"/>
      <c r="T238" s="10"/>
      <c r="U238" s="10"/>
      <c r="V238" s="10"/>
      <c r="W238" s="10"/>
      <c r="X238" s="10"/>
      <c r="Y238" s="10"/>
      <c r="Z238" s="10"/>
      <c r="AA238" s="10"/>
      <c r="AB238" s="10"/>
      <c r="AC238" s="11"/>
    </row>
    <row r="239" spans="1:29" ht="13.5" customHeight="1">
      <c r="A239" s="1432"/>
      <c r="B239" s="9"/>
      <c r="C239" s="875">
        <f>C210+C224+C236</f>
        <v>12.845000000000001</v>
      </c>
      <c r="D239" s="228" t="s">
        <v>772</v>
      </c>
      <c r="E239" s="865"/>
      <c r="F239" s="865"/>
      <c r="G239" s="1454">
        <f>G236+G224+G210</f>
        <v>1</v>
      </c>
      <c r="H239" s="1454"/>
      <c r="I239" s="871"/>
      <c r="J239" s="10"/>
      <c r="K239" s="20"/>
      <c r="L239" s="10"/>
      <c r="M239" s="10"/>
      <c r="N239" s="19"/>
      <c r="P239" s="1432"/>
      <c r="Q239" s="1016" t="s">
        <v>1418</v>
      </c>
      <c r="R239" s="10"/>
      <c r="S239" s="10"/>
      <c r="T239" s="10"/>
      <c r="U239" s="10"/>
      <c r="V239" s="10"/>
      <c r="W239" s="10"/>
      <c r="X239" s="10"/>
      <c r="Y239" s="10"/>
      <c r="Z239" s="10"/>
      <c r="AA239" s="10"/>
      <c r="AB239" s="10"/>
      <c r="AC239" s="11"/>
    </row>
    <row r="240" spans="1:29" ht="13.5" customHeight="1" thickBot="1">
      <c r="A240" s="1432"/>
      <c r="B240" s="9"/>
      <c r="C240" s="875"/>
      <c r="D240" s="865"/>
      <c r="E240" s="865"/>
      <c r="F240" s="865"/>
      <c r="G240" s="871"/>
      <c r="H240" s="871"/>
      <c r="I240" s="10"/>
      <c r="J240" s="10"/>
      <c r="K240" s="20"/>
      <c r="L240" s="10"/>
      <c r="M240" s="10"/>
      <c r="N240" s="19"/>
      <c r="P240" s="1432"/>
      <c r="Q240" s="992" t="str">
        <f ca="1">CELL("nomfichier",P236)</f>
        <v>D:\1 UPRT SITE WEB\uprt.fr\ff-mickael-rabeau\[ff-mr-patisserie-N°3-complet.xlsx]Gateaux et divers</v>
      </c>
      <c r="R240" s="10"/>
      <c r="S240" s="10"/>
      <c r="T240" s="10"/>
      <c r="U240" s="10"/>
      <c r="V240" s="10"/>
      <c r="W240" s="10"/>
      <c r="X240" s="10"/>
      <c r="Y240" s="10"/>
      <c r="Z240" s="10"/>
      <c r="AA240" s="10"/>
      <c r="AB240" s="10"/>
      <c r="AC240" s="11"/>
    </row>
    <row r="241" spans="1:29" ht="13.5" customHeight="1">
      <c r="A241" s="1432"/>
      <c r="B241" s="23" t="s">
        <v>6</v>
      </c>
      <c r="C241" s="452" t="s">
        <v>10</v>
      </c>
      <c r="D241" s="25"/>
      <c r="E241" s="25"/>
      <c r="F241" s="25"/>
      <c r="G241" s="25"/>
      <c r="H241" s="25"/>
      <c r="I241" s="25"/>
      <c r="J241" s="25"/>
      <c r="K241" s="25"/>
      <c r="L241" s="25"/>
      <c r="M241" s="25"/>
      <c r="N241" s="26"/>
      <c r="P241" s="1432"/>
      <c r="Q241" s="938"/>
      <c r="R241" s="939"/>
      <c r="S241" s="939"/>
      <c r="T241" s="939"/>
      <c r="U241" s="25"/>
      <c r="V241" s="25"/>
      <c r="W241" s="25"/>
      <c r="X241" s="25"/>
      <c r="Y241" s="25"/>
      <c r="Z241" s="25"/>
      <c r="AA241" s="25"/>
      <c r="AB241" s="25"/>
      <c r="AC241" s="26"/>
    </row>
    <row r="242" spans="1:29">
      <c r="A242" s="1432"/>
      <c r="B242" s="86" t="s">
        <v>5</v>
      </c>
      <c r="C242" s="451" t="s">
        <v>781</v>
      </c>
      <c r="D242" s="28"/>
      <c r="E242" s="28"/>
      <c r="F242" s="28"/>
      <c r="G242" s="28"/>
      <c r="H242" s="28"/>
      <c r="I242" s="28"/>
      <c r="J242" s="28"/>
      <c r="K242" s="28"/>
      <c r="L242" s="28"/>
      <c r="M242" s="10"/>
      <c r="N242" s="29"/>
      <c r="P242" s="1432"/>
      <c r="Q242" s="9"/>
      <c r="R242" s="10" t="s">
        <v>9</v>
      </c>
      <c r="S242" s="932" t="s">
        <v>177</v>
      </c>
      <c r="T242" s="10"/>
      <c r="U242" s="10"/>
      <c r="V242" s="1429" t="s">
        <v>179</v>
      </c>
      <c r="W242" s="1429"/>
      <c r="X242" s="1429"/>
      <c r="Y242" s="1429"/>
      <c r="Z242" s="1429"/>
      <c r="AA242" s="1429"/>
      <c r="AB242" s="1429"/>
      <c r="AC242" s="1430"/>
    </row>
    <row r="243" spans="1:29">
      <c r="A243" s="1432"/>
      <c r="B243" s="873" t="s">
        <v>66</v>
      </c>
      <c r="C243" s="666" t="s">
        <v>782</v>
      </c>
      <c r="D243" s="28"/>
      <c r="E243" s="28"/>
      <c r="F243" s="28"/>
      <c r="G243" s="28"/>
      <c r="H243" s="28"/>
      <c r="I243" s="28"/>
      <c r="J243" s="28"/>
      <c r="K243" s="28"/>
      <c r="L243" s="28"/>
      <c r="M243" s="10"/>
      <c r="N243" s="29"/>
      <c r="P243" s="1432"/>
      <c r="Q243" s="834"/>
      <c r="R243" s="245"/>
      <c r="S243" s="245"/>
      <c r="T243" s="245"/>
      <c r="U243" s="245"/>
      <c r="V243" s="1029"/>
      <c r="W243" s="1029" t="s">
        <v>178</v>
      </c>
      <c r="X243" s="1029"/>
      <c r="Y243" s="1029"/>
      <c r="Z243" s="1029"/>
      <c r="AA243" s="1029"/>
      <c r="AB243" s="1029"/>
      <c r="AC243" s="1030"/>
    </row>
    <row r="244" spans="1:29" ht="15" customHeight="1">
      <c r="A244" s="1432"/>
      <c r="B244" s="1689" t="s">
        <v>12</v>
      </c>
      <c r="C244" s="1434"/>
      <c r="D244" s="1434"/>
      <c r="E244" s="1434"/>
      <c r="F244" s="1434"/>
      <c r="G244" s="1434"/>
      <c r="H244" s="1434"/>
      <c r="I244" s="1434"/>
      <c r="J244" s="1434"/>
      <c r="K244" s="1434"/>
      <c r="L244" s="1434"/>
      <c r="M244" s="1434"/>
      <c r="N244" s="1690"/>
      <c r="P244" s="1432"/>
      <c r="Q244" s="1689" t="s">
        <v>12</v>
      </c>
      <c r="R244" s="1434"/>
      <c r="S244" s="1434"/>
      <c r="T244" s="1434"/>
      <c r="U244" s="1434"/>
      <c r="V244" s="1434"/>
      <c r="W244" s="1434"/>
      <c r="X244" s="1434"/>
      <c r="Y244" s="1434"/>
      <c r="Z244" s="1434"/>
      <c r="AA244" s="1434"/>
      <c r="AB244" s="1434"/>
      <c r="AC244" s="1690"/>
    </row>
    <row r="245" spans="1:29" ht="15.75" thickBot="1">
      <c r="A245" s="1432"/>
      <c r="B245" s="1436"/>
      <c r="C245" s="1437"/>
      <c r="D245" s="1437"/>
      <c r="E245" s="1437"/>
      <c r="F245" s="1437"/>
      <c r="G245" s="1437"/>
      <c r="H245" s="1437"/>
      <c r="I245" s="1437"/>
      <c r="J245" s="1437"/>
      <c r="K245" s="1437"/>
      <c r="L245" s="1437"/>
      <c r="M245" s="1437"/>
      <c r="N245" s="1438"/>
      <c r="P245" s="1432"/>
      <c r="Q245" s="1436"/>
      <c r="R245" s="1437"/>
      <c r="S245" s="1437"/>
      <c r="T245" s="1437"/>
      <c r="U245" s="1437"/>
      <c r="V245" s="1437"/>
      <c r="W245" s="1437"/>
      <c r="X245" s="1437"/>
      <c r="Y245" s="1437"/>
      <c r="Z245" s="1437"/>
      <c r="AA245" s="1437"/>
      <c r="AB245" s="1437"/>
      <c r="AC245" s="1438"/>
    </row>
    <row r="247" spans="1:29" ht="15.75" thickBot="1">
      <c r="A247" s="8" t="s">
        <v>3</v>
      </c>
      <c r="B247" s="1431" t="str">
        <f>B248</f>
        <v>La pâte à crêpes</v>
      </c>
      <c r="C247" s="1431"/>
      <c r="D247" s="1431"/>
      <c r="E247" s="1431"/>
      <c r="F247" s="1431"/>
      <c r="G247" s="1431"/>
      <c r="H247" s="1431"/>
      <c r="I247" s="1431"/>
      <c r="J247" s="1431"/>
      <c r="K247" s="1431"/>
      <c r="L247" s="1431"/>
      <c r="M247" s="1431"/>
      <c r="N247" s="1431"/>
      <c r="P247" s="8" t="s">
        <v>3</v>
      </c>
      <c r="Q247" s="1431" t="str">
        <f>Q248</f>
        <v>La pâte à crêpes</v>
      </c>
      <c r="R247" s="1431"/>
      <c r="S247" s="1431"/>
      <c r="T247" s="1431"/>
      <c r="U247" s="1431"/>
      <c r="V247" s="1431"/>
      <c r="W247" s="1431"/>
      <c r="X247" s="1431"/>
      <c r="Y247" s="1431"/>
      <c r="Z247" s="1431"/>
      <c r="AA247" s="1431"/>
      <c r="AB247" s="1431"/>
      <c r="AC247" s="1431"/>
    </row>
    <row r="248" spans="1:29">
      <c r="A248" s="1432" t="str">
        <f>B248</f>
        <v>La pâte à crêpes</v>
      </c>
      <c r="B248" s="1399" t="s">
        <v>37</v>
      </c>
      <c r="C248" s="1400"/>
      <c r="D248" s="1400"/>
      <c r="E248" s="1400"/>
      <c r="F248" s="1400"/>
      <c r="G248" s="1400"/>
      <c r="H248" s="1400"/>
      <c r="I248" s="1400"/>
      <c r="J248" s="1400"/>
      <c r="K248" s="1400"/>
      <c r="L248" s="1400"/>
      <c r="M248" s="1400"/>
      <c r="N248" s="1401"/>
      <c r="P248" s="1432" t="str">
        <f>Q248</f>
        <v>La pâte à crêpes</v>
      </c>
      <c r="Q248" s="1399" t="s">
        <v>37</v>
      </c>
      <c r="R248" s="1400"/>
      <c r="S248" s="1400"/>
      <c r="T248" s="1400"/>
      <c r="U248" s="1400"/>
      <c r="V248" s="1400"/>
      <c r="W248" s="1400"/>
      <c r="X248" s="1400"/>
      <c r="Y248" s="1400"/>
      <c r="Z248" s="1400"/>
      <c r="AA248" s="1400"/>
      <c r="AB248" s="1400"/>
      <c r="AC248" s="1401"/>
    </row>
    <row r="249" spans="1:29">
      <c r="A249" s="1432"/>
      <c r="B249" s="1387"/>
      <c r="C249" s="1388"/>
      <c r="D249" s="1388"/>
      <c r="E249" s="1388"/>
      <c r="F249" s="1388"/>
      <c r="G249" s="1388"/>
      <c r="H249" s="1388"/>
      <c r="I249" s="1388"/>
      <c r="J249" s="1388"/>
      <c r="K249" s="1388"/>
      <c r="L249" s="1388"/>
      <c r="M249" s="1388"/>
      <c r="N249" s="1389"/>
      <c r="P249" s="1432"/>
      <c r="Q249" s="1387"/>
      <c r="R249" s="1388"/>
      <c r="S249" s="1388"/>
      <c r="T249" s="1388"/>
      <c r="U249" s="1388"/>
      <c r="V249" s="1388"/>
      <c r="W249" s="1388"/>
      <c r="X249" s="1388"/>
      <c r="Y249" s="1388"/>
      <c r="Z249" s="1388"/>
      <c r="AA249" s="1388"/>
      <c r="AB249" s="1388"/>
      <c r="AC249" s="1389"/>
    </row>
    <row r="250" spans="1:29">
      <c r="A250" s="1432"/>
      <c r="B250" s="1416" t="s">
        <v>19</v>
      </c>
      <c r="C250" s="1417"/>
      <c r="D250" s="1417"/>
      <c r="E250" s="1417"/>
      <c r="F250" s="1417"/>
      <c r="G250" s="1417"/>
      <c r="H250" s="1417"/>
      <c r="I250" s="1417"/>
      <c r="J250" s="1417"/>
      <c r="K250" s="1417"/>
      <c r="L250" s="1417"/>
      <c r="M250" s="1417"/>
      <c r="N250" s="1418"/>
      <c r="P250" s="1432"/>
      <c r="Q250" s="1416" t="s">
        <v>19</v>
      </c>
      <c r="R250" s="1417"/>
      <c r="S250" s="1417"/>
      <c r="T250" s="1417"/>
      <c r="U250" s="1417"/>
      <c r="V250" s="1417"/>
      <c r="W250" s="1417"/>
      <c r="X250" s="1417"/>
      <c r="Y250" s="1417"/>
      <c r="Z250" s="1417"/>
      <c r="AA250" s="1417"/>
      <c r="AB250" s="1417"/>
      <c r="AC250" s="1418"/>
    </row>
    <row r="251" spans="1:29" ht="15.75" thickBot="1">
      <c r="A251" s="1432"/>
      <c r="B251" s="1576"/>
      <c r="C251" s="1577"/>
      <c r="D251" s="1577"/>
      <c r="E251" s="1577"/>
      <c r="F251" s="1577"/>
      <c r="G251" s="1577"/>
      <c r="H251" s="1577"/>
      <c r="I251" s="1577"/>
      <c r="J251" s="1577"/>
      <c r="K251" s="1577"/>
      <c r="L251" s="1577"/>
      <c r="M251" s="1577"/>
      <c r="N251" s="1578"/>
      <c r="P251" s="1432"/>
      <c r="Q251" s="1419"/>
      <c r="R251" s="1420"/>
      <c r="S251" s="1420"/>
      <c r="T251" s="1420"/>
      <c r="U251" s="1420"/>
      <c r="V251" s="1420"/>
      <c r="W251" s="1420"/>
      <c r="X251" s="1420"/>
      <c r="Y251" s="1420"/>
      <c r="Z251" s="1420"/>
      <c r="AA251" s="1420"/>
      <c r="AB251" s="1420"/>
      <c r="AC251" s="1421"/>
    </row>
    <row r="252" spans="1:29" ht="15" customHeight="1">
      <c r="A252" s="1432"/>
      <c r="B252" s="10"/>
      <c r="C252" s="10"/>
      <c r="D252" s="10"/>
      <c r="E252" s="10"/>
      <c r="F252" s="1608" t="s">
        <v>48</v>
      </c>
      <c r="G252" s="1608"/>
      <c r="H252" s="1608"/>
      <c r="I252" s="1608"/>
      <c r="J252" s="1608"/>
      <c r="K252" s="1608"/>
      <c r="L252" s="10"/>
      <c r="M252" s="10"/>
      <c r="N252" s="11"/>
      <c r="P252" s="1432"/>
      <c r="Q252" s="1424" t="s">
        <v>144</v>
      </c>
      <c r="R252" s="1403"/>
      <c r="S252" s="1403"/>
      <c r="T252" s="1403"/>
      <c r="U252" s="1403"/>
      <c r="V252" s="1403"/>
      <c r="W252" s="1403"/>
      <c r="X252" s="1403"/>
      <c r="Y252" s="1403"/>
      <c r="Z252" s="1403"/>
      <c r="AA252" s="1403"/>
      <c r="AB252" s="1403"/>
      <c r="AC252" s="1425"/>
    </row>
    <row r="253" spans="1:29" ht="15.75" customHeight="1" thickBot="1">
      <c r="A253" s="1432"/>
      <c r="B253" s="10"/>
      <c r="C253" s="10"/>
      <c r="D253" s="10"/>
      <c r="E253" s="10"/>
      <c r="F253" s="1597"/>
      <c r="G253" s="1597"/>
      <c r="H253" s="1597"/>
      <c r="I253" s="1597"/>
      <c r="J253" s="1597"/>
      <c r="K253" s="1597"/>
      <c r="L253" s="10"/>
      <c r="M253" s="10"/>
      <c r="N253" s="11"/>
      <c r="P253" s="1432"/>
      <c r="Q253" s="1426"/>
      <c r="R253" s="1406"/>
      <c r="S253" s="1406"/>
      <c r="T253" s="1406"/>
      <c r="U253" s="1406"/>
      <c r="V253" s="1406"/>
      <c r="W253" s="1406"/>
      <c r="X253" s="1406"/>
      <c r="Y253" s="1406"/>
      <c r="Z253" s="1406"/>
      <c r="AA253" s="1406"/>
      <c r="AB253" s="1406"/>
      <c r="AC253" s="1427"/>
    </row>
    <row r="254" spans="1:29" ht="18.75">
      <c r="A254" s="1432"/>
      <c r="B254" s="10"/>
      <c r="C254" s="10"/>
      <c r="D254" s="10"/>
      <c r="E254" s="10"/>
      <c r="F254" s="10"/>
      <c r="G254" s="1414">
        <v>1</v>
      </c>
      <c r="H254" s="1414"/>
      <c r="I254" s="1414">
        <v>2</v>
      </c>
      <c r="J254" s="1414"/>
      <c r="K254" s="10"/>
      <c r="L254" s="10"/>
      <c r="M254" s="10"/>
      <c r="N254" s="11"/>
      <c r="P254" s="1432"/>
      <c r="Q254" s="994" t="s">
        <v>1418</v>
      </c>
      <c r="R254" s="10"/>
      <c r="S254" s="10"/>
      <c r="T254" s="10"/>
      <c r="U254" s="10"/>
      <c r="V254" s="10"/>
      <c r="W254" s="10"/>
      <c r="X254" s="10"/>
      <c r="Y254" s="10"/>
      <c r="Z254" s="10"/>
      <c r="AA254" s="10"/>
      <c r="AB254" s="10"/>
      <c r="AC254" s="11"/>
    </row>
    <row r="255" spans="1:29">
      <c r="A255" s="1432"/>
      <c r="B255" s="30" t="s">
        <v>20</v>
      </c>
      <c r="C255" s="967" t="s">
        <v>21</v>
      </c>
      <c r="D255" s="10"/>
      <c r="E255" s="10"/>
      <c r="F255" s="10"/>
      <c r="G255" s="1527" t="s">
        <v>20</v>
      </c>
      <c r="H255" s="1527"/>
      <c r="I255" s="1527" t="s">
        <v>21</v>
      </c>
      <c r="J255" s="1527"/>
      <c r="K255" s="10"/>
      <c r="L255" s="10"/>
      <c r="M255" s="10"/>
      <c r="N255" s="11"/>
      <c r="P255" s="1432"/>
      <c r="Q255" s="992" t="str">
        <f ca="1">CELL("nomfichier",P251)</f>
        <v>D:\1 UPRT SITE WEB\uprt.fr\ff-mickael-rabeau\[ff-mr-patisserie-N°3-complet.xlsx]Gateaux et divers</v>
      </c>
      <c r="R255" s="10"/>
      <c r="S255" s="10"/>
      <c r="T255" s="10"/>
      <c r="U255" s="10"/>
      <c r="V255" s="10"/>
      <c r="W255" s="10"/>
      <c r="X255" s="10"/>
      <c r="Y255" s="10"/>
      <c r="Z255" s="10"/>
      <c r="AA255" s="10"/>
      <c r="AB255" s="10"/>
      <c r="AC255" s="11"/>
    </row>
    <row r="256" spans="1:29" ht="15.75" customHeight="1">
      <c r="A256" s="1432"/>
      <c r="B256" s="965" t="s">
        <v>6</v>
      </c>
      <c r="C256" s="965" t="s">
        <v>6</v>
      </c>
      <c r="D256" s="99" t="s">
        <v>861</v>
      </c>
      <c r="E256" s="10"/>
      <c r="F256" s="10"/>
      <c r="G256" s="1408" t="s">
        <v>5</v>
      </c>
      <c r="H256" s="1408"/>
      <c r="I256" s="1408" t="s">
        <v>5</v>
      </c>
      <c r="J256" s="1408"/>
      <c r="K256" s="1412" t="s">
        <v>7</v>
      </c>
      <c r="L256" s="1412"/>
      <c r="M256" s="1412"/>
      <c r="N256" s="1413"/>
      <c r="P256" s="1432"/>
      <c r="Q256" s="9"/>
      <c r="R256" s="1428" t="s">
        <v>1373</v>
      </c>
      <c r="S256" s="1428"/>
      <c r="T256" s="1428"/>
      <c r="U256" s="1428"/>
      <c r="V256" s="1428"/>
      <c r="W256" s="1428"/>
      <c r="X256" s="1428"/>
      <c r="Y256" s="1428"/>
      <c r="Z256" s="1428"/>
      <c r="AA256" s="1428"/>
      <c r="AB256" s="1428"/>
      <c r="AC256" s="11"/>
    </row>
    <row r="257" spans="1:29" ht="15.75" customHeight="1">
      <c r="A257" s="1432"/>
      <c r="B257" s="13">
        <v>1</v>
      </c>
      <c r="C257" s="13">
        <v>0.5</v>
      </c>
      <c r="D257" s="14" t="s">
        <v>38</v>
      </c>
      <c r="E257" s="14"/>
      <c r="F257" s="14"/>
      <c r="G257" s="1409">
        <f>IF(ISTEXT(B257),0,(B257/B266)*G254)</f>
        <v>0.49875311720698257</v>
      </c>
      <c r="H257" s="1409"/>
      <c r="I257" s="1409">
        <f>IF(ISTEXT(C257),0,(C257/C266)*I254)</f>
        <v>0.50632911392405056</v>
      </c>
      <c r="J257" s="1409"/>
      <c r="K257" s="1657" t="s">
        <v>39</v>
      </c>
      <c r="L257" s="1657"/>
      <c r="M257" s="1657"/>
      <c r="N257" s="1658"/>
      <c r="P257" s="1432"/>
      <c r="Q257" s="9"/>
      <c r="R257" s="1428"/>
      <c r="S257" s="1428"/>
      <c r="T257" s="1428"/>
      <c r="U257" s="1428"/>
      <c r="V257" s="1428"/>
      <c r="W257" s="1428"/>
      <c r="X257" s="1428"/>
      <c r="Y257" s="1428"/>
      <c r="Z257" s="1428"/>
      <c r="AA257" s="1428"/>
      <c r="AB257" s="1428"/>
      <c r="AC257" s="11"/>
    </row>
    <row r="258" spans="1:29" ht="15.75">
      <c r="A258" s="1432"/>
      <c r="B258" s="13" t="s">
        <v>41</v>
      </c>
      <c r="C258" s="13">
        <v>0.5</v>
      </c>
      <c r="D258" s="14" t="s">
        <v>40</v>
      </c>
      <c r="E258" s="14"/>
      <c r="F258" s="14"/>
      <c r="G258" s="1409">
        <f>IF(ISTEXT(B258),0,(B258/B266)*G254)</f>
        <v>0</v>
      </c>
      <c r="H258" s="1409"/>
      <c r="I258" s="1409">
        <f>IF(ISTEXT(C258),0,(C258/C266)*I254)</f>
        <v>0.50632911392405056</v>
      </c>
      <c r="J258" s="1409"/>
      <c r="K258" s="1659"/>
      <c r="L258" s="1659"/>
      <c r="M258" s="1659"/>
      <c r="N258" s="1660"/>
      <c r="P258" s="1432"/>
      <c r="Q258" s="9"/>
      <c r="R258" s="1428"/>
      <c r="S258" s="1428"/>
      <c r="T258" s="1428"/>
      <c r="U258" s="1428"/>
      <c r="V258" s="1428"/>
      <c r="W258" s="1428"/>
      <c r="X258" s="1428"/>
      <c r="Y258" s="1428"/>
      <c r="Z258" s="1428"/>
      <c r="AA258" s="1428"/>
      <c r="AB258" s="1428"/>
      <c r="AC258" s="11"/>
    </row>
    <row r="259" spans="1:29" ht="15.75">
      <c r="A259" s="1432"/>
      <c r="B259" s="13">
        <v>0.4</v>
      </c>
      <c r="C259" s="13">
        <v>0.45</v>
      </c>
      <c r="D259" s="14" t="s">
        <v>42</v>
      </c>
      <c r="E259" s="15"/>
      <c r="F259" s="16"/>
      <c r="G259" s="1409">
        <f>IF(ISTEXT(B259),0,(B259/B266)*G254)</f>
        <v>0.19950124688279303</v>
      </c>
      <c r="H259" s="1409"/>
      <c r="I259" s="1409">
        <f>IF(ISTEXT(C259),0,(C259/C266)*I254)</f>
        <v>0.45569620253164556</v>
      </c>
      <c r="J259" s="1409"/>
      <c r="K259" s="1659"/>
      <c r="L259" s="1659"/>
      <c r="M259" s="1659"/>
      <c r="N259" s="1660"/>
      <c r="P259" s="1432"/>
      <c r="Q259" s="9"/>
      <c r="R259" s="10"/>
      <c r="S259" s="10"/>
      <c r="T259" s="10"/>
      <c r="U259" s="10"/>
      <c r="V259" s="10"/>
      <c r="W259" s="10"/>
      <c r="X259" s="10"/>
      <c r="Y259" s="10"/>
      <c r="Z259" s="10"/>
      <c r="AA259" s="10"/>
      <c r="AB259" s="10"/>
      <c r="AC259" s="11"/>
    </row>
    <row r="260" spans="1:29" ht="15.75">
      <c r="A260" s="1432"/>
      <c r="B260" s="13">
        <v>5.0000000000000001E-3</v>
      </c>
      <c r="C260" s="13">
        <v>5.0000000000000001E-3</v>
      </c>
      <c r="D260" s="14" t="s">
        <v>43</v>
      </c>
      <c r="E260" s="15"/>
      <c r="F260" s="16"/>
      <c r="G260" s="1409">
        <f>IF(ISTEXT(B260),0,(B260/B266)*G254)</f>
        <v>2.4937655860349131E-3</v>
      </c>
      <c r="H260" s="1409"/>
      <c r="I260" s="1409">
        <f>IF(ISTEXT(C260),0,(C260/C266)*I254)</f>
        <v>5.0632911392405064E-3</v>
      </c>
      <c r="J260" s="1409"/>
      <c r="K260" s="1659"/>
      <c r="L260" s="1659"/>
      <c r="M260" s="1659"/>
      <c r="N260" s="1660"/>
      <c r="P260" s="1432"/>
      <c r="Q260" s="9"/>
      <c r="R260" s="10"/>
      <c r="S260" s="10"/>
      <c r="T260" s="10"/>
      <c r="U260" s="10"/>
      <c r="V260" s="10"/>
      <c r="W260" s="10"/>
      <c r="X260" s="10"/>
      <c r="Y260" s="10"/>
      <c r="Z260" s="10"/>
      <c r="AA260" s="10"/>
      <c r="AB260" s="10"/>
      <c r="AC260" s="11"/>
    </row>
    <row r="261" spans="1:29" ht="15.75">
      <c r="A261" s="1432"/>
      <c r="B261" s="13">
        <v>0.1</v>
      </c>
      <c r="C261" s="13">
        <v>0.02</v>
      </c>
      <c r="D261" s="14" t="s">
        <v>44</v>
      </c>
      <c r="E261" s="15"/>
      <c r="F261" s="16"/>
      <c r="G261" s="1409">
        <f>IF(ISTEXT(B261),0,(B261/B266)*G254)</f>
        <v>4.9875311720698257E-2</v>
      </c>
      <c r="H261" s="1409"/>
      <c r="I261" s="1409">
        <f>IF(ISTEXT(C261),0,(C261/C266)*I254)</f>
        <v>2.0253164556962026E-2</v>
      </c>
      <c r="J261" s="1409"/>
      <c r="K261" s="1659"/>
      <c r="L261" s="1659"/>
      <c r="M261" s="1659"/>
      <c r="N261" s="1660"/>
      <c r="P261" s="1432"/>
      <c r="Q261" s="9"/>
      <c r="R261" s="10"/>
      <c r="S261" s="10"/>
      <c r="T261" s="10"/>
      <c r="U261" s="10"/>
      <c r="V261" s="10"/>
      <c r="W261" s="10"/>
      <c r="X261" s="10"/>
      <c r="Y261" s="10"/>
      <c r="Z261" s="10"/>
      <c r="AA261" s="10"/>
      <c r="AB261" s="10"/>
      <c r="AC261" s="11"/>
    </row>
    <row r="262" spans="1:29" ht="15.75">
      <c r="A262" s="1432"/>
      <c r="B262" s="13">
        <v>0.3</v>
      </c>
      <c r="C262" s="13">
        <v>0.3</v>
      </c>
      <c r="D262" s="14" t="s">
        <v>47</v>
      </c>
      <c r="E262" s="15"/>
      <c r="F262" s="16"/>
      <c r="G262" s="1409">
        <f>IF(ISTEXT(B262),0,(B262/B266)*G254)</f>
        <v>0.14962593516209477</v>
      </c>
      <c r="H262" s="1409"/>
      <c r="I262" s="1409">
        <f>IF(ISTEXT(C262),0,(C262/C266)*I254)</f>
        <v>0.30379746835443033</v>
      </c>
      <c r="J262" s="1409"/>
      <c r="K262" s="1659"/>
      <c r="L262" s="1659"/>
      <c r="M262" s="1659"/>
      <c r="N262" s="1660"/>
      <c r="P262" s="1432"/>
      <c r="Q262" s="9"/>
      <c r="R262" s="10"/>
      <c r="S262" s="10"/>
      <c r="T262" s="10"/>
      <c r="U262" s="10"/>
      <c r="V262" s="10"/>
      <c r="W262" s="10"/>
      <c r="X262" s="10"/>
      <c r="Y262" s="10"/>
      <c r="Z262" s="10"/>
      <c r="AA262" s="10"/>
      <c r="AB262" s="10"/>
      <c r="AC262" s="11"/>
    </row>
    <row r="263" spans="1:29" ht="15.75">
      <c r="A263" s="1432"/>
      <c r="B263" s="13">
        <v>0.1</v>
      </c>
      <c r="C263" s="13">
        <v>0.1</v>
      </c>
      <c r="D263" s="14" t="s">
        <v>45</v>
      </c>
      <c r="E263" s="15"/>
      <c r="F263" s="16"/>
      <c r="G263" s="1409">
        <f>IF(ISTEXT(B263),0,(B263/B266)*G254)</f>
        <v>4.9875311720698257E-2</v>
      </c>
      <c r="H263" s="1409"/>
      <c r="I263" s="1409">
        <f>IF(ISTEXT(C263),0,(C263/C266)*I254)</f>
        <v>0.10126582278481013</v>
      </c>
      <c r="J263" s="1409"/>
      <c r="K263" s="1659"/>
      <c r="L263" s="1659"/>
      <c r="M263" s="1659"/>
      <c r="N263" s="1660"/>
      <c r="P263" s="1432"/>
      <c r="Q263" s="9"/>
      <c r="R263" s="10"/>
      <c r="S263" s="10"/>
      <c r="T263" s="10"/>
      <c r="U263" s="10"/>
      <c r="V263" s="10"/>
      <c r="W263" s="10"/>
      <c r="X263" s="10"/>
      <c r="Y263" s="10"/>
      <c r="Z263" s="10"/>
      <c r="AA263" s="10"/>
      <c r="AB263" s="10"/>
      <c r="AC263" s="11"/>
    </row>
    <row r="264" spans="1:29" ht="15.75">
      <c r="A264" s="1432"/>
      <c r="B264" s="13">
        <v>0.1</v>
      </c>
      <c r="C264" s="13">
        <v>0.1</v>
      </c>
      <c r="D264" s="14" t="s">
        <v>46</v>
      </c>
      <c r="E264" s="15"/>
      <c r="F264" s="16"/>
      <c r="G264" s="1409">
        <f>IF(ISTEXT(B264),0,(B264/B266)*G254)</f>
        <v>4.9875311720698257E-2</v>
      </c>
      <c r="H264" s="1409"/>
      <c r="I264" s="1409">
        <f>IF(ISTEXT(C264),0,(C264/C266)*I254)</f>
        <v>0.10126582278481013</v>
      </c>
      <c r="J264" s="1409"/>
      <c r="K264" s="1659"/>
      <c r="L264" s="1659"/>
      <c r="M264" s="1659"/>
      <c r="N264" s="1660"/>
      <c r="P264" s="1432"/>
      <c r="Q264" s="9"/>
      <c r="R264" s="10"/>
      <c r="S264" s="10"/>
      <c r="T264" s="10"/>
      <c r="U264" s="10"/>
      <c r="V264" s="10"/>
      <c r="W264" s="10"/>
      <c r="X264" s="10"/>
      <c r="Y264" s="10"/>
      <c r="Z264" s="10"/>
      <c r="AA264" s="10"/>
      <c r="AB264" s="10"/>
      <c r="AC264" s="11"/>
    </row>
    <row r="265" spans="1:29" ht="15.75">
      <c r="A265" s="1432"/>
      <c r="B265" s="9"/>
      <c r="C265" s="10"/>
      <c r="D265" s="10"/>
      <c r="E265" s="10"/>
      <c r="F265" s="10"/>
      <c r="G265" s="18"/>
      <c r="H265" s="15"/>
      <c r="I265" s="18"/>
      <c r="J265" s="15"/>
      <c r="K265" s="15"/>
      <c r="L265" s="10"/>
      <c r="M265" s="10"/>
      <c r="N265" s="19"/>
      <c r="P265" s="1432"/>
      <c r="Q265" s="9"/>
      <c r="R265" s="10"/>
      <c r="S265" s="10"/>
      <c r="T265" s="10"/>
      <c r="U265" s="10"/>
      <c r="V265" s="10"/>
      <c r="W265" s="10"/>
      <c r="X265" s="10"/>
      <c r="Y265" s="10"/>
      <c r="Z265" s="10"/>
      <c r="AA265" s="10"/>
      <c r="AB265" s="10"/>
      <c r="AC265" s="11"/>
    </row>
    <row r="266" spans="1:29" ht="15.75">
      <c r="A266" s="1432"/>
      <c r="B266" s="963">
        <f>SUM(B257:B264)</f>
        <v>2.0049999999999999</v>
      </c>
      <c r="C266" s="963">
        <f>SUM(C257:C264)</f>
        <v>1.9750000000000001</v>
      </c>
      <c r="D266" s="1453" t="s">
        <v>8</v>
      </c>
      <c r="E266" s="1453"/>
      <c r="F266" s="1453"/>
      <c r="G266" s="1454">
        <f t="shared" ref="G266:J266" si="4">SUM(G257:G264)</f>
        <v>1</v>
      </c>
      <c r="H266" s="1454">
        <f t="shared" si="4"/>
        <v>0</v>
      </c>
      <c r="I266" s="1454">
        <f t="shared" si="4"/>
        <v>2</v>
      </c>
      <c r="J266" s="1454">
        <f t="shared" si="4"/>
        <v>0</v>
      </c>
      <c r="K266" s="20"/>
      <c r="L266" s="10"/>
      <c r="M266" s="10" t="s">
        <v>9</v>
      </c>
      <c r="N266" s="19"/>
      <c r="P266" s="1432"/>
      <c r="Q266" s="9"/>
      <c r="R266" s="10"/>
      <c r="S266" s="10"/>
      <c r="T266" s="10"/>
      <c r="U266" s="10"/>
      <c r="V266" s="10"/>
      <c r="W266" s="10"/>
      <c r="X266" s="10"/>
      <c r="Y266" s="10"/>
      <c r="Z266" s="10"/>
      <c r="AA266" s="10"/>
      <c r="AB266" s="10"/>
      <c r="AC266" s="11"/>
    </row>
    <row r="267" spans="1:29" ht="15.75">
      <c r="A267" s="1432"/>
      <c r="B267" s="963"/>
      <c r="C267" s="963"/>
      <c r="D267" s="959"/>
      <c r="E267" s="959"/>
      <c r="F267" s="959"/>
      <c r="G267" s="960"/>
      <c r="H267" s="960"/>
      <c r="I267" s="960"/>
      <c r="J267" s="960"/>
      <c r="K267" s="20"/>
      <c r="L267" s="10"/>
      <c r="M267" s="10"/>
      <c r="N267" s="19"/>
      <c r="P267" s="1432"/>
      <c r="Q267" s="9"/>
      <c r="R267" s="10"/>
      <c r="S267" s="10"/>
      <c r="T267" s="10"/>
      <c r="U267" s="10"/>
      <c r="V267" s="10"/>
      <c r="W267" s="10"/>
      <c r="X267" s="10"/>
      <c r="Y267" s="10"/>
      <c r="Z267" s="10"/>
      <c r="AA267" s="10"/>
      <c r="AB267" s="10"/>
      <c r="AC267" s="11"/>
    </row>
    <row r="268" spans="1:29">
      <c r="A268" s="1432"/>
      <c r="B268" s="1485" t="s">
        <v>464</v>
      </c>
      <c r="C268" s="1485"/>
      <c r="D268" s="1485"/>
      <c r="E268" s="1485"/>
      <c r="F268" s="1485"/>
      <c r="G268" s="1485"/>
      <c r="H268" s="1485"/>
      <c r="I268" s="1485"/>
      <c r="J268" s="1485"/>
      <c r="K268" s="1485"/>
      <c r="L268" s="1485"/>
      <c r="M268" s="1485"/>
      <c r="N268" s="1485"/>
      <c r="P268" s="1432"/>
      <c r="Q268" s="9"/>
      <c r="R268" s="10"/>
      <c r="S268" s="10"/>
      <c r="T268" s="10"/>
      <c r="U268" s="10"/>
      <c r="V268" s="10"/>
      <c r="W268" s="10"/>
      <c r="X268" s="10"/>
      <c r="Y268" s="10"/>
      <c r="Z268" s="10"/>
      <c r="AA268" s="10"/>
      <c r="AB268" s="10"/>
      <c r="AC268" s="11"/>
    </row>
    <row r="269" spans="1:29" ht="15" customHeight="1">
      <c r="A269" s="1432"/>
      <c r="B269" s="1666" t="s">
        <v>53</v>
      </c>
      <c r="C269" s="1638"/>
      <c r="D269" s="1638"/>
      <c r="E269" s="1638"/>
      <c r="F269" s="1638"/>
      <c r="G269" s="1638"/>
      <c r="H269" s="1638"/>
      <c r="I269" s="1638"/>
      <c r="J269" s="1638"/>
      <c r="K269" s="1638"/>
      <c r="L269" s="1638"/>
      <c r="M269" s="1638"/>
      <c r="N269" s="1667"/>
      <c r="P269" s="1432"/>
      <c r="Q269" s="9"/>
      <c r="R269" s="10"/>
      <c r="S269" s="10"/>
      <c r="T269" s="10"/>
      <c r="U269" s="10"/>
      <c r="V269" s="10"/>
      <c r="W269" s="10"/>
      <c r="X269" s="10"/>
      <c r="Y269" s="10"/>
      <c r="Z269" s="10"/>
      <c r="AA269" s="10"/>
      <c r="AB269" s="10"/>
      <c r="AC269" s="11"/>
    </row>
    <row r="270" spans="1:29" ht="15" customHeight="1">
      <c r="A270" s="1432"/>
      <c r="B270" s="1666"/>
      <c r="C270" s="1638"/>
      <c r="D270" s="1638"/>
      <c r="E270" s="1638"/>
      <c r="F270" s="1638"/>
      <c r="G270" s="1638"/>
      <c r="H270" s="1638"/>
      <c r="I270" s="1638"/>
      <c r="J270" s="1638"/>
      <c r="K270" s="1638"/>
      <c r="L270" s="1638"/>
      <c r="M270" s="1638"/>
      <c r="N270" s="1667"/>
      <c r="P270" s="1432"/>
      <c r="Q270" s="9"/>
      <c r="R270" s="10"/>
      <c r="S270" s="10"/>
      <c r="T270" s="10"/>
      <c r="U270" s="10"/>
      <c r="V270" s="10"/>
      <c r="W270" s="10"/>
      <c r="X270" s="10"/>
      <c r="Y270" s="10"/>
      <c r="Z270" s="10"/>
      <c r="AA270" s="10"/>
      <c r="AB270" s="10"/>
      <c r="AC270" s="11"/>
    </row>
    <row r="271" spans="1:29" ht="18.75" customHeight="1">
      <c r="A271" s="1432"/>
      <c r="B271" s="14"/>
      <c r="C271" s="21"/>
      <c r="D271" s="21"/>
      <c r="E271" s="40"/>
      <c r="F271" s="38"/>
      <c r="H271" s="447" t="s">
        <v>50</v>
      </c>
      <c r="I271" s="1668">
        <v>50</v>
      </c>
      <c r="J271" s="1668"/>
      <c r="K271" s="53"/>
      <c r="L271" s="53"/>
      <c r="M271" s="15"/>
      <c r="N271" s="19"/>
      <c r="P271" s="1432"/>
      <c r="Q271" s="9"/>
      <c r="R271" s="1428" t="s">
        <v>1374</v>
      </c>
      <c r="S271" s="1428"/>
      <c r="T271" s="1428"/>
      <c r="U271" s="1428"/>
      <c r="V271" s="1428"/>
      <c r="W271" s="1428"/>
      <c r="X271" s="1428"/>
      <c r="Y271" s="1428"/>
      <c r="Z271" s="1428"/>
      <c r="AA271" s="1428"/>
      <c r="AB271" s="1428"/>
      <c r="AC271" s="11"/>
    </row>
    <row r="272" spans="1:29" ht="15.75">
      <c r="A272" s="1432"/>
      <c r="B272" s="14"/>
      <c r="C272" s="21"/>
      <c r="D272" s="21"/>
      <c r="E272" s="14"/>
      <c r="F272" s="41"/>
      <c r="G272" s="44"/>
      <c r="H272" s="1492" t="s">
        <v>6</v>
      </c>
      <c r="I272" s="1492"/>
      <c r="J272" s="1492" t="s">
        <v>6</v>
      </c>
      <c r="K272" s="1492"/>
      <c r="L272" s="53"/>
      <c r="M272" s="15"/>
      <c r="N272" s="19"/>
      <c r="P272" s="1432"/>
      <c r="Q272" s="9"/>
      <c r="R272" s="1428"/>
      <c r="S272" s="1428"/>
      <c r="T272" s="1428"/>
      <c r="U272" s="1428"/>
      <c r="V272" s="1428"/>
      <c r="W272" s="1428"/>
      <c r="X272" s="1428"/>
      <c r="Y272" s="1428"/>
      <c r="Z272" s="1428"/>
      <c r="AA272" s="1428"/>
      <c r="AB272" s="1428"/>
      <c r="AC272" s="11"/>
    </row>
    <row r="273" spans="1:29" ht="15.75">
      <c r="A273" s="1432"/>
      <c r="B273" s="14"/>
      <c r="C273" s="21"/>
      <c r="D273" s="21"/>
      <c r="E273" s="14"/>
      <c r="F273" s="41" t="s">
        <v>51</v>
      </c>
      <c r="G273" s="44" t="s">
        <v>4</v>
      </c>
      <c r="H273" s="1656">
        <v>0.04</v>
      </c>
      <c r="I273" s="1656"/>
      <c r="J273" s="1656">
        <v>0.04</v>
      </c>
      <c r="K273" s="1656"/>
      <c r="L273" s="53"/>
      <c r="M273" s="15"/>
      <c r="N273" s="19"/>
      <c r="P273" s="1432"/>
      <c r="Q273" s="9"/>
      <c r="R273" s="1428"/>
      <c r="S273" s="1428"/>
      <c r="T273" s="1428"/>
      <c r="U273" s="1428"/>
      <c r="V273" s="1428"/>
      <c r="W273" s="1428"/>
      <c r="X273" s="1428"/>
      <c r="Y273" s="1428"/>
      <c r="Z273" s="1428"/>
      <c r="AA273" s="1428"/>
      <c r="AB273" s="1428"/>
      <c r="AC273" s="11"/>
    </row>
    <row r="274" spans="1:29" ht="15.75">
      <c r="A274" s="1432"/>
      <c r="B274" s="14"/>
      <c r="C274" s="21"/>
      <c r="D274" s="21"/>
      <c r="E274" s="40"/>
      <c r="F274" s="38"/>
      <c r="G274" s="53"/>
      <c r="H274" s="53"/>
      <c r="I274" s="53"/>
      <c r="J274" s="53"/>
      <c r="K274" s="53"/>
      <c r="L274" s="53"/>
      <c r="M274" s="15"/>
      <c r="N274" s="19"/>
      <c r="P274" s="1432"/>
      <c r="Q274" s="9"/>
      <c r="R274" s="10"/>
      <c r="S274" s="10"/>
      <c r="T274" s="10"/>
      <c r="U274" s="10"/>
      <c r="V274" s="10"/>
      <c r="W274" s="10"/>
      <c r="X274" s="10"/>
      <c r="Y274" s="10"/>
      <c r="Z274" s="10"/>
      <c r="AA274" s="10"/>
      <c r="AB274" s="10"/>
      <c r="AC274" s="11"/>
    </row>
    <row r="275" spans="1:29" ht="15.75">
      <c r="A275" s="1432"/>
      <c r="B275" s="99" t="s">
        <v>861</v>
      </c>
      <c r="C275" s="40"/>
      <c r="D275" s="38"/>
      <c r="E275" s="965" t="s">
        <v>6</v>
      </c>
      <c r="F275" s="965" t="s">
        <v>6</v>
      </c>
      <c r="G275" s="7"/>
      <c r="H275" s="1408" t="s">
        <v>5</v>
      </c>
      <c r="I275" s="1408"/>
      <c r="J275" s="1408" t="s">
        <v>5</v>
      </c>
      <c r="K275" s="1408"/>
      <c r="L275" s="53"/>
      <c r="M275" s="15"/>
      <c r="N275" s="19"/>
      <c r="P275" s="1432"/>
      <c r="Q275" s="9"/>
      <c r="R275" s="10"/>
      <c r="S275" s="10"/>
      <c r="T275" s="10"/>
      <c r="U275" s="10"/>
      <c r="V275" s="10"/>
      <c r="W275" s="10"/>
      <c r="X275" s="10"/>
      <c r="Y275" s="10"/>
      <c r="Z275" s="10"/>
      <c r="AA275" s="10"/>
      <c r="AB275" s="10"/>
      <c r="AC275" s="11"/>
    </row>
    <row r="276" spans="1:29" ht="15.75">
      <c r="A276" s="1432"/>
      <c r="B276" s="14"/>
      <c r="C276" s="40"/>
      <c r="D276" s="38"/>
      <c r="E276" s="967" t="s">
        <v>20</v>
      </c>
      <c r="F276" s="967" t="s">
        <v>21</v>
      </c>
      <c r="G276" s="7"/>
      <c r="H276" s="1527" t="s">
        <v>20</v>
      </c>
      <c r="I276" s="1527"/>
      <c r="J276" s="1527" t="s">
        <v>21</v>
      </c>
      <c r="K276" s="1527"/>
      <c r="L276" s="53"/>
      <c r="M276" s="15"/>
      <c r="N276" s="19"/>
      <c r="P276" s="1432"/>
      <c r="Q276" s="9"/>
      <c r="R276" s="10"/>
      <c r="S276" s="10"/>
      <c r="T276" s="10"/>
      <c r="U276" s="10"/>
      <c r="V276" s="10"/>
      <c r="W276" s="10"/>
      <c r="X276" s="10"/>
      <c r="Y276" s="10"/>
      <c r="Z276" s="10"/>
      <c r="AA276" s="10"/>
      <c r="AB276" s="10"/>
      <c r="AC276" s="11"/>
    </row>
    <row r="277" spans="1:29" ht="18.75">
      <c r="A277" s="1432"/>
      <c r="B277" s="14"/>
      <c r="C277" s="41" t="s">
        <v>38</v>
      </c>
      <c r="D277" s="44" t="s">
        <v>4</v>
      </c>
      <c r="E277" s="968">
        <v>1</v>
      </c>
      <c r="F277" s="968">
        <v>0.5</v>
      </c>
      <c r="G277" s="7"/>
      <c r="H277" s="1409">
        <f>IF(ISBLANK(E277),0,IF(ISTEXT(E277),0,E277/E288)*I271)</f>
        <v>0.99750623441396524</v>
      </c>
      <c r="I277" s="1409"/>
      <c r="J277" s="1409">
        <f>IF(ISBLANK(F277),0,IF(ISTEXT(F277),0,F277/F288)*I271)</f>
        <v>0.50632911392405067</v>
      </c>
      <c r="K277" s="1409"/>
      <c r="L277" s="10"/>
      <c r="M277" s="15"/>
      <c r="N277" s="19"/>
      <c r="P277" s="1432"/>
      <c r="Q277" s="9"/>
      <c r="R277" s="928" t="s">
        <v>22</v>
      </c>
      <c r="T277" s="10"/>
      <c r="U277" s="10"/>
      <c r="V277" s="10"/>
      <c r="W277" s="10"/>
      <c r="X277" s="10"/>
      <c r="Y277" s="10"/>
      <c r="Z277" s="10"/>
      <c r="AA277" s="10"/>
      <c r="AB277" s="10"/>
      <c r="AC277" s="11"/>
    </row>
    <row r="278" spans="1:29" ht="18.75">
      <c r="A278" s="1432"/>
      <c r="B278" s="14"/>
      <c r="C278" s="41" t="s">
        <v>40</v>
      </c>
      <c r="D278" s="44" t="s">
        <v>4</v>
      </c>
      <c r="E278" s="968" t="s">
        <v>41</v>
      </c>
      <c r="F278" s="968">
        <v>0.5</v>
      </c>
      <c r="G278" s="7"/>
      <c r="H278" s="1409">
        <f>IF(ISBLANK(E278),0,IF(ISTEXT(E278),0,E278/E288)*I271)</f>
        <v>0</v>
      </c>
      <c r="I278" s="1409"/>
      <c r="J278" s="1409">
        <f>IF(ISBLANK(F278),0,IF(ISTEXT(F278),0,F278/F288)*I271)</f>
        <v>0.50632911392405067</v>
      </c>
      <c r="K278" s="1409"/>
      <c r="L278" s="10"/>
      <c r="M278" s="15"/>
      <c r="N278" s="19"/>
      <c r="P278" s="1432"/>
      <c r="Q278" s="9"/>
      <c r="R278" s="928" t="s">
        <v>54</v>
      </c>
      <c r="T278" s="10"/>
      <c r="U278" s="10"/>
      <c r="V278" s="10"/>
      <c r="W278" s="10"/>
      <c r="X278" s="10"/>
      <c r="Y278" s="10"/>
      <c r="Z278" s="10"/>
      <c r="AA278" s="10"/>
      <c r="AB278" s="10"/>
      <c r="AC278" s="11"/>
    </row>
    <row r="279" spans="1:29" ht="15.75">
      <c r="A279" s="1432"/>
      <c r="B279" s="14"/>
      <c r="C279" s="41" t="s">
        <v>42</v>
      </c>
      <c r="D279" s="44" t="s">
        <v>4</v>
      </c>
      <c r="E279" s="968">
        <v>0.4</v>
      </c>
      <c r="F279" s="968">
        <v>0.45</v>
      </c>
      <c r="G279" s="7"/>
      <c r="H279" s="1409">
        <f>IF(ISBLANK(E279),0,IF(ISTEXT(E279),0,E279/E288)*I271)</f>
        <v>0.39900249376558611</v>
      </c>
      <c r="I279" s="1409"/>
      <c r="J279" s="1409">
        <f>IF(ISBLANK(F279),0,IF(ISTEXT(F279),0,F279/F288)*I271)</f>
        <v>0.45569620253164561</v>
      </c>
      <c r="K279" s="1409"/>
      <c r="L279" s="10"/>
      <c r="M279" s="15"/>
      <c r="N279" s="19"/>
      <c r="P279" s="1432"/>
      <c r="Q279" s="9"/>
      <c r="R279" s="10"/>
      <c r="S279" s="10"/>
      <c r="T279" s="10"/>
      <c r="U279" s="10"/>
      <c r="V279" s="10"/>
      <c r="W279" s="10"/>
      <c r="X279" s="10"/>
      <c r="Y279" s="10"/>
      <c r="Z279" s="10"/>
      <c r="AA279" s="10"/>
      <c r="AB279" s="10"/>
      <c r="AC279" s="11"/>
    </row>
    <row r="280" spans="1:29" ht="15.75">
      <c r="A280" s="1432"/>
      <c r="B280" s="14"/>
      <c r="C280" s="41" t="s">
        <v>43</v>
      </c>
      <c r="D280" s="44" t="s">
        <v>4</v>
      </c>
      <c r="E280" s="968">
        <v>5.0000000000000001E-3</v>
      </c>
      <c r="F280" s="968">
        <v>5.0000000000000001E-3</v>
      </c>
      <c r="G280" s="7"/>
      <c r="H280" s="1409">
        <f>IF(ISBLANK(E280),0,IF(ISTEXT(E280),0,E280/E288)*I271)</f>
        <v>4.9875311720698262E-3</v>
      </c>
      <c r="I280" s="1409"/>
      <c r="J280" s="1409">
        <f>IF(ISBLANK(F280),0,IF(ISTEXT(F280),0,F280/F288)*I271)</f>
        <v>5.0632911392405064E-3</v>
      </c>
      <c r="K280" s="1409"/>
      <c r="L280" s="10"/>
      <c r="M280" s="15"/>
      <c r="N280" s="19"/>
      <c r="P280" s="1432"/>
      <c r="Q280" s="9"/>
      <c r="R280" s="10"/>
      <c r="S280" s="10"/>
      <c r="T280" s="10"/>
      <c r="U280" s="10"/>
      <c r="V280" s="10"/>
      <c r="W280" s="10"/>
      <c r="X280" s="10"/>
      <c r="Y280" s="10"/>
      <c r="Z280" s="10"/>
      <c r="AA280" s="10"/>
      <c r="AB280" s="10"/>
      <c r="AC280" s="11"/>
    </row>
    <row r="281" spans="1:29" ht="15.75">
      <c r="A281" s="1432"/>
      <c r="B281" s="14"/>
      <c r="C281" s="41" t="s">
        <v>44</v>
      </c>
      <c r="D281" s="44" t="s">
        <v>4</v>
      </c>
      <c r="E281" s="968">
        <v>0.1</v>
      </c>
      <c r="F281" s="968">
        <v>0.02</v>
      </c>
      <c r="G281" s="7"/>
      <c r="H281" s="1409">
        <f>IF(ISBLANK(E281),0,IF(ISTEXT(E281),0,E281/E288)*I271)</f>
        <v>9.9750623441396527E-2</v>
      </c>
      <c r="I281" s="1409"/>
      <c r="J281" s="1409">
        <f>IF(ISBLANK(F281),0,IF(ISTEXT(F281),0,F281/F288)*I271)</f>
        <v>2.0253164556962026E-2</v>
      </c>
      <c r="K281" s="1409"/>
      <c r="L281" s="10"/>
      <c r="M281" s="15"/>
      <c r="N281" s="19"/>
      <c r="P281" s="1432"/>
      <c r="Q281" s="9"/>
      <c r="R281" s="10"/>
      <c r="S281" s="10"/>
      <c r="T281" s="10"/>
      <c r="U281" s="10"/>
      <c r="V281" s="10"/>
      <c r="W281" s="10"/>
      <c r="X281" s="10"/>
      <c r="Y281" s="10"/>
      <c r="Z281" s="10"/>
      <c r="AA281" s="10"/>
      <c r="AB281" s="10"/>
      <c r="AC281" s="11"/>
    </row>
    <row r="282" spans="1:29" ht="15.75">
      <c r="A282" s="1432"/>
      <c r="B282" s="14"/>
      <c r="C282" s="41" t="s">
        <v>49</v>
      </c>
      <c r="D282" s="44" t="s">
        <v>4</v>
      </c>
      <c r="E282" s="968">
        <v>0.3</v>
      </c>
      <c r="F282" s="968">
        <v>0.3</v>
      </c>
      <c r="G282" s="7"/>
      <c r="H282" s="1409">
        <f>IF(ISBLANK(E282),0,IF(ISTEXT(E282),0,E282/E288)*I271)</f>
        <v>0.29925187032418959</v>
      </c>
      <c r="I282" s="1409"/>
      <c r="J282" s="1409">
        <f>IF(ISBLANK(F282),0,IF(ISTEXT(F282),0,F282/F288)*I271)</f>
        <v>0.30379746835443039</v>
      </c>
      <c r="K282" s="1409"/>
      <c r="L282" s="10"/>
      <c r="M282" s="15"/>
      <c r="N282" s="19"/>
      <c r="P282" s="1432"/>
      <c r="Q282" s="9"/>
      <c r="R282" s="10"/>
      <c r="S282" s="10"/>
      <c r="T282" s="10"/>
      <c r="U282" s="10"/>
      <c r="V282" s="10"/>
      <c r="W282" s="10"/>
      <c r="X282" s="10"/>
      <c r="Y282" s="10"/>
      <c r="Z282" s="10"/>
      <c r="AA282" s="10"/>
      <c r="AB282" s="10"/>
      <c r="AC282" s="11"/>
    </row>
    <row r="283" spans="1:29" ht="15.75">
      <c r="A283" s="1432"/>
      <c r="B283" s="14"/>
      <c r="C283" s="41" t="s">
        <v>45</v>
      </c>
      <c r="D283" s="44" t="s">
        <v>4</v>
      </c>
      <c r="E283" s="968">
        <v>0.1</v>
      </c>
      <c r="F283" s="968">
        <v>0.1</v>
      </c>
      <c r="G283" s="7"/>
      <c r="H283" s="1409">
        <f>IF(ISBLANK(E283),0,IF(ISTEXT(E283),0,E283/E288)*I271)</f>
        <v>9.9750623441396527E-2</v>
      </c>
      <c r="I283" s="1409"/>
      <c r="J283" s="1409">
        <f>IF(ISBLANK(F283),0,IF(ISTEXT(F283),0,F283/F288)*I271)</f>
        <v>0.10126582278481014</v>
      </c>
      <c r="K283" s="1409"/>
      <c r="L283" s="10"/>
      <c r="M283" s="15"/>
      <c r="N283" s="19"/>
      <c r="P283" s="1432"/>
      <c r="Q283" s="9"/>
      <c r="R283" s="10"/>
      <c r="S283" s="10"/>
      <c r="T283" s="10"/>
      <c r="U283" s="10"/>
      <c r="V283" s="10"/>
      <c r="W283" s="10"/>
      <c r="X283" s="10"/>
      <c r="Y283" s="10"/>
      <c r="Z283" s="10"/>
      <c r="AA283" s="10"/>
      <c r="AB283" s="10"/>
      <c r="AC283" s="11"/>
    </row>
    <row r="284" spans="1:29" ht="15.75">
      <c r="A284" s="1432"/>
      <c r="B284" s="14"/>
      <c r="C284" s="41" t="s">
        <v>46</v>
      </c>
      <c r="D284" s="44" t="s">
        <v>4</v>
      </c>
      <c r="E284" s="968">
        <v>0.1</v>
      </c>
      <c r="F284" s="968">
        <v>0.1</v>
      </c>
      <c r="G284" s="7"/>
      <c r="H284" s="1409">
        <f>IF(ISBLANK(E284),0,IF(ISTEXT(E284),0,E284/E288)*I271)</f>
        <v>9.9750623441396527E-2</v>
      </c>
      <c r="I284" s="1409"/>
      <c r="J284" s="1409">
        <f>IF(ISBLANK(F284),0,IF(ISTEXT(F284),0,F284/F288)*I271)</f>
        <v>0.10126582278481014</v>
      </c>
      <c r="K284" s="1409"/>
      <c r="L284" s="10"/>
      <c r="M284" s="15"/>
      <c r="N284" s="19"/>
      <c r="P284" s="1432"/>
      <c r="Q284" s="9"/>
      <c r="R284" s="10"/>
      <c r="S284" s="10"/>
      <c r="T284" s="10"/>
      <c r="U284" s="10"/>
      <c r="V284" s="10"/>
      <c r="W284" s="10"/>
      <c r="X284" s="10"/>
      <c r="Y284" s="10"/>
      <c r="Z284" s="10"/>
      <c r="AA284" s="10"/>
      <c r="AB284" s="10"/>
      <c r="AC284" s="11"/>
    </row>
    <row r="285" spans="1:29" ht="15.75">
      <c r="A285" s="1432"/>
      <c r="B285" s="14"/>
      <c r="C285" s="41"/>
      <c r="D285" s="44"/>
      <c r="E285" s="43"/>
      <c r="G285" s="7"/>
      <c r="H285" s="958"/>
      <c r="I285" s="958"/>
      <c r="J285" s="958"/>
      <c r="K285" s="958"/>
      <c r="L285" s="10"/>
      <c r="M285" s="15"/>
      <c r="N285" s="19"/>
      <c r="P285" s="1432"/>
      <c r="Q285" s="9"/>
      <c r="R285" s="10"/>
      <c r="S285" s="10"/>
      <c r="T285" s="10"/>
      <c r="U285" s="10"/>
      <c r="V285" s="10"/>
      <c r="W285" s="10"/>
      <c r="X285" s="10"/>
      <c r="Y285" s="10"/>
      <c r="Z285" s="10"/>
      <c r="AA285" s="10"/>
      <c r="AB285" s="10"/>
      <c r="AC285" s="11"/>
    </row>
    <row r="286" spans="1:29" ht="15.75">
      <c r="A286" s="1432"/>
      <c r="B286" s="14"/>
      <c r="C286" s="41"/>
      <c r="D286" s="44"/>
      <c r="E286" s="963">
        <f>SUM(E277:E284)</f>
        <v>2.0049999999999999</v>
      </c>
      <c r="F286" s="963">
        <f>SUM(F277:F284)</f>
        <v>1.9750000000000001</v>
      </c>
      <c r="G286" s="7"/>
      <c r="H286" s="1491">
        <f>SUM(H277:H284)</f>
        <v>2.0000000000000004</v>
      </c>
      <c r="I286" s="1491"/>
      <c r="J286" s="1491">
        <f>SUM(J277:J284)</f>
        <v>2.0000000000000004</v>
      </c>
      <c r="K286" s="1491"/>
      <c r="L286" s="10"/>
      <c r="M286" s="15"/>
      <c r="N286" s="19"/>
      <c r="P286" s="1432"/>
      <c r="Q286" s="9"/>
      <c r="R286" s="10"/>
      <c r="S286" s="10"/>
      <c r="T286" s="10"/>
      <c r="U286" s="10"/>
      <c r="V286" s="10"/>
      <c r="W286" s="10"/>
      <c r="X286" s="10"/>
      <c r="Y286" s="10"/>
      <c r="Z286" s="10"/>
      <c r="AA286" s="10"/>
      <c r="AB286" s="10"/>
      <c r="AC286" s="11"/>
    </row>
    <row r="287" spans="1:29" ht="15.75">
      <c r="A287" s="1432"/>
      <c r="B287" s="14"/>
      <c r="C287" s="41"/>
      <c r="D287" s="44"/>
      <c r="E287" s="969" t="s">
        <v>142</v>
      </c>
      <c r="F287" s="969" t="s">
        <v>142</v>
      </c>
      <c r="G287" s="7"/>
      <c r="H287" s="1663" t="s">
        <v>142</v>
      </c>
      <c r="I287" s="1663"/>
      <c r="J287" s="1663" t="s">
        <v>142</v>
      </c>
      <c r="K287" s="1663"/>
      <c r="L287" s="10"/>
      <c r="M287" s="15"/>
      <c r="N287" s="19"/>
      <c r="P287" s="1432"/>
      <c r="Q287" s="9"/>
      <c r="R287" s="10"/>
      <c r="S287" s="10"/>
      <c r="T287" s="10"/>
      <c r="U287" s="10"/>
      <c r="V287" s="10"/>
      <c r="W287" s="10"/>
      <c r="X287" s="10"/>
      <c r="Y287" s="10"/>
      <c r="Z287" s="10"/>
      <c r="AA287" s="10"/>
      <c r="AB287" s="10"/>
      <c r="AC287" s="11"/>
    </row>
    <row r="288" spans="1:29" ht="15.75" customHeight="1">
      <c r="A288" s="1432"/>
      <c r="B288" s="14"/>
      <c r="C288" s="40" t="s">
        <v>52</v>
      </c>
      <c r="D288" s="107" t="s">
        <v>4</v>
      </c>
      <c r="E288" s="54">
        <f>E286/H273</f>
        <v>50.124999999999993</v>
      </c>
      <c r="F288" s="54">
        <f>F286/J273</f>
        <v>49.375</v>
      </c>
      <c r="H288" s="1664">
        <f>H286/H273</f>
        <v>50.000000000000007</v>
      </c>
      <c r="I288" s="1664"/>
      <c r="J288" s="1664">
        <f>J286/J273</f>
        <v>50.000000000000007</v>
      </c>
      <c r="K288" s="1664"/>
      <c r="L288" s="10"/>
      <c r="M288" s="15"/>
      <c r="N288" s="19"/>
      <c r="P288" s="1432"/>
      <c r="Q288" s="9"/>
      <c r="R288" s="121" t="s">
        <v>52</v>
      </c>
      <c r="S288" s="927" t="s">
        <v>4</v>
      </c>
      <c r="T288" s="1665" t="s">
        <v>1375</v>
      </c>
      <c r="U288" s="1665"/>
      <c r="V288" s="1665"/>
      <c r="W288" s="1665"/>
      <c r="X288" s="1665"/>
      <c r="Y288" s="1665"/>
      <c r="Z288" s="1665"/>
      <c r="AA288" s="1665"/>
      <c r="AB288" s="1665"/>
      <c r="AC288" s="11"/>
    </row>
    <row r="289" spans="1:29" ht="15.75" customHeight="1">
      <c r="A289" s="1432"/>
      <c r="B289" s="31" t="s">
        <v>22</v>
      </c>
      <c r="C289" s="21"/>
      <c r="D289" s="21"/>
      <c r="E289" s="21"/>
      <c r="F289" s="21"/>
      <c r="G289" s="22"/>
      <c r="H289" s="15"/>
      <c r="I289" s="14"/>
      <c r="J289" s="10"/>
      <c r="K289" s="10"/>
      <c r="L289" s="10"/>
      <c r="M289" s="15"/>
      <c r="N289" s="19"/>
      <c r="P289" s="1432"/>
      <c r="Q289" s="9"/>
      <c r="R289" s="10"/>
      <c r="S289" s="10"/>
      <c r="T289" s="1665"/>
      <c r="U289" s="1665"/>
      <c r="V289" s="1665"/>
      <c r="W289" s="1665"/>
      <c r="X289" s="1665"/>
      <c r="Y289" s="1665"/>
      <c r="Z289" s="1665"/>
      <c r="AA289" s="1665"/>
      <c r="AB289" s="1665"/>
      <c r="AC289" s="11"/>
    </row>
    <row r="290" spans="1:29" ht="18.75" customHeight="1">
      <c r="A290" s="1432"/>
      <c r="B290" s="14" t="s">
        <v>54</v>
      </c>
      <c r="C290" s="21"/>
      <c r="D290" s="21"/>
      <c r="E290" s="21"/>
      <c r="F290" s="21"/>
      <c r="G290" s="22"/>
      <c r="H290" s="14"/>
      <c r="I290" s="14"/>
      <c r="J290" s="10"/>
      <c r="K290" s="10"/>
      <c r="L290" s="10"/>
      <c r="M290" s="15"/>
      <c r="N290" s="19"/>
      <c r="P290" s="1432"/>
      <c r="Q290" s="9"/>
      <c r="R290" s="10"/>
      <c r="S290" s="10"/>
      <c r="T290" s="1665"/>
      <c r="U290" s="1665"/>
      <c r="V290" s="1665"/>
      <c r="W290" s="1665"/>
      <c r="X290" s="1665"/>
      <c r="Y290" s="1665"/>
      <c r="Z290" s="1665"/>
      <c r="AA290" s="1665"/>
      <c r="AB290" s="1665"/>
      <c r="AC290" s="11"/>
    </row>
    <row r="291" spans="1:29" ht="19.5" thickBot="1">
      <c r="A291" s="1432"/>
      <c r="B291" s="9" t="s">
        <v>201</v>
      </c>
      <c r="C291" s="21"/>
      <c r="D291" s="21"/>
      <c r="E291" s="21"/>
      <c r="F291" s="21"/>
      <c r="H291" s="186" t="s">
        <v>202</v>
      </c>
      <c r="I291" s="187" t="s">
        <v>203</v>
      </c>
      <c r="J291" s="10"/>
      <c r="K291" s="10"/>
      <c r="L291" s="10"/>
      <c r="M291" s="15"/>
      <c r="N291" s="19"/>
      <c r="P291" s="1432"/>
      <c r="Q291" s="9"/>
      <c r="R291" s="10"/>
      <c r="S291" s="10"/>
      <c r="T291" s="930" t="s">
        <v>1376</v>
      </c>
      <c r="U291" s="929"/>
      <c r="V291" s="929"/>
      <c r="W291" s="929"/>
      <c r="X291" s="929"/>
      <c r="Y291" s="929"/>
      <c r="Z291" s="929"/>
      <c r="AA291" s="929"/>
      <c r="AB291" s="929"/>
      <c r="AC291" s="11"/>
    </row>
    <row r="292" spans="1:29" ht="16.5" thickBot="1">
      <c r="A292" s="1432"/>
      <c r="B292" s="9"/>
      <c r="C292" s="21"/>
      <c r="D292" s="21"/>
      <c r="E292" s="21"/>
      <c r="F292" s="21"/>
      <c r="H292" s="186"/>
      <c r="I292" s="187"/>
      <c r="J292" s="10"/>
      <c r="K292" s="10"/>
      <c r="L292" s="10"/>
      <c r="M292" s="15"/>
      <c r="N292" s="19"/>
      <c r="P292" s="1432"/>
      <c r="Q292" s="938"/>
      <c r="R292" s="939"/>
      <c r="S292" s="939"/>
      <c r="T292" s="939"/>
      <c r="U292" s="25"/>
      <c r="V292" s="25"/>
      <c r="W292" s="25"/>
      <c r="X292" s="25"/>
      <c r="Y292" s="25"/>
      <c r="Z292" s="25"/>
      <c r="AA292" s="25"/>
      <c r="AB292" s="25"/>
      <c r="AC292" s="26"/>
    </row>
    <row r="293" spans="1:29">
      <c r="A293" s="1432"/>
      <c r="B293" s="23" t="s">
        <v>6</v>
      </c>
      <c r="C293" s="24" t="s">
        <v>10</v>
      </c>
      <c r="D293" s="25"/>
      <c r="E293" s="25"/>
      <c r="F293" s="25"/>
      <c r="G293" s="25"/>
      <c r="H293" s="25"/>
      <c r="I293" s="25"/>
      <c r="J293" s="25"/>
      <c r="K293" s="25"/>
      <c r="L293" s="25"/>
      <c r="M293" s="25"/>
      <c r="N293" s="26"/>
      <c r="P293" s="1432"/>
      <c r="Q293" s="9"/>
      <c r="R293" s="10" t="s">
        <v>9</v>
      </c>
      <c r="S293" s="932" t="s">
        <v>177</v>
      </c>
      <c r="T293" s="10"/>
      <c r="U293" s="10"/>
      <c r="V293" s="1429" t="s">
        <v>179</v>
      </c>
      <c r="W293" s="1429"/>
      <c r="X293" s="1429"/>
      <c r="Y293" s="1429"/>
      <c r="Z293" s="1429"/>
      <c r="AA293" s="1429"/>
      <c r="AB293" s="1429"/>
      <c r="AC293" s="1430"/>
    </row>
    <row r="294" spans="1:29">
      <c r="A294" s="1432"/>
      <c r="B294" s="957" t="s">
        <v>5</v>
      </c>
      <c r="C294" s="27" t="s">
        <v>11</v>
      </c>
      <c r="D294" s="28"/>
      <c r="E294" s="28"/>
      <c r="F294" s="28"/>
      <c r="G294" s="28"/>
      <c r="H294" s="28"/>
      <c r="I294" s="28"/>
      <c r="J294" s="28"/>
      <c r="K294" s="28"/>
      <c r="L294" s="28"/>
      <c r="M294" s="10"/>
      <c r="N294" s="29"/>
      <c r="P294" s="1432"/>
      <c r="Q294" s="10"/>
      <c r="R294" s="10"/>
      <c r="S294" s="10"/>
      <c r="T294" s="10"/>
      <c r="U294" s="10"/>
      <c r="V294" s="931"/>
      <c r="W294" s="931" t="s">
        <v>178</v>
      </c>
      <c r="X294" s="931"/>
      <c r="Y294" s="931"/>
      <c r="Z294" s="931"/>
      <c r="AA294" s="931"/>
      <c r="AB294" s="931"/>
      <c r="AC294" s="933"/>
    </row>
    <row r="295" spans="1:29" ht="15" customHeight="1">
      <c r="A295" s="1432"/>
      <c r="B295" s="1433" t="s">
        <v>1412</v>
      </c>
      <c r="C295" s="1434"/>
      <c r="D295" s="1434"/>
      <c r="E295" s="1434"/>
      <c r="F295" s="1434"/>
      <c r="G295" s="1434"/>
      <c r="H295" s="1434"/>
      <c r="I295" s="1434"/>
      <c r="J295" s="1434"/>
      <c r="K295" s="1434"/>
      <c r="L295" s="1434"/>
      <c r="M295" s="1434"/>
      <c r="N295" s="1435"/>
      <c r="P295" s="1432"/>
      <c r="Q295" s="1433" t="s">
        <v>1412</v>
      </c>
      <c r="R295" s="1434"/>
      <c r="S295" s="1434"/>
      <c r="T295" s="1434"/>
      <c r="U295" s="1434"/>
      <c r="V295" s="1434"/>
      <c r="W295" s="1434"/>
      <c r="X295" s="1434"/>
      <c r="Y295" s="1434"/>
      <c r="Z295" s="1434"/>
      <c r="AA295" s="1434"/>
      <c r="AB295" s="1434"/>
      <c r="AC295" s="1435"/>
    </row>
    <row r="296" spans="1:29" ht="15.75" thickBot="1">
      <c r="A296" s="1432"/>
      <c r="B296" s="1436"/>
      <c r="C296" s="1437"/>
      <c r="D296" s="1437"/>
      <c r="E296" s="1437"/>
      <c r="F296" s="1437"/>
      <c r="G296" s="1437"/>
      <c r="H296" s="1437"/>
      <c r="I296" s="1437"/>
      <c r="J296" s="1437"/>
      <c r="K296" s="1437"/>
      <c r="L296" s="1437"/>
      <c r="M296" s="1437"/>
      <c r="N296" s="1438"/>
      <c r="P296" s="1432"/>
      <c r="Q296" s="1436"/>
      <c r="R296" s="1437"/>
      <c r="S296" s="1437"/>
      <c r="T296" s="1437"/>
      <c r="U296" s="1437"/>
      <c r="V296" s="1437"/>
      <c r="W296" s="1437"/>
      <c r="X296" s="1437"/>
      <c r="Y296" s="1437"/>
      <c r="Z296" s="1437"/>
      <c r="AA296" s="1437"/>
      <c r="AB296" s="1437"/>
      <c r="AC296" s="1438"/>
    </row>
    <row r="298" spans="1:29" ht="15.75" thickBot="1">
      <c r="A298" s="8" t="s">
        <v>3</v>
      </c>
      <c r="B298" s="1431" t="str">
        <f>B299</f>
        <v xml:space="preserve">La pâte à beignet </v>
      </c>
      <c r="C298" s="1431"/>
      <c r="D298" s="1431"/>
      <c r="E298" s="1431"/>
      <c r="F298" s="1431"/>
      <c r="G298" s="1431"/>
      <c r="H298" s="1431"/>
      <c r="I298" s="1431"/>
      <c r="J298" s="1431"/>
      <c r="K298" s="1431"/>
      <c r="L298" s="1431"/>
      <c r="M298" s="1431"/>
      <c r="N298" s="1431"/>
      <c r="O298" s="3"/>
      <c r="P298" s="8" t="s">
        <v>3</v>
      </c>
      <c r="Q298" s="1431" t="str">
        <f>Q299</f>
        <v xml:space="preserve">La pâte à beignet </v>
      </c>
      <c r="R298" s="1431"/>
      <c r="S298" s="1431"/>
      <c r="T298" s="1431"/>
      <c r="U298" s="1431"/>
      <c r="V298" s="1431"/>
      <c r="W298" s="1431"/>
      <c r="X298" s="1431"/>
      <c r="Y298" s="1431"/>
      <c r="Z298" s="1431"/>
      <c r="AA298" s="1431"/>
      <c r="AB298" s="1431"/>
      <c r="AC298" s="1431"/>
    </row>
    <row r="299" spans="1:29" ht="23.25" customHeight="1">
      <c r="A299" s="1432" t="str">
        <f>B299</f>
        <v xml:space="preserve">La pâte à beignet </v>
      </c>
      <c r="B299" s="1399" t="s">
        <v>61</v>
      </c>
      <c r="C299" s="1400"/>
      <c r="D299" s="1400"/>
      <c r="E299" s="1400"/>
      <c r="F299" s="1400"/>
      <c r="G299" s="1400"/>
      <c r="H299" s="1400"/>
      <c r="I299" s="1400"/>
      <c r="J299" s="1400"/>
      <c r="K299" s="1400"/>
      <c r="L299" s="1400"/>
      <c r="M299" s="1400"/>
      <c r="N299" s="1401"/>
      <c r="O299" s="3"/>
      <c r="P299" s="1432" t="str">
        <f>Q299</f>
        <v xml:space="preserve">La pâte à beignet </v>
      </c>
      <c r="Q299" s="1399" t="s">
        <v>61</v>
      </c>
      <c r="R299" s="1400"/>
      <c r="S299" s="1400"/>
      <c r="T299" s="1400"/>
      <c r="U299" s="1400"/>
      <c r="V299" s="1400"/>
      <c r="W299" s="1400"/>
      <c r="X299" s="1400"/>
      <c r="Y299" s="1400"/>
      <c r="Z299" s="1400"/>
      <c r="AA299" s="1400"/>
      <c r="AB299" s="1400"/>
      <c r="AC299" s="1401"/>
    </row>
    <row r="300" spans="1:29" ht="15.75" customHeight="1">
      <c r="A300" s="1432"/>
      <c r="B300" s="1387"/>
      <c r="C300" s="1388"/>
      <c r="D300" s="1388"/>
      <c r="E300" s="1388"/>
      <c r="F300" s="1388"/>
      <c r="G300" s="1388"/>
      <c r="H300" s="1388"/>
      <c r="I300" s="1388"/>
      <c r="J300" s="1388"/>
      <c r="K300" s="1388"/>
      <c r="L300" s="1388"/>
      <c r="M300" s="1388"/>
      <c r="N300" s="1389"/>
      <c r="O300" s="3"/>
      <c r="P300" s="1432"/>
      <c r="Q300" s="1387"/>
      <c r="R300" s="1388"/>
      <c r="S300" s="1388"/>
      <c r="T300" s="1388"/>
      <c r="U300" s="1388"/>
      <c r="V300" s="1388"/>
      <c r="W300" s="1388"/>
      <c r="X300" s="1388"/>
      <c r="Y300" s="1388"/>
      <c r="Z300" s="1388"/>
      <c r="AA300" s="1388"/>
      <c r="AB300" s="1388"/>
      <c r="AC300" s="1389"/>
    </row>
    <row r="301" spans="1:29" ht="15.75" customHeight="1">
      <c r="A301" s="1432"/>
      <c r="B301" s="1416" t="s">
        <v>19</v>
      </c>
      <c r="C301" s="1417"/>
      <c r="D301" s="1417"/>
      <c r="E301" s="1417"/>
      <c r="F301" s="1417"/>
      <c r="G301" s="1417"/>
      <c r="H301" s="1417"/>
      <c r="I301" s="1417"/>
      <c r="J301" s="1417"/>
      <c r="K301" s="1417"/>
      <c r="L301" s="1417"/>
      <c r="M301" s="1417"/>
      <c r="N301" s="1418"/>
      <c r="O301" s="3"/>
      <c r="P301" s="1432"/>
      <c r="Q301" s="1416" t="s">
        <v>19</v>
      </c>
      <c r="R301" s="1417"/>
      <c r="S301" s="1417"/>
      <c r="T301" s="1417"/>
      <c r="U301" s="1417"/>
      <c r="V301" s="1417"/>
      <c r="W301" s="1417"/>
      <c r="X301" s="1417"/>
      <c r="Y301" s="1417"/>
      <c r="Z301" s="1417"/>
      <c r="AA301" s="1417"/>
      <c r="AB301" s="1417"/>
      <c r="AC301" s="1418"/>
    </row>
    <row r="302" spans="1:29" ht="15.75" customHeight="1" thickBot="1">
      <c r="A302" s="1432"/>
      <c r="B302" s="1576"/>
      <c r="C302" s="1577"/>
      <c r="D302" s="1577"/>
      <c r="E302" s="1577"/>
      <c r="F302" s="1577"/>
      <c r="G302" s="1577"/>
      <c r="H302" s="1577"/>
      <c r="I302" s="1577"/>
      <c r="J302" s="1577"/>
      <c r="K302" s="1577"/>
      <c r="L302" s="1577"/>
      <c r="M302" s="1577"/>
      <c r="N302" s="1578"/>
      <c r="O302" s="3"/>
      <c r="P302" s="1432"/>
      <c r="Q302" s="1576"/>
      <c r="R302" s="1577"/>
      <c r="S302" s="1577"/>
      <c r="T302" s="1577"/>
      <c r="U302" s="1577"/>
      <c r="V302" s="1577"/>
      <c r="W302" s="1577"/>
      <c r="X302" s="1577"/>
      <c r="Y302" s="1577"/>
      <c r="Z302" s="1577"/>
      <c r="AA302" s="1577"/>
      <c r="AB302" s="1577"/>
      <c r="AC302" s="1578"/>
    </row>
    <row r="303" spans="1:29" ht="15" customHeight="1">
      <c r="A303" s="1432"/>
      <c r="B303" s="10"/>
      <c r="C303" s="10"/>
      <c r="D303" s="10"/>
      <c r="E303" s="10"/>
      <c r="F303" s="1522" t="s">
        <v>67</v>
      </c>
      <c r="G303" s="1522"/>
      <c r="H303" s="1522"/>
      <c r="I303" s="1524" t="s">
        <v>64</v>
      </c>
      <c r="J303" s="1524"/>
      <c r="K303" s="59"/>
      <c r="L303" s="10"/>
      <c r="M303" s="10"/>
      <c r="N303" s="11"/>
      <c r="O303" s="3"/>
      <c r="P303" s="1432"/>
      <c r="Q303" s="1424" t="s">
        <v>144</v>
      </c>
      <c r="R303" s="1403"/>
      <c r="S303" s="1403"/>
      <c r="T303" s="1403"/>
      <c r="U303" s="1403"/>
      <c r="V303" s="1403"/>
      <c r="W303" s="1403"/>
      <c r="X303" s="1403"/>
      <c r="Y303" s="1403"/>
      <c r="Z303" s="1403"/>
      <c r="AA303" s="1403"/>
      <c r="AB303" s="1403"/>
      <c r="AC303" s="1425"/>
    </row>
    <row r="304" spans="1:29" ht="15" customHeight="1" thickBot="1">
      <c r="A304" s="1432"/>
      <c r="B304" s="10"/>
      <c r="C304" s="10"/>
      <c r="D304" s="10"/>
      <c r="E304" s="10"/>
      <c r="F304" s="1523"/>
      <c r="G304" s="1523"/>
      <c r="H304" s="1523"/>
      <c r="I304" s="1525"/>
      <c r="J304" s="1525"/>
      <c r="K304" s="45"/>
      <c r="L304" s="10"/>
      <c r="M304" s="10"/>
      <c r="N304" s="11"/>
      <c r="O304" s="3"/>
      <c r="P304" s="1432"/>
      <c r="Q304" s="1426"/>
      <c r="R304" s="1406"/>
      <c r="S304" s="1406"/>
      <c r="T304" s="1406"/>
      <c r="U304" s="1406"/>
      <c r="V304" s="1406"/>
      <c r="W304" s="1406"/>
      <c r="X304" s="1406"/>
      <c r="Y304" s="1406"/>
      <c r="Z304" s="1406"/>
      <c r="AA304" s="1406"/>
      <c r="AB304" s="1406"/>
      <c r="AC304" s="1427"/>
    </row>
    <row r="305" spans="1:29" ht="15" customHeight="1">
      <c r="A305" s="1432"/>
      <c r="B305" s="10"/>
      <c r="C305" s="10"/>
      <c r="D305" s="10"/>
      <c r="E305" s="10"/>
      <c r="F305" s="1523"/>
      <c r="G305" s="1523"/>
      <c r="H305" s="1523"/>
      <c r="I305" s="1525"/>
      <c r="J305" s="1525"/>
      <c r="K305" s="45"/>
      <c r="L305" s="10"/>
      <c r="M305" s="10"/>
      <c r="N305" s="11"/>
      <c r="O305" s="3"/>
      <c r="P305" s="1432"/>
      <c r="Q305" s="9"/>
      <c r="R305" s="10"/>
      <c r="S305" s="10"/>
      <c r="T305" s="10"/>
      <c r="U305" s="10"/>
      <c r="V305" s="10"/>
      <c r="W305" s="10"/>
      <c r="X305" s="10"/>
      <c r="Y305" s="10"/>
      <c r="Z305" s="10"/>
      <c r="AA305" s="10"/>
      <c r="AB305" s="10"/>
      <c r="AC305" s="11"/>
    </row>
    <row r="306" spans="1:29" ht="18.75" customHeight="1">
      <c r="A306" s="1432"/>
      <c r="B306" s="10"/>
      <c r="C306" s="10"/>
      <c r="D306" s="10"/>
      <c r="E306" s="10"/>
      <c r="F306" s="1414">
        <v>1</v>
      </c>
      <c r="G306" s="1414"/>
      <c r="H306" s="1414"/>
      <c r="I306" s="1526">
        <v>2</v>
      </c>
      <c r="J306" s="1526"/>
      <c r="K306" s="10"/>
      <c r="L306" s="10"/>
      <c r="M306" s="10"/>
      <c r="N306" s="11"/>
      <c r="O306" s="3"/>
      <c r="P306" s="1432"/>
      <c r="Q306" s="9"/>
      <c r="R306" s="1428" t="s">
        <v>1377</v>
      </c>
      <c r="S306" s="1428"/>
      <c r="T306" s="1428"/>
      <c r="U306" s="1428"/>
      <c r="V306" s="1428"/>
      <c r="W306" s="1428"/>
      <c r="X306" s="1428"/>
      <c r="Y306" s="1428"/>
      <c r="Z306" s="1428"/>
      <c r="AA306" s="1428"/>
      <c r="AB306" s="1428"/>
      <c r="AC306" s="11"/>
    </row>
    <row r="307" spans="1:29" ht="15" customHeight="1">
      <c r="A307" s="1432"/>
      <c r="B307" s="30"/>
      <c r="C307" s="967"/>
      <c r="D307" s="10"/>
      <c r="E307" s="10"/>
      <c r="F307" s="1408" t="s">
        <v>5</v>
      </c>
      <c r="G307" s="1408"/>
      <c r="H307" s="1408"/>
      <c r="I307" s="1513" t="s">
        <v>66</v>
      </c>
      <c r="J307" s="1513"/>
      <c r="K307" s="10"/>
      <c r="L307" s="10"/>
      <c r="M307" s="10"/>
      <c r="N307" s="11"/>
      <c r="O307" s="3"/>
      <c r="P307" s="1432"/>
      <c r="Q307" s="9"/>
      <c r="R307" s="1428"/>
      <c r="S307" s="1428"/>
      <c r="T307" s="1428"/>
      <c r="U307" s="1428"/>
      <c r="V307" s="1428"/>
      <c r="W307" s="1428"/>
      <c r="X307" s="1428"/>
      <c r="Y307" s="1428"/>
      <c r="Z307" s="1428"/>
      <c r="AA307" s="1428"/>
      <c r="AB307" s="1428"/>
      <c r="AC307" s="11"/>
    </row>
    <row r="308" spans="1:29" ht="15" customHeight="1">
      <c r="A308" s="1432"/>
      <c r="B308" s="965" t="s">
        <v>6</v>
      </c>
      <c r="C308" s="99" t="s">
        <v>861</v>
      </c>
      <c r="D308" s="10"/>
      <c r="E308" s="10"/>
      <c r="F308" s="10"/>
      <c r="G308" s="1527"/>
      <c r="H308" s="1527"/>
      <c r="I308" s="1527"/>
      <c r="J308" s="1527"/>
      <c r="K308" s="1412" t="s">
        <v>7</v>
      </c>
      <c r="L308" s="1412"/>
      <c r="M308" s="1412"/>
      <c r="N308" s="1413"/>
      <c r="O308" s="3"/>
      <c r="P308" s="1432"/>
      <c r="Q308" s="9"/>
      <c r="R308" s="1428"/>
      <c r="S308" s="1428"/>
      <c r="T308" s="1428"/>
      <c r="U308" s="1428"/>
      <c r="V308" s="1428"/>
      <c r="W308" s="1428"/>
      <c r="X308" s="1428"/>
      <c r="Y308" s="1428"/>
      <c r="Z308" s="1428"/>
      <c r="AA308" s="1428"/>
      <c r="AB308" s="1428"/>
      <c r="AC308" s="11"/>
    </row>
    <row r="309" spans="1:29" ht="16.5" customHeight="1">
      <c r="A309" s="1432"/>
      <c r="B309" s="13">
        <v>0.2</v>
      </c>
      <c r="C309" s="14" t="s">
        <v>42</v>
      </c>
      <c r="D309" s="10"/>
      <c r="E309" s="14"/>
      <c r="F309" s="14"/>
      <c r="G309" s="1409">
        <f>IF(ISTEXT(B309),0,(B309/B316)*F306)</f>
        <v>0.48309178743961351</v>
      </c>
      <c r="H309" s="1409"/>
      <c r="I309" s="1409">
        <f>IF(ISTEXT(B309),0,(B309/B319)*I306)</f>
        <v>3.864734299516908E-2</v>
      </c>
      <c r="J309" s="1409"/>
      <c r="K309" s="1657" t="s">
        <v>39</v>
      </c>
      <c r="L309" s="1657"/>
      <c r="M309" s="1657"/>
      <c r="N309" s="1658"/>
      <c r="O309" s="3"/>
      <c r="P309" s="1432"/>
      <c r="Q309" s="9"/>
      <c r="R309" s="10"/>
      <c r="S309" s="10"/>
      <c r="T309" s="10"/>
      <c r="U309" s="10"/>
      <c r="V309" s="10"/>
      <c r="W309" s="10"/>
      <c r="X309" s="10"/>
      <c r="Y309" s="10"/>
      <c r="Z309" s="10"/>
      <c r="AA309" s="10"/>
      <c r="AB309" s="10"/>
      <c r="AC309" s="11"/>
    </row>
    <row r="310" spans="1:29" ht="16.5" customHeight="1">
      <c r="A310" s="1432"/>
      <c r="B310" s="13">
        <v>0.06</v>
      </c>
      <c r="C310" s="14" t="s">
        <v>59</v>
      </c>
      <c r="D310" s="10"/>
      <c r="E310" s="14"/>
      <c r="F310" s="14"/>
      <c r="G310" s="1409">
        <f>IF(ISTEXT(B310),0,(B310/B316)*F306)</f>
        <v>0.14492753623188404</v>
      </c>
      <c r="H310" s="1409"/>
      <c r="I310" s="1409">
        <f>IF(ISTEXT(B310),0,(B310/B319)*I306)</f>
        <v>1.1594202898550723E-2</v>
      </c>
      <c r="J310" s="1409"/>
      <c r="K310" s="1659"/>
      <c r="L310" s="1659"/>
      <c r="M310" s="1659"/>
      <c r="N310" s="1660"/>
      <c r="O310" s="3"/>
      <c r="P310" s="1432"/>
      <c r="Q310" s="9"/>
      <c r="R310" s="1428" t="s">
        <v>1374</v>
      </c>
      <c r="S310" s="1428"/>
      <c r="T310" s="1428"/>
      <c r="U310" s="1428"/>
      <c r="V310" s="1428"/>
      <c r="W310" s="1428"/>
      <c r="X310" s="1428"/>
      <c r="Y310" s="1428"/>
      <c r="Z310" s="1428"/>
      <c r="AA310" s="1428"/>
      <c r="AB310" s="1428"/>
      <c r="AC310" s="11"/>
    </row>
    <row r="311" spans="1:29" ht="15.75">
      <c r="A311" s="1432"/>
      <c r="B311" s="13">
        <v>4.0000000000000001E-3</v>
      </c>
      <c r="C311" s="14" t="s">
        <v>43</v>
      </c>
      <c r="D311" s="10"/>
      <c r="E311" s="15"/>
      <c r="F311" s="16"/>
      <c r="G311" s="1409">
        <f>IF(ISTEXT(B311),0,(B311/B316)*F306)</f>
        <v>9.6618357487922701E-3</v>
      </c>
      <c r="H311" s="1409"/>
      <c r="I311" s="1409">
        <f>IF(ISTEXT(B311),0,(B311/B319)*I306)</f>
        <v>7.7294685990338151E-4</v>
      </c>
      <c r="J311" s="1409"/>
      <c r="K311" s="1659"/>
      <c r="L311" s="1659"/>
      <c r="M311" s="1659"/>
      <c r="N311" s="1660"/>
      <c r="O311" s="3"/>
      <c r="P311" s="1432"/>
      <c r="Q311" s="9"/>
      <c r="R311" s="1428"/>
      <c r="S311" s="1428"/>
      <c r="T311" s="1428"/>
      <c r="U311" s="1428"/>
      <c r="V311" s="1428"/>
      <c r="W311" s="1428"/>
      <c r="X311" s="1428"/>
      <c r="Y311" s="1428"/>
      <c r="Z311" s="1428"/>
      <c r="AA311" s="1428"/>
      <c r="AB311" s="1428"/>
      <c r="AC311" s="11"/>
    </row>
    <row r="312" spans="1:29" ht="15.75">
      <c r="A312" s="1432"/>
      <c r="B312" s="13">
        <v>0.02</v>
      </c>
      <c r="C312" s="14" t="s">
        <v>40</v>
      </c>
      <c r="D312" s="10"/>
      <c r="E312" s="15"/>
      <c r="F312" s="16"/>
      <c r="G312" s="1409">
        <f>IF(ISTEXT(B312),0,(B312/B316)*F306)</f>
        <v>4.8309178743961352E-2</v>
      </c>
      <c r="H312" s="1409"/>
      <c r="I312" s="1409">
        <f>IF(ISTEXT(B312),0,(B312/B319)*I306)</f>
        <v>3.8647342995169077E-3</v>
      </c>
      <c r="J312" s="1409"/>
      <c r="K312" s="1661"/>
      <c r="L312" s="1661"/>
      <c r="M312" s="1661"/>
      <c r="N312" s="1662"/>
      <c r="O312" s="3"/>
      <c r="P312" s="1432"/>
      <c r="Q312" s="9"/>
      <c r="R312" s="1428"/>
      <c r="S312" s="1428"/>
      <c r="T312" s="1428"/>
      <c r="U312" s="1428"/>
      <c r="V312" s="1428"/>
      <c r="W312" s="1428"/>
      <c r="X312" s="1428"/>
      <c r="Y312" s="1428"/>
      <c r="Z312" s="1428"/>
      <c r="AA312" s="1428"/>
      <c r="AB312" s="1428"/>
      <c r="AC312" s="11"/>
    </row>
    <row r="313" spans="1:29" ht="15.75">
      <c r="A313" s="1432"/>
      <c r="B313" s="13">
        <v>0.04</v>
      </c>
      <c r="C313" s="14" t="s">
        <v>55</v>
      </c>
      <c r="D313" s="10"/>
      <c r="E313" s="15"/>
      <c r="F313" s="16"/>
      <c r="G313" s="1409">
        <f>IF(ISTEXT(B313),0,(B313/B316)*F306)</f>
        <v>9.6618357487922704E-2</v>
      </c>
      <c r="H313" s="1409"/>
      <c r="I313" s="1409">
        <f>IF(ISTEXT(B313),0,(B313/B319)*I306)</f>
        <v>7.7294685990338154E-3</v>
      </c>
      <c r="J313" s="1409"/>
      <c r="K313" s="61" t="s">
        <v>56</v>
      </c>
      <c r="L313" s="62"/>
      <c r="M313" s="62"/>
      <c r="N313" s="63"/>
      <c r="O313" s="3"/>
      <c r="P313" s="1432"/>
      <c r="Q313" s="9"/>
      <c r="R313" s="10"/>
      <c r="S313" s="10"/>
      <c r="T313" s="10"/>
      <c r="U313" s="10"/>
      <c r="V313" s="10"/>
      <c r="W313" s="10"/>
      <c r="X313" s="10"/>
      <c r="Y313" s="10"/>
      <c r="Z313" s="10"/>
      <c r="AA313" s="10"/>
      <c r="AB313" s="10"/>
      <c r="AC313" s="11"/>
    </row>
    <row r="314" spans="1:29" ht="15.75">
      <c r="A314" s="1432"/>
      <c r="B314" s="13">
        <v>0.09</v>
      </c>
      <c r="C314" s="14" t="s">
        <v>60</v>
      </c>
      <c r="D314" s="10"/>
      <c r="E314" s="15"/>
      <c r="F314" s="16"/>
      <c r="G314" s="1409">
        <f>IF(ISTEXT(B314),0,(B314/B316)*F306)</f>
        <v>0.21739130434782605</v>
      </c>
      <c r="H314" s="1409"/>
      <c r="I314" s="1409">
        <f>IF(ISTEXT(B314),0,(B314/B319)*I306)</f>
        <v>1.7391304347826084E-2</v>
      </c>
      <c r="J314" s="1409"/>
      <c r="K314" s="60" t="s">
        <v>57</v>
      </c>
      <c r="L314" s="56"/>
      <c r="M314" s="56"/>
      <c r="N314" s="57"/>
      <c r="O314" s="3"/>
      <c r="P314" s="1432"/>
      <c r="Q314" s="9"/>
      <c r="R314" s="10"/>
      <c r="S314" s="10"/>
      <c r="T314" s="10"/>
      <c r="U314" s="10"/>
      <c r="V314" s="10"/>
      <c r="W314" s="10"/>
      <c r="X314" s="10"/>
      <c r="Y314" s="10"/>
      <c r="Z314" s="10"/>
      <c r="AA314" s="10"/>
      <c r="AB314" s="10"/>
      <c r="AC314" s="11"/>
    </row>
    <row r="315" spans="1:29" ht="15.75">
      <c r="A315" s="1432"/>
      <c r="B315" s="9"/>
      <c r="C315" s="10"/>
      <c r="D315" s="10"/>
      <c r="E315" s="10"/>
      <c r="F315" s="10"/>
      <c r="G315" s="18"/>
      <c r="H315" s="15"/>
      <c r="I315" s="18"/>
      <c r="J315" s="15"/>
      <c r="K315" s="15"/>
      <c r="L315" s="10"/>
      <c r="M315" s="10"/>
      <c r="N315" s="19"/>
      <c r="P315" s="1432"/>
      <c r="Q315" s="9"/>
      <c r="R315" s="10"/>
      <c r="S315" s="960"/>
      <c r="T315" s="960"/>
      <c r="U315" s="10"/>
      <c r="V315" s="10"/>
      <c r="W315" s="10"/>
      <c r="X315" s="10"/>
      <c r="Y315" s="10"/>
      <c r="Z315" s="10"/>
      <c r="AA315" s="10"/>
      <c r="AB315" s="10"/>
      <c r="AC315" s="11"/>
    </row>
    <row r="316" spans="1:29" ht="15.75">
      <c r="A316" s="1432"/>
      <c r="B316" s="963">
        <f>SUM(B309:B314)</f>
        <v>0.41400000000000003</v>
      </c>
      <c r="C316" s="963"/>
      <c r="D316" s="1453" t="s">
        <v>8</v>
      </c>
      <c r="E316" s="1453"/>
      <c r="F316" s="1453"/>
      <c r="G316" s="1454">
        <f t="shared" ref="G316:J316" si="5">SUM(G309:G314)</f>
        <v>0.99999999999999989</v>
      </c>
      <c r="H316" s="1454">
        <f t="shared" si="5"/>
        <v>0</v>
      </c>
      <c r="I316" s="1454">
        <f t="shared" si="5"/>
        <v>7.9999999999999988E-2</v>
      </c>
      <c r="J316" s="1454">
        <f t="shared" si="5"/>
        <v>0</v>
      </c>
      <c r="K316" s="20"/>
      <c r="L316" s="10"/>
      <c r="M316" s="10" t="s">
        <v>9</v>
      </c>
      <c r="N316" s="19"/>
      <c r="P316" s="1432"/>
      <c r="Q316" s="9"/>
      <c r="R316" s="10"/>
      <c r="S316" s="41" t="s">
        <v>62</v>
      </c>
      <c r="T316" s="44" t="s">
        <v>4</v>
      </c>
      <c r="U316" s="193" t="s">
        <v>1378</v>
      </c>
      <c r="V316" s="10"/>
      <c r="W316" s="10"/>
      <c r="X316" s="10"/>
      <c r="Y316" s="10"/>
      <c r="Z316" s="10"/>
      <c r="AA316" s="10"/>
      <c r="AB316" s="10"/>
      <c r="AC316" s="11"/>
    </row>
    <row r="317" spans="1:29" ht="15.75">
      <c r="A317" s="1432"/>
      <c r="B317" s="963"/>
      <c r="C317" s="963"/>
      <c r="D317" s="959"/>
      <c r="E317" s="959"/>
      <c r="F317" s="959"/>
      <c r="G317" s="960"/>
      <c r="H317" s="960"/>
      <c r="I317" s="960"/>
      <c r="J317" s="960"/>
      <c r="K317" s="20"/>
      <c r="L317" s="10"/>
      <c r="M317" s="10"/>
      <c r="N317" s="19"/>
      <c r="P317" s="1432"/>
      <c r="Q317" s="9"/>
      <c r="R317" s="10"/>
      <c r="S317" s="10"/>
      <c r="T317" s="10"/>
      <c r="U317" s="193" t="s">
        <v>22</v>
      </c>
      <c r="V317" s="10"/>
      <c r="W317" s="10"/>
      <c r="X317" s="10"/>
      <c r="Y317" s="10"/>
      <c r="Z317" s="10"/>
      <c r="AA317" s="10"/>
      <c r="AB317" s="10"/>
      <c r="AC317" s="11"/>
    </row>
    <row r="318" spans="1:29" ht="15.75">
      <c r="A318" s="1432"/>
      <c r="B318" s="963"/>
      <c r="C318" s="963"/>
      <c r="D318" s="959"/>
      <c r="E318" s="959"/>
      <c r="F318" s="959"/>
      <c r="G318" s="960"/>
      <c r="H318" s="960"/>
      <c r="I318" s="1492" t="s">
        <v>6</v>
      </c>
      <c r="J318" s="1492"/>
      <c r="K318" s="20"/>
      <c r="L318" s="10"/>
      <c r="M318" s="10"/>
      <c r="N318" s="19"/>
      <c r="P318" s="1432"/>
      <c r="Q318" s="9"/>
      <c r="R318" s="10"/>
      <c r="S318" s="10"/>
      <c r="T318" s="10"/>
      <c r="U318" s="14" t="s">
        <v>65</v>
      </c>
      <c r="V318" s="10"/>
      <c r="W318" s="10"/>
      <c r="X318" s="10"/>
      <c r="Y318" s="10"/>
      <c r="Z318" s="10"/>
      <c r="AA318" s="10"/>
      <c r="AB318" s="10"/>
      <c r="AC318" s="11"/>
    </row>
    <row r="319" spans="1:29" ht="15.75">
      <c r="A319" s="1432"/>
      <c r="B319" s="65">
        <f>B316/I319</f>
        <v>10.350000000000001</v>
      </c>
      <c r="C319" s="974" t="s">
        <v>63</v>
      </c>
      <c r="D319" s="959"/>
      <c r="F319" s="959"/>
      <c r="G319" s="41" t="s">
        <v>62</v>
      </c>
      <c r="H319" s="44" t="s">
        <v>4</v>
      </c>
      <c r="I319" s="1656">
        <v>0.04</v>
      </c>
      <c r="J319" s="1656"/>
      <c r="K319" s="20"/>
      <c r="L319" s="10"/>
      <c r="M319" s="10"/>
      <c r="N319" s="19"/>
      <c r="P319" s="1432"/>
      <c r="Q319" s="9"/>
      <c r="R319" s="10"/>
      <c r="S319" s="10"/>
      <c r="T319" s="10"/>
      <c r="U319" s="10"/>
      <c r="V319" s="10"/>
      <c r="W319" s="10"/>
      <c r="X319" s="10"/>
      <c r="Y319" s="10"/>
      <c r="Z319" s="10"/>
      <c r="AA319" s="10"/>
      <c r="AB319" s="10"/>
      <c r="AC319" s="11"/>
    </row>
    <row r="320" spans="1:29" ht="15.75">
      <c r="A320" s="1432"/>
      <c r="B320" s="963"/>
      <c r="C320" s="974"/>
      <c r="D320" s="959"/>
      <c r="E320" s="65"/>
      <c r="F320" s="959"/>
      <c r="G320" s="960"/>
      <c r="H320" s="960"/>
      <c r="I320" s="960"/>
      <c r="J320" s="960"/>
      <c r="K320" s="20"/>
      <c r="L320" s="10"/>
      <c r="M320" s="10"/>
      <c r="N320" s="19"/>
      <c r="P320" s="1432"/>
      <c r="Q320" s="1016" t="s">
        <v>1418</v>
      </c>
      <c r="R320" s="10"/>
      <c r="S320" s="10"/>
      <c r="T320" s="10"/>
      <c r="U320" s="10"/>
      <c r="V320" s="10"/>
      <c r="W320" s="10"/>
      <c r="X320" s="10"/>
      <c r="Y320" s="10"/>
      <c r="Z320" s="10"/>
      <c r="AA320" s="10"/>
      <c r="AB320" s="10"/>
      <c r="AC320" s="11"/>
    </row>
    <row r="321" spans="1:29" ht="15.75">
      <c r="A321" s="1432"/>
      <c r="B321" s="31" t="s">
        <v>22</v>
      </c>
      <c r="C321" s="41"/>
      <c r="D321" s="44"/>
      <c r="E321" s="959"/>
      <c r="F321" s="959"/>
      <c r="G321" s="960"/>
      <c r="H321" s="960"/>
      <c r="I321" s="960" t="s">
        <v>58</v>
      </c>
      <c r="J321" s="960"/>
      <c r="K321" s="20"/>
      <c r="L321" s="10"/>
      <c r="M321" s="10"/>
      <c r="N321" s="19"/>
      <c r="P321" s="1432"/>
      <c r="Q321" s="992" t="str">
        <f ca="1">CELL("nomfichier",P317)</f>
        <v>D:\1 UPRT SITE WEB\uprt.fr\ff-mickael-rabeau\[ff-mr-patisserie-N°3-complet.xlsx]Gateaux et divers</v>
      </c>
      <c r="R321" s="10"/>
      <c r="S321" s="10"/>
      <c r="T321" s="10"/>
      <c r="U321" s="10"/>
      <c r="V321" s="10"/>
      <c r="W321" s="10"/>
      <c r="X321" s="10"/>
      <c r="Y321" s="10"/>
      <c r="Z321" s="10"/>
      <c r="AA321" s="10"/>
      <c r="AB321" s="10"/>
      <c r="AC321" s="11"/>
    </row>
    <row r="322" spans="1:29" ht="16.5" thickBot="1">
      <c r="A322" s="1432"/>
      <c r="B322" s="14" t="s">
        <v>65</v>
      </c>
      <c r="C322" s="963"/>
      <c r="D322" s="959"/>
      <c r="E322" s="959"/>
      <c r="F322" s="959"/>
      <c r="G322" s="960"/>
      <c r="H322" s="960"/>
      <c r="I322" s="960"/>
      <c r="J322" s="960"/>
      <c r="K322" s="20"/>
      <c r="L322" s="10"/>
      <c r="M322" s="10"/>
      <c r="N322" s="19"/>
      <c r="P322" s="1432"/>
      <c r="Q322" s="9"/>
      <c r="R322" s="10"/>
      <c r="S322" s="10"/>
      <c r="T322" s="10"/>
      <c r="U322" s="10"/>
      <c r="V322" s="10"/>
      <c r="W322" s="10"/>
      <c r="X322" s="10"/>
      <c r="Y322" s="10"/>
      <c r="Z322" s="10"/>
      <c r="AA322" s="10"/>
      <c r="AB322" s="10"/>
      <c r="AC322" s="11"/>
    </row>
    <row r="323" spans="1:29">
      <c r="A323" s="1432"/>
      <c r="B323" s="23" t="s">
        <v>6</v>
      </c>
      <c r="C323" s="24" t="s">
        <v>10</v>
      </c>
      <c r="D323" s="25"/>
      <c r="E323" s="25"/>
      <c r="F323" s="25"/>
      <c r="G323" s="25"/>
      <c r="H323" s="25"/>
      <c r="I323" s="25"/>
      <c r="J323" s="25"/>
      <c r="K323" s="25"/>
      <c r="L323" s="25"/>
      <c r="M323" s="25"/>
      <c r="N323" s="26"/>
      <c r="P323" s="1432"/>
      <c r="Q323" s="938"/>
      <c r="R323" s="939"/>
      <c r="S323" s="939"/>
      <c r="T323" s="939"/>
      <c r="U323" s="25"/>
      <c r="V323" s="25"/>
      <c r="W323" s="25"/>
      <c r="X323" s="25"/>
      <c r="Y323" s="25"/>
      <c r="Z323" s="25"/>
      <c r="AA323" s="25"/>
      <c r="AB323" s="25"/>
      <c r="AC323" s="26"/>
    </row>
    <row r="324" spans="1:29">
      <c r="A324" s="1432"/>
      <c r="B324" s="957" t="s">
        <v>5</v>
      </c>
      <c r="C324" s="27" t="s">
        <v>11</v>
      </c>
      <c r="D324" s="28"/>
      <c r="E324" s="28"/>
      <c r="F324" s="28"/>
      <c r="G324" s="28"/>
      <c r="H324" s="28"/>
      <c r="I324" s="28"/>
      <c r="J324" s="28"/>
      <c r="K324" s="28"/>
      <c r="L324" s="28"/>
      <c r="M324" s="10"/>
      <c r="N324" s="29"/>
      <c r="P324" s="1432"/>
      <c r="Q324" s="9"/>
      <c r="R324" s="10" t="s">
        <v>9</v>
      </c>
      <c r="S324" s="932" t="s">
        <v>177</v>
      </c>
      <c r="T324" s="10"/>
      <c r="U324" s="10"/>
      <c r="V324" s="1429" t="s">
        <v>179</v>
      </c>
      <c r="W324" s="1429"/>
      <c r="X324" s="1429"/>
      <c r="Y324" s="1429"/>
      <c r="Z324" s="1429"/>
      <c r="AA324" s="1429"/>
      <c r="AB324" s="1429"/>
      <c r="AC324" s="1430"/>
    </row>
    <row r="325" spans="1:29">
      <c r="A325" s="1432"/>
      <c r="B325" s="970" t="s">
        <v>66</v>
      </c>
      <c r="C325" s="68" t="s">
        <v>64</v>
      </c>
      <c r="D325" s="28"/>
      <c r="E325" s="28"/>
      <c r="F325" s="28"/>
      <c r="G325" s="28"/>
      <c r="H325" s="28"/>
      <c r="I325" s="28"/>
      <c r="J325" s="28"/>
      <c r="K325" s="28"/>
      <c r="L325" s="28"/>
      <c r="M325" s="10"/>
      <c r="N325" s="29"/>
      <c r="P325" s="1432"/>
      <c r="Q325" s="10"/>
      <c r="R325" s="10"/>
      <c r="S325" s="10"/>
      <c r="T325" s="10"/>
      <c r="U325" s="10"/>
      <c r="V325" s="931"/>
      <c r="W325" s="931" t="s">
        <v>178</v>
      </c>
      <c r="X325" s="931"/>
      <c r="Y325" s="931"/>
      <c r="Z325" s="931"/>
      <c r="AA325" s="931"/>
      <c r="AB325" s="931"/>
      <c r="AC325" s="933"/>
    </row>
    <row r="326" spans="1:29" ht="15" customHeight="1">
      <c r="A326" s="1432"/>
      <c r="B326" s="1433" t="s">
        <v>1412</v>
      </c>
      <c r="C326" s="1434"/>
      <c r="D326" s="1434"/>
      <c r="E326" s="1434"/>
      <c r="F326" s="1434"/>
      <c r="G326" s="1434"/>
      <c r="H326" s="1434"/>
      <c r="I326" s="1434"/>
      <c r="J326" s="1434"/>
      <c r="K326" s="1434"/>
      <c r="L326" s="1434"/>
      <c r="M326" s="1434"/>
      <c r="N326" s="1435"/>
      <c r="P326" s="1432"/>
      <c r="Q326" s="1433" t="s">
        <v>1412</v>
      </c>
      <c r="R326" s="1434"/>
      <c r="S326" s="1434"/>
      <c r="T326" s="1434"/>
      <c r="U326" s="1434"/>
      <c r="V326" s="1434"/>
      <c r="W326" s="1434"/>
      <c r="X326" s="1434"/>
      <c r="Y326" s="1434"/>
      <c r="Z326" s="1434"/>
      <c r="AA326" s="1434"/>
      <c r="AB326" s="1434"/>
      <c r="AC326" s="1435"/>
    </row>
    <row r="327" spans="1:29" ht="15.75" thickBot="1">
      <c r="A327" s="1432"/>
      <c r="B327" s="1436"/>
      <c r="C327" s="1437"/>
      <c r="D327" s="1437"/>
      <c r="E327" s="1437"/>
      <c r="F327" s="1437"/>
      <c r="G327" s="1437"/>
      <c r="H327" s="1437"/>
      <c r="I327" s="1437"/>
      <c r="J327" s="1437"/>
      <c r="K327" s="1437"/>
      <c r="L327" s="1437"/>
      <c r="M327" s="1437"/>
      <c r="N327" s="1438"/>
      <c r="P327" s="1432"/>
      <c r="Q327" s="1436"/>
      <c r="R327" s="1437"/>
      <c r="S327" s="1437"/>
      <c r="T327" s="1437"/>
      <c r="U327" s="1437"/>
      <c r="V327" s="1437"/>
      <c r="W327" s="1437"/>
      <c r="X327" s="1437"/>
      <c r="Y327" s="1437"/>
      <c r="Z327" s="1437"/>
      <c r="AA327" s="1437"/>
      <c r="AB327" s="1437"/>
      <c r="AC327" s="1438"/>
    </row>
    <row r="329" spans="1:29" ht="15.75" thickBot="1">
      <c r="A329" s="8" t="s">
        <v>3</v>
      </c>
      <c r="B329" s="1431" t="str">
        <f>B330</f>
        <v>Kouign Amann</v>
      </c>
      <c r="C329" s="1431"/>
      <c r="D329" s="1431"/>
      <c r="E329" s="1431"/>
      <c r="F329" s="1431"/>
      <c r="G329" s="1431"/>
      <c r="H329" s="1431"/>
      <c r="I329" s="1431"/>
      <c r="J329" s="1431"/>
      <c r="K329" s="1431"/>
      <c r="L329" s="1431"/>
      <c r="M329" s="1431"/>
      <c r="N329" s="1431"/>
      <c r="P329" s="8" t="s">
        <v>3</v>
      </c>
      <c r="Q329" s="1431" t="str">
        <f>Q330</f>
        <v>Kouign Amann</v>
      </c>
      <c r="R329" s="1431"/>
      <c r="S329" s="1431"/>
      <c r="T329" s="1431"/>
      <c r="U329" s="1431"/>
      <c r="V329" s="1431"/>
      <c r="W329" s="1431"/>
      <c r="X329" s="1431"/>
      <c r="Y329" s="1431"/>
      <c r="Z329" s="1431"/>
      <c r="AA329" s="1431"/>
      <c r="AB329" s="1431"/>
      <c r="AC329" s="1431"/>
    </row>
    <row r="330" spans="1:29">
      <c r="A330" s="1432" t="str">
        <f>B330</f>
        <v>Kouign Amann</v>
      </c>
      <c r="B330" s="1399" t="s">
        <v>141</v>
      </c>
      <c r="C330" s="1400"/>
      <c r="D330" s="1400"/>
      <c r="E330" s="1400"/>
      <c r="F330" s="1400"/>
      <c r="G330" s="1400"/>
      <c r="H330" s="1400"/>
      <c r="I330" s="1400"/>
      <c r="J330" s="1400"/>
      <c r="K330" s="1400"/>
      <c r="L330" s="1400"/>
      <c r="M330" s="1400"/>
      <c r="N330" s="1401"/>
      <c r="P330" s="1432" t="str">
        <f>Q330</f>
        <v>Kouign Amann</v>
      </c>
      <c r="Q330" s="1399" t="s">
        <v>141</v>
      </c>
      <c r="R330" s="1400"/>
      <c r="S330" s="1400"/>
      <c r="T330" s="1400"/>
      <c r="U330" s="1400"/>
      <c r="V330" s="1400"/>
      <c r="W330" s="1400"/>
      <c r="X330" s="1400"/>
      <c r="Y330" s="1400"/>
      <c r="Z330" s="1400"/>
      <c r="AA330" s="1400"/>
      <c r="AB330" s="1400"/>
      <c r="AC330" s="1401"/>
    </row>
    <row r="331" spans="1:29" ht="15" customHeight="1">
      <c r="A331" s="1432"/>
      <c r="B331" s="1387"/>
      <c r="C331" s="1388"/>
      <c r="D331" s="1388"/>
      <c r="E331" s="1388"/>
      <c r="F331" s="1388"/>
      <c r="G331" s="1388"/>
      <c r="H331" s="1388"/>
      <c r="I331" s="1388"/>
      <c r="J331" s="1388"/>
      <c r="K331" s="1388"/>
      <c r="L331" s="1388"/>
      <c r="M331" s="1388"/>
      <c r="N331" s="1389"/>
      <c r="P331" s="1432"/>
      <c r="Q331" s="1387"/>
      <c r="R331" s="1388"/>
      <c r="S331" s="1388"/>
      <c r="T331" s="1388"/>
      <c r="U331" s="1388"/>
      <c r="V331" s="1388"/>
      <c r="W331" s="1388"/>
      <c r="X331" s="1388"/>
      <c r="Y331" s="1388"/>
      <c r="Z331" s="1388"/>
      <c r="AA331" s="1388"/>
      <c r="AB331" s="1388"/>
      <c r="AC331" s="1389"/>
    </row>
    <row r="332" spans="1:29" ht="15" customHeight="1">
      <c r="A332" s="1432"/>
      <c r="B332" s="1416" t="s">
        <v>19</v>
      </c>
      <c r="C332" s="1417"/>
      <c r="D332" s="1417"/>
      <c r="E332" s="1417"/>
      <c r="F332" s="1417"/>
      <c r="G332" s="1417"/>
      <c r="H332" s="1417"/>
      <c r="I332" s="1417"/>
      <c r="J332" s="1417"/>
      <c r="K332" s="1417"/>
      <c r="L332" s="1417"/>
      <c r="M332" s="1417"/>
      <c r="N332" s="1418"/>
      <c r="P332" s="1432"/>
      <c r="Q332" s="1416" t="s">
        <v>19</v>
      </c>
      <c r="R332" s="1417"/>
      <c r="S332" s="1417"/>
      <c r="T332" s="1417"/>
      <c r="U332" s="1417"/>
      <c r="V332" s="1417"/>
      <c r="W332" s="1417"/>
      <c r="X332" s="1417"/>
      <c r="Y332" s="1417"/>
      <c r="Z332" s="1417"/>
      <c r="AA332" s="1417"/>
      <c r="AB332" s="1417"/>
      <c r="AC332" s="1418"/>
    </row>
    <row r="333" spans="1:29" ht="15.75" thickBot="1">
      <c r="A333" s="1432"/>
      <c r="B333" s="1576"/>
      <c r="C333" s="1577"/>
      <c r="D333" s="1577"/>
      <c r="E333" s="1577"/>
      <c r="F333" s="1577"/>
      <c r="G333" s="1577"/>
      <c r="H333" s="1577"/>
      <c r="I333" s="1577"/>
      <c r="J333" s="1577"/>
      <c r="K333" s="1577"/>
      <c r="L333" s="1577"/>
      <c r="M333" s="1577"/>
      <c r="N333" s="1578"/>
      <c r="P333" s="1432"/>
      <c r="Q333" s="1576"/>
      <c r="R333" s="1577"/>
      <c r="S333" s="1577"/>
      <c r="T333" s="1577"/>
      <c r="U333" s="1577"/>
      <c r="V333" s="1577"/>
      <c r="W333" s="1577"/>
      <c r="X333" s="1577"/>
      <c r="Y333" s="1577"/>
      <c r="Z333" s="1577"/>
      <c r="AA333" s="1577"/>
      <c r="AB333" s="1577"/>
      <c r="AC333" s="1578"/>
    </row>
    <row r="334" spans="1:29">
      <c r="A334" s="1432"/>
      <c r="B334" s="10"/>
      <c r="C334" s="10"/>
      <c r="D334" s="10"/>
      <c r="E334" s="10"/>
      <c r="F334" s="1608" t="s">
        <v>76</v>
      </c>
      <c r="G334" s="1608"/>
      <c r="H334" s="1608"/>
      <c r="I334" s="1608"/>
      <c r="J334" s="1608"/>
      <c r="K334" s="1608"/>
      <c r="L334" s="10"/>
      <c r="M334" s="10"/>
      <c r="N334" s="11"/>
      <c r="P334" s="1432"/>
      <c r="Q334" s="1424" t="s">
        <v>144</v>
      </c>
      <c r="R334" s="1403"/>
      <c r="S334" s="1403"/>
      <c r="T334" s="1403"/>
      <c r="U334" s="1403"/>
      <c r="V334" s="1403"/>
      <c r="W334" s="1403"/>
      <c r="X334" s="1403"/>
      <c r="Y334" s="1403"/>
      <c r="Z334" s="1403"/>
      <c r="AA334" s="1403"/>
      <c r="AB334" s="1403"/>
      <c r="AC334" s="1425"/>
    </row>
    <row r="335" spans="1:29" ht="15.75" thickBot="1">
      <c r="A335" s="1432"/>
      <c r="B335" s="10"/>
      <c r="C335" s="10"/>
      <c r="D335" s="10"/>
      <c r="E335" s="10"/>
      <c r="F335" s="1597"/>
      <c r="G335" s="1597"/>
      <c r="H335" s="1597"/>
      <c r="I335" s="1597"/>
      <c r="J335" s="1597"/>
      <c r="K335" s="1597"/>
      <c r="L335" s="10"/>
      <c r="M335" s="10"/>
      <c r="N335" s="11"/>
      <c r="P335" s="1432"/>
      <c r="Q335" s="1426"/>
      <c r="R335" s="1406"/>
      <c r="S335" s="1406"/>
      <c r="T335" s="1406"/>
      <c r="U335" s="1406"/>
      <c r="V335" s="1406"/>
      <c r="W335" s="1406"/>
      <c r="X335" s="1406"/>
      <c r="Y335" s="1406"/>
      <c r="Z335" s="1406"/>
      <c r="AA335" s="1406"/>
      <c r="AB335" s="1406"/>
      <c r="AC335" s="1427"/>
    </row>
    <row r="336" spans="1:29" ht="18.75">
      <c r="A336" s="1432"/>
      <c r="B336" s="10"/>
      <c r="C336" s="10"/>
      <c r="D336" s="10"/>
      <c r="E336" s="10"/>
      <c r="F336" s="10"/>
      <c r="G336" s="1414">
        <v>1</v>
      </c>
      <c r="H336" s="1414"/>
      <c r="I336" s="1414">
        <v>1</v>
      </c>
      <c r="J336" s="1414"/>
      <c r="K336" s="10"/>
      <c r="L336" s="10"/>
      <c r="M336" s="10"/>
      <c r="N336" s="11"/>
      <c r="P336" s="1432"/>
      <c r="Q336" s="9"/>
      <c r="R336" s="10"/>
      <c r="S336" s="10"/>
      <c r="T336" s="10"/>
      <c r="U336" s="10"/>
      <c r="V336" s="10"/>
      <c r="W336" s="10"/>
      <c r="X336" s="10"/>
      <c r="Y336" s="10"/>
      <c r="Z336" s="10"/>
      <c r="AA336" s="10"/>
      <c r="AB336" s="10"/>
      <c r="AC336" s="11"/>
    </row>
    <row r="337" spans="1:29">
      <c r="A337" s="1432"/>
      <c r="B337" s="30" t="s">
        <v>20</v>
      </c>
      <c r="C337" s="967" t="s">
        <v>21</v>
      </c>
      <c r="D337" s="10"/>
      <c r="E337" s="10"/>
      <c r="F337" s="10"/>
      <c r="G337" s="1527" t="s">
        <v>20</v>
      </c>
      <c r="H337" s="1527"/>
      <c r="I337" s="1527" t="s">
        <v>21</v>
      </c>
      <c r="J337" s="1527"/>
      <c r="K337" s="10"/>
      <c r="L337" s="10"/>
      <c r="M337" s="10"/>
      <c r="N337" s="11"/>
      <c r="P337" s="1432"/>
      <c r="Q337" s="9"/>
      <c r="R337" s="1428" t="s">
        <v>1373</v>
      </c>
      <c r="S337" s="1428"/>
      <c r="T337" s="1428"/>
      <c r="U337" s="1428"/>
      <c r="V337" s="1428"/>
      <c r="W337" s="1428"/>
      <c r="X337" s="1428"/>
      <c r="Y337" s="1428"/>
      <c r="Z337" s="1428"/>
      <c r="AA337" s="1428"/>
      <c r="AB337" s="1428"/>
      <c r="AC337" s="11"/>
    </row>
    <row r="338" spans="1:29">
      <c r="A338" s="1432"/>
      <c r="B338" s="965" t="s">
        <v>6</v>
      </c>
      <c r="C338" s="965" t="s">
        <v>6</v>
      </c>
      <c r="D338" s="99" t="s">
        <v>861</v>
      </c>
      <c r="E338" s="10"/>
      <c r="F338" s="10"/>
      <c r="G338" s="1408" t="s">
        <v>5</v>
      </c>
      <c r="H338" s="1408"/>
      <c r="I338" s="1408" t="s">
        <v>5</v>
      </c>
      <c r="J338" s="1408"/>
      <c r="K338" s="1412" t="s">
        <v>7</v>
      </c>
      <c r="L338" s="1412"/>
      <c r="M338" s="1412"/>
      <c r="N338" s="1413"/>
      <c r="P338" s="1432"/>
      <c r="Q338" s="9"/>
      <c r="R338" s="1428"/>
      <c r="S338" s="1428"/>
      <c r="T338" s="1428"/>
      <c r="U338" s="1428"/>
      <c r="V338" s="1428"/>
      <c r="W338" s="1428"/>
      <c r="X338" s="1428"/>
      <c r="Y338" s="1428"/>
      <c r="Z338" s="1428"/>
      <c r="AA338" s="1428"/>
      <c r="AB338" s="1428"/>
      <c r="AC338" s="11"/>
    </row>
    <row r="339" spans="1:29" ht="15.75" customHeight="1">
      <c r="A339" s="1432"/>
      <c r="B339" s="13"/>
      <c r="C339" s="13">
        <v>0.3</v>
      </c>
      <c r="D339" s="14" t="s">
        <v>68</v>
      </c>
      <c r="E339" s="14"/>
      <c r="F339" s="14"/>
      <c r="G339" s="1409">
        <f>IF(ISTEXT(B339),0,(B339/B347)*G336)</f>
        <v>0</v>
      </c>
      <c r="H339" s="1409"/>
      <c r="I339" s="1409">
        <f>IF(ISTEXT(C339),0,(C339/C347)*I336)</f>
        <v>0.44117647058823534</v>
      </c>
      <c r="J339" s="1409"/>
      <c r="K339" s="73" t="s">
        <v>20</v>
      </c>
      <c r="L339" s="58"/>
      <c r="M339" s="58"/>
      <c r="N339" s="69"/>
      <c r="P339" s="1432"/>
      <c r="Q339" s="9"/>
      <c r="R339" s="1428"/>
      <c r="S339" s="1428"/>
      <c r="T339" s="1428"/>
      <c r="U339" s="1428"/>
      <c r="V339" s="1428"/>
      <c r="W339" s="1428"/>
      <c r="X339" s="1428"/>
      <c r="Y339" s="1428"/>
      <c r="Z339" s="1428"/>
      <c r="AA339" s="1428"/>
      <c r="AB339" s="1428"/>
      <c r="AC339" s="11"/>
    </row>
    <row r="340" spans="1:29" ht="15.75" customHeight="1">
      <c r="A340" s="1432"/>
      <c r="B340" s="13">
        <v>0.22</v>
      </c>
      <c r="C340" s="13"/>
      <c r="D340" s="14" t="s">
        <v>42</v>
      </c>
      <c r="E340" s="14"/>
      <c r="F340" s="14"/>
      <c r="G340" s="1409">
        <f>IF(ISTEXT(B340),0,(B340/B347)*G336)</f>
        <v>0.30054644808743169</v>
      </c>
      <c r="H340" s="1409"/>
      <c r="I340" s="1409">
        <f>IF(ISTEXT(C340),0,(C340/C347)*I336)</f>
        <v>0</v>
      </c>
      <c r="J340" s="1409"/>
      <c r="K340" s="70" t="s">
        <v>78</v>
      </c>
      <c r="L340" s="74"/>
      <c r="M340" s="74"/>
      <c r="N340" s="75"/>
      <c r="P340" s="1432"/>
      <c r="Q340" s="9"/>
      <c r="R340" s="10"/>
      <c r="S340" s="10"/>
      <c r="T340" s="10"/>
      <c r="U340" s="10"/>
      <c r="V340" s="10"/>
      <c r="W340" s="10"/>
      <c r="X340" s="10"/>
      <c r="Y340" s="10"/>
      <c r="Z340" s="10"/>
      <c r="AA340" s="10"/>
      <c r="AB340" s="10"/>
      <c r="AC340" s="11"/>
    </row>
    <row r="341" spans="1:29" ht="15.75">
      <c r="A341" s="1432"/>
      <c r="B341" s="13">
        <v>8.0000000000000002E-3</v>
      </c>
      <c r="C341" s="13"/>
      <c r="D341" s="14" t="s">
        <v>72</v>
      </c>
      <c r="E341" s="15"/>
      <c r="F341" s="16"/>
      <c r="G341" s="1409">
        <f>IF(ISTEXT(B341),0,(B341/B347)*G336)</f>
        <v>1.092896174863388E-2</v>
      </c>
      <c r="H341" s="1409"/>
      <c r="I341" s="1409">
        <f>IF(ISTEXT(C341),0,(C341/C347)*I336)</f>
        <v>0</v>
      </c>
      <c r="J341" s="1409"/>
      <c r="K341" s="70" t="s">
        <v>70</v>
      </c>
      <c r="L341" s="74"/>
      <c r="M341" s="74"/>
      <c r="N341" s="75"/>
      <c r="P341" s="1432"/>
      <c r="Q341" s="9"/>
      <c r="R341" s="10"/>
      <c r="S341" s="10"/>
      <c r="T341" s="10"/>
      <c r="U341" s="10"/>
      <c r="V341" s="10"/>
      <c r="W341" s="10"/>
      <c r="X341" s="10"/>
      <c r="Y341" s="10"/>
      <c r="Z341" s="10"/>
      <c r="AA341" s="10"/>
      <c r="AB341" s="10"/>
      <c r="AC341" s="11"/>
    </row>
    <row r="342" spans="1:29" ht="15.75">
      <c r="A342" s="1432"/>
      <c r="B342" s="13">
        <v>4.0000000000000001E-3</v>
      </c>
      <c r="C342" s="13"/>
      <c r="D342" s="14" t="s">
        <v>43</v>
      </c>
      <c r="E342" s="15"/>
      <c r="F342" s="16"/>
      <c r="G342" s="1409">
        <f>IF(ISTEXT(B342),0,(B342/B347)*G336)</f>
        <v>5.4644808743169399E-3</v>
      </c>
      <c r="H342" s="1409"/>
      <c r="I342" s="1409">
        <f>IF(ISTEXT(C342),0,(C342/C347)*I336)</f>
        <v>0</v>
      </c>
      <c r="J342" s="1409"/>
      <c r="K342" s="70" t="s">
        <v>71</v>
      </c>
      <c r="L342" s="70"/>
      <c r="M342" s="70"/>
      <c r="N342" s="71"/>
      <c r="P342" s="1432"/>
      <c r="Q342" s="9"/>
      <c r="R342" s="1428" t="s">
        <v>1374</v>
      </c>
      <c r="S342" s="1428"/>
      <c r="T342" s="1428"/>
      <c r="U342" s="1428"/>
      <c r="V342" s="1428"/>
      <c r="W342" s="1428"/>
      <c r="X342" s="1428"/>
      <c r="Y342" s="1428"/>
      <c r="Z342" s="1428"/>
      <c r="AA342" s="1428"/>
      <c r="AB342" s="1428"/>
      <c r="AC342" s="11"/>
    </row>
    <row r="343" spans="1:29" ht="15.75" customHeight="1">
      <c r="A343" s="1432"/>
      <c r="B343" s="13">
        <v>0.14000000000000001</v>
      </c>
      <c r="C343" s="13"/>
      <c r="D343" s="14" t="s">
        <v>73</v>
      </c>
      <c r="E343" s="15"/>
      <c r="F343" s="16"/>
      <c r="G343" s="1409">
        <f>IF(ISTEXT(B343),0,(B343/B347)*G336)</f>
        <v>0.19125683060109291</v>
      </c>
      <c r="H343" s="1409"/>
      <c r="I343" s="1409">
        <f>IF(ISTEXT(C343),0,(C343/C347)*I336)</f>
        <v>0</v>
      </c>
      <c r="J343" s="1409"/>
      <c r="K343" s="1583" t="s">
        <v>74</v>
      </c>
      <c r="L343" s="1583"/>
      <c r="M343" s="1583"/>
      <c r="N343" s="1584"/>
      <c r="P343" s="1432"/>
      <c r="Q343" s="9"/>
      <c r="R343" s="1428"/>
      <c r="S343" s="1428"/>
      <c r="T343" s="1428"/>
      <c r="U343" s="1428"/>
      <c r="V343" s="1428"/>
      <c r="W343" s="1428"/>
      <c r="X343" s="1428"/>
      <c r="Y343" s="1428"/>
      <c r="Z343" s="1428"/>
      <c r="AA343" s="1428"/>
      <c r="AB343" s="1428"/>
      <c r="AC343" s="11"/>
    </row>
    <row r="344" spans="1:29" ht="15.75">
      <c r="A344" s="1432"/>
      <c r="B344" s="13">
        <v>0.18</v>
      </c>
      <c r="C344" s="13">
        <v>0.2</v>
      </c>
      <c r="D344" s="14" t="s">
        <v>69</v>
      </c>
      <c r="E344" s="15"/>
      <c r="F344" s="16"/>
      <c r="G344" s="1409">
        <f>IF(ISTEXT(B344),0,(B344/B347)*G336)</f>
        <v>0.24590163934426229</v>
      </c>
      <c r="H344" s="1409"/>
      <c r="I344" s="1409">
        <f>IF(ISTEXT(C344),0,(C344/C347)*I336)</f>
        <v>0.29411764705882359</v>
      </c>
      <c r="J344" s="1409"/>
      <c r="K344" s="1583"/>
      <c r="L344" s="1583"/>
      <c r="M344" s="1583"/>
      <c r="N344" s="1584"/>
      <c r="P344" s="1432"/>
      <c r="Q344" s="9"/>
      <c r="R344" s="1428"/>
      <c r="S344" s="1428"/>
      <c r="T344" s="1428"/>
      <c r="U344" s="1428"/>
      <c r="V344" s="1428"/>
      <c r="W344" s="1428"/>
      <c r="X344" s="1428"/>
      <c r="Y344" s="1428"/>
      <c r="Z344" s="1428"/>
      <c r="AA344" s="1428"/>
      <c r="AB344" s="1428"/>
      <c r="AC344" s="11"/>
    </row>
    <row r="345" spans="1:29" ht="15.75">
      <c r="A345" s="1432"/>
      <c r="B345" s="13">
        <v>0.18</v>
      </c>
      <c r="C345" s="13">
        <v>0.18</v>
      </c>
      <c r="D345" s="14" t="s">
        <v>44</v>
      </c>
      <c r="E345" s="15"/>
      <c r="F345" s="16"/>
      <c r="G345" s="1409">
        <f>IF(ISTEXT(B345),0,(B345/B347)*G336)</f>
        <v>0.24590163934426229</v>
      </c>
      <c r="H345" s="1409"/>
      <c r="I345" s="1409">
        <f>IF(ISTEXT(C345),0,(C345/C347)*I336)</f>
        <v>0.26470588235294118</v>
      </c>
      <c r="J345" s="1409"/>
      <c r="K345" s="70"/>
      <c r="L345" s="70"/>
      <c r="M345" s="70"/>
      <c r="N345" s="71"/>
      <c r="P345" s="1432"/>
      <c r="Q345" s="9"/>
      <c r="R345" s="10"/>
      <c r="S345" s="10"/>
      <c r="T345" s="10"/>
      <c r="U345" s="10"/>
      <c r="V345" s="10"/>
      <c r="W345" s="10"/>
      <c r="X345" s="10"/>
      <c r="Y345" s="10"/>
      <c r="Z345" s="10"/>
      <c r="AA345" s="10"/>
      <c r="AB345" s="10"/>
      <c r="AC345" s="11"/>
    </row>
    <row r="346" spans="1:29" ht="15.75">
      <c r="A346" s="1432"/>
      <c r="B346" s="9"/>
      <c r="C346" s="10"/>
      <c r="D346" s="10"/>
      <c r="E346" s="10"/>
      <c r="F346" s="10"/>
      <c r="G346" s="18"/>
      <c r="H346" s="15"/>
      <c r="I346" s="18"/>
      <c r="J346" s="15"/>
      <c r="K346" s="73" t="s">
        <v>21</v>
      </c>
      <c r="L346" s="58"/>
      <c r="M346" s="58"/>
      <c r="N346" s="69"/>
      <c r="P346" s="1432"/>
      <c r="Q346" s="9"/>
      <c r="R346" s="193" t="s">
        <v>22</v>
      </c>
      <c r="S346" s="10"/>
      <c r="T346" s="10"/>
      <c r="U346" s="10"/>
      <c r="V346" s="10"/>
      <c r="W346" s="10"/>
      <c r="X346" s="10"/>
      <c r="Y346" s="10"/>
      <c r="Z346" s="10"/>
      <c r="AA346" s="10"/>
      <c r="AB346" s="10"/>
      <c r="AC346" s="11"/>
    </row>
    <row r="347" spans="1:29" ht="15.75" customHeight="1">
      <c r="A347" s="1432"/>
      <c r="B347" s="963">
        <f>SUM(B339:B345)</f>
        <v>0.73199999999999998</v>
      </c>
      <c r="C347" s="963">
        <f>SUM(C339:C345)</f>
        <v>0.67999999999999994</v>
      </c>
      <c r="D347" s="1453" t="s">
        <v>8</v>
      </c>
      <c r="E347" s="1453"/>
      <c r="F347" s="1453"/>
      <c r="G347" s="1454">
        <f>SUM(G339:G345)</f>
        <v>1</v>
      </c>
      <c r="H347" s="1454">
        <f>SUM(H339:H345)</f>
        <v>0</v>
      </c>
      <c r="I347" s="1454">
        <f>SUM(I339:I345)</f>
        <v>1</v>
      </c>
      <c r="J347" s="1454">
        <f>SUM(J339:J345)</f>
        <v>0</v>
      </c>
      <c r="K347" s="1574" t="s">
        <v>77</v>
      </c>
      <c r="L347" s="1574"/>
      <c r="M347" s="1574"/>
      <c r="N347" s="1575"/>
      <c r="P347" s="1432"/>
      <c r="Q347" s="9"/>
      <c r="R347" s="14" t="s">
        <v>75</v>
      </c>
      <c r="S347" s="10"/>
      <c r="T347" s="10"/>
      <c r="U347" s="10"/>
      <c r="V347" s="10"/>
      <c r="W347" s="10"/>
      <c r="X347" s="10"/>
      <c r="Y347" s="10"/>
      <c r="Z347" s="10"/>
      <c r="AA347" s="10"/>
      <c r="AB347" s="10"/>
      <c r="AC347" s="11"/>
    </row>
    <row r="348" spans="1:29" ht="15.75">
      <c r="A348" s="1432"/>
      <c r="B348" s="963"/>
      <c r="C348" s="963"/>
      <c r="D348" s="959"/>
      <c r="E348" s="959"/>
      <c r="F348" s="959"/>
      <c r="G348" s="960"/>
      <c r="H348" s="960"/>
      <c r="I348" s="960"/>
      <c r="J348" s="960"/>
      <c r="K348" s="1574"/>
      <c r="L348" s="1574"/>
      <c r="M348" s="1574"/>
      <c r="N348" s="1575"/>
      <c r="P348" s="1432"/>
      <c r="Q348" s="9"/>
      <c r="S348" s="10"/>
      <c r="T348" s="10"/>
      <c r="U348" s="10"/>
      <c r="V348" s="10"/>
      <c r="W348" s="10"/>
      <c r="X348" s="10"/>
      <c r="Y348" s="10"/>
      <c r="Z348" s="10"/>
      <c r="AA348" s="10"/>
      <c r="AB348" s="10"/>
      <c r="AC348" s="11"/>
    </row>
    <row r="349" spans="1:29" ht="15.75">
      <c r="A349" s="1432"/>
      <c r="B349" s="31" t="s">
        <v>22</v>
      </c>
      <c r="C349" s="21"/>
      <c r="D349" s="21"/>
      <c r="E349" s="21"/>
      <c r="F349" s="21"/>
      <c r="G349" s="22"/>
      <c r="H349" s="15"/>
      <c r="I349" s="14"/>
      <c r="J349" s="10"/>
      <c r="K349" s="10"/>
      <c r="L349" s="10"/>
      <c r="M349" s="72"/>
      <c r="N349" s="19"/>
      <c r="P349" s="1432"/>
      <c r="Q349" s="1016" t="s">
        <v>1418</v>
      </c>
      <c r="R349" s="10"/>
      <c r="S349" s="10"/>
      <c r="T349" s="10"/>
      <c r="U349" s="10"/>
      <c r="V349" s="10"/>
      <c r="W349" s="10"/>
      <c r="X349" s="10"/>
      <c r="Y349" s="10"/>
      <c r="Z349" s="10"/>
      <c r="AA349" s="10"/>
      <c r="AB349" s="10"/>
      <c r="AC349" s="11"/>
    </row>
    <row r="350" spans="1:29" ht="16.5" thickBot="1">
      <c r="A350" s="1432"/>
      <c r="B350" s="14" t="s">
        <v>75</v>
      </c>
      <c r="C350" s="21"/>
      <c r="D350" s="21"/>
      <c r="E350" s="21"/>
      <c r="F350" s="21"/>
      <c r="G350" s="22"/>
      <c r="H350" s="14"/>
      <c r="I350" s="14"/>
      <c r="J350" s="10"/>
      <c r="K350" s="10"/>
      <c r="L350" s="10"/>
      <c r="M350" s="10" t="s">
        <v>9</v>
      </c>
      <c r="N350" s="19"/>
      <c r="P350" s="1432"/>
      <c r="Q350" s="992" t="str">
        <f ca="1">CELL("nomfichier",P346)</f>
        <v>D:\1 UPRT SITE WEB\uprt.fr\ff-mickael-rabeau\[ff-mr-patisserie-N°3-complet.xlsx]Gateaux et divers</v>
      </c>
      <c r="R350" s="10"/>
      <c r="S350" s="10"/>
      <c r="T350" s="10"/>
      <c r="U350" s="10"/>
      <c r="V350" s="10"/>
      <c r="W350" s="10"/>
      <c r="X350" s="10"/>
      <c r="Y350" s="10"/>
      <c r="Z350" s="10"/>
      <c r="AA350" s="10"/>
      <c r="AB350" s="10"/>
      <c r="AC350" s="11"/>
    </row>
    <row r="351" spans="1:29" ht="16.5" thickBot="1">
      <c r="A351" s="1432"/>
      <c r="B351" s="14"/>
      <c r="C351" s="21"/>
      <c r="D351" s="21"/>
      <c r="E351" s="21"/>
      <c r="F351" s="21"/>
      <c r="G351" s="22"/>
      <c r="H351" s="15"/>
      <c r="I351" s="14"/>
      <c r="J351" s="10"/>
      <c r="K351" s="10"/>
      <c r="L351" s="10"/>
      <c r="M351" s="15"/>
      <c r="N351" s="19"/>
      <c r="P351" s="1432"/>
      <c r="Q351" s="938"/>
      <c r="R351" s="939"/>
      <c r="S351" s="939"/>
      <c r="T351" s="939"/>
      <c r="U351" s="25"/>
      <c r="V351" s="25"/>
      <c r="W351" s="25"/>
      <c r="X351" s="25"/>
      <c r="Y351" s="25"/>
      <c r="Z351" s="25"/>
      <c r="AA351" s="25"/>
      <c r="AB351" s="25"/>
      <c r="AC351" s="26"/>
    </row>
    <row r="352" spans="1:29">
      <c r="A352" s="1432"/>
      <c r="B352" s="23" t="s">
        <v>6</v>
      </c>
      <c r="C352" s="24" t="s">
        <v>10</v>
      </c>
      <c r="D352" s="25"/>
      <c r="E352" s="25"/>
      <c r="F352" s="25"/>
      <c r="G352" s="25"/>
      <c r="H352" s="25"/>
      <c r="I352" s="25"/>
      <c r="J352" s="25"/>
      <c r="K352" s="25"/>
      <c r="L352" s="25"/>
      <c r="M352" s="25"/>
      <c r="N352" s="26"/>
      <c r="P352" s="1432"/>
      <c r="Q352" s="9"/>
      <c r="R352" s="10" t="s">
        <v>9</v>
      </c>
      <c r="S352" s="932" t="s">
        <v>177</v>
      </c>
      <c r="T352" s="10"/>
      <c r="U352" s="10"/>
      <c r="V352" s="1429" t="s">
        <v>179</v>
      </c>
      <c r="W352" s="1429"/>
      <c r="X352" s="1429"/>
      <c r="Y352" s="1429"/>
      <c r="Z352" s="1429"/>
      <c r="AA352" s="1429"/>
      <c r="AB352" s="1429"/>
      <c r="AC352" s="1430"/>
    </row>
    <row r="353" spans="1:29">
      <c r="A353" s="1432"/>
      <c r="B353" s="957" t="s">
        <v>5</v>
      </c>
      <c r="C353" s="27" t="s">
        <v>11</v>
      </c>
      <c r="D353" s="28"/>
      <c r="E353" s="28"/>
      <c r="F353" s="28"/>
      <c r="G353" s="28"/>
      <c r="H353" s="28"/>
      <c r="I353" s="28"/>
      <c r="J353" s="28"/>
      <c r="K353" s="28"/>
      <c r="L353" s="28"/>
      <c r="M353" s="10"/>
      <c r="N353" s="29"/>
      <c r="P353" s="1432"/>
      <c r="Q353" s="10"/>
      <c r="R353" s="10"/>
      <c r="S353" s="10"/>
      <c r="T353" s="10"/>
      <c r="U353" s="10"/>
      <c r="V353" s="931"/>
      <c r="W353" s="931" t="s">
        <v>178</v>
      </c>
      <c r="X353" s="931"/>
      <c r="Y353" s="931"/>
      <c r="Z353" s="931"/>
      <c r="AA353" s="931"/>
      <c r="AB353" s="931"/>
      <c r="AC353" s="933"/>
    </row>
    <row r="354" spans="1:29" ht="15" customHeight="1">
      <c r="A354" s="1432"/>
      <c r="B354" s="1433" t="s">
        <v>1412</v>
      </c>
      <c r="C354" s="1434"/>
      <c r="D354" s="1434"/>
      <c r="E354" s="1434"/>
      <c r="F354" s="1434"/>
      <c r="G354" s="1434"/>
      <c r="H354" s="1434"/>
      <c r="I354" s="1434"/>
      <c r="J354" s="1434"/>
      <c r="K354" s="1434"/>
      <c r="L354" s="1434"/>
      <c r="M354" s="1434"/>
      <c r="N354" s="1435"/>
      <c r="P354" s="1432"/>
      <c r="Q354" s="1433" t="s">
        <v>1412</v>
      </c>
      <c r="R354" s="1434"/>
      <c r="S354" s="1434"/>
      <c r="T354" s="1434"/>
      <c r="U354" s="1434"/>
      <c r="V354" s="1434"/>
      <c r="W354" s="1434"/>
      <c r="X354" s="1434"/>
      <c r="Y354" s="1434"/>
      <c r="Z354" s="1434"/>
      <c r="AA354" s="1434"/>
      <c r="AB354" s="1434"/>
      <c r="AC354" s="1435"/>
    </row>
    <row r="355" spans="1:29" ht="15.75" thickBot="1">
      <c r="A355" s="1432"/>
      <c r="B355" s="1436"/>
      <c r="C355" s="1437"/>
      <c r="D355" s="1437"/>
      <c r="E355" s="1437"/>
      <c r="F355" s="1437"/>
      <c r="G355" s="1437"/>
      <c r="H355" s="1437"/>
      <c r="I355" s="1437"/>
      <c r="J355" s="1437"/>
      <c r="K355" s="1437"/>
      <c r="L355" s="1437"/>
      <c r="M355" s="1437"/>
      <c r="N355" s="1438"/>
      <c r="P355" s="1432"/>
      <c r="Q355" s="1436"/>
      <c r="R355" s="1437"/>
      <c r="S355" s="1437"/>
      <c r="T355" s="1437"/>
      <c r="U355" s="1437"/>
      <c r="V355" s="1437"/>
      <c r="W355" s="1437"/>
      <c r="X355" s="1437"/>
      <c r="Y355" s="1437"/>
      <c r="Z355" s="1437"/>
      <c r="AA355" s="1437"/>
      <c r="AB355" s="1437"/>
      <c r="AC355" s="1438"/>
    </row>
    <row r="357" spans="1:29" ht="15.75" thickBot="1">
      <c r="A357" s="8" t="s">
        <v>3</v>
      </c>
      <c r="B357" s="1431" t="str">
        <f>B358</f>
        <v>Roulés cannelle (Finlande)</v>
      </c>
      <c r="C357" s="1431"/>
      <c r="D357" s="1431"/>
      <c r="E357" s="1431"/>
      <c r="F357" s="1431"/>
      <c r="G357" s="1431"/>
      <c r="H357" s="1431"/>
      <c r="I357" s="1431"/>
      <c r="J357" s="1431"/>
      <c r="K357" s="1431"/>
      <c r="L357" s="1431"/>
      <c r="M357" s="1431"/>
      <c r="N357" s="1431"/>
      <c r="O357" s="3"/>
      <c r="P357" s="8" t="s">
        <v>3</v>
      </c>
      <c r="Q357" s="1431" t="str">
        <f>Q358</f>
        <v>Roulés cannelle (Finlande)</v>
      </c>
      <c r="R357" s="1431"/>
      <c r="S357" s="1431"/>
      <c r="T357" s="1431"/>
      <c r="U357" s="1431"/>
      <c r="V357" s="1431"/>
      <c r="W357" s="1431"/>
      <c r="X357" s="1431"/>
      <c r="Y357" s="1431"/>
      <c r="Z357" s="1431"/>
      <c r="AA357" s="1431"/>
      <c r="AB357" s="1431"/>
      <c r="AC357" s="1431"/>
    </row>
    <row r="358" spans="1:29" ht="23.25" customHeight="1">
      <c r="A358" s="1432" t="str">
        <f>B358</f>
        <v>Roulés cannelle (Finlande)</v>
      </c>
      <c r="B358" s="1399" t="s">
        <v>105</v>
      </c>
      <c r="C358" s="1400"/>
      <c r="D358" s="1400"/>
      <c r="E358" s="1400"/>
      <c r="F358" s="1400"/>
      <c r="G358" s="1400"/>
      <c r="H358" s="1400"/>
      <c r="I358" s="1400"/>
      <c r="J358" s="1400"/>
      <c r="K358" s="1400"/>
      <c r="L358" s="1400"/>
      <c r="M358" s="1400"/>
      <c r="N358" s="1401"/>
      <c r="O358" s="3"/>
      <c r="P358" s="1432" t="str">
        <f>Q358</f>
        <v>Roulés cannelle (Finlande)</v>
      </c>
      <c r="Q358" s="1399" t="s">
        <v>105</v>
      </c>
      <c r="R358" s="1400"/>
      <c r="S358" s="1400"/>
      <c r="T358" s="1400"/>
      <c r="U358" s="1400"/>
      <c r="V358" s="1400"/>
      <c r="W358" s="1400"/>
      <c r="X358" s="1400"/>
      <c r="Y358" s="1400"/>
      <c r="Z358" s="1400"/>
      <c r="AA358" s="1400"/>
      <c r="AB358" s="1400"/>
      <c r="AC358" s="1401"/>
    </row>
    <row r="359" spans="1:29" ht="15.75" customHeight="1">
      <c r="A359" s="1432"/>
      <c r="B359" s="1387"/>
      <c r="C359" s="1388"/>
      <c r="D359" s="1388"/>
      <c r="E359" s="1388"/>
      <c r="F359" s="1388"/>
      <c r="G359" s="1388"/>
      <c r="H359" s="1388"/>
      <c r="I359" s="1388"/>
      <c r="J359" s="1388"/>
      <c r="K359" s="1388"/>
      <c r="L359" s="1388"/>
      <c r="M359" s="1388"/>
      <c r="N359" s="1389"/>
      <c r="O359" s="3"/>
      <c r="P359" s="1432"/>
      <c r="Q359" s="1387"/>
      <c r="R359" s="1388"/>
      <c r="S359" s="1388"/>
      <c r="T359" s="1388"/>
      <c r="U359" s="1388"/>
      <c r="V359" s="1388"/>
      <c r="W359" s="1388"/>
      <c r="X359" s="1388"/>
      <c r="Y359" s="1388"/>
      <c r="Z359" s="1388"/>
      <c r="AA359" s="1388"/>
      <c r="AB359" s="1388"/>
      <c r="AC359" s="1389"/>
    </row>
    <row r="360" spans="1:29" ht="15.75" customHeight="1">
      <c r="A360" s="1432"/>
      <c r="B360" s="1416" t="s">
        <v>19</v>
      </c>
      <c r="C360" s="1417"/>
      <c r="D360" s="1417"/>
      <c r="E360" s="1417"/>
      <c r="F360" s="1417"/>
      <c r="G360" s="1417"/>
      <c r="H360" s="1417"/>
      <c r="I360" s="1417"/>
      <c r="J360" s="1417"/>
      <c r="K360" s="1417"/>
      <c r="L360" s="1417"/>
      <c r="M360" s="1417"/>
      <c r="N360" s="1418"/>
      <c r="O360" s="3"/>
      <c r="P360" s="1432"/>
      <c r="Q360" s="1416" t="s">
        <v>19</v>
      </c>
      <c r="R360" s="1417"/>
      <c r="S360" s="1417"/>
      <c r="T360" s="1417"/>
      <c r="U360" s="1417"/>
      <c r="V360" s="1417"/>
      <c r="W360" s="1417"/>
      <c r="X360" s="1417"/>
      <c r="Y360" s="1417"/>
      <c r="Z360" s="1417"/>
      <c r="AA360" s="1417"/>
      <c r="AB360" s="1417"/>
      <c r="AC360" s="1418"/>
    </row>
    <row r="361" spans="1:29" ht="15.75" customHeight="1" thickBot="1">
      <c r="A361" s="1432"/>
      <c r="B361" s="1576"/>
      <c r="C361" s="1577"/>
      <c r="D361" s="1577"/>
      <c r="E361" s="1577"/>
      <c r="F361" s="1577"/>
      <c r="G361" s="1577"/>
      <c r="H361" s="1577"/>
      <c r="I361" s="1577"/>
      <c r="J361" s="1577"/>
      <c r="K361" s="1577"/>
      <c r="L361" s="1577"/>
      <c r="M361" s="1577"/>
      <c r="N361" s="1578"/>
      <c r="O361" s="3"/>
      <c r="P361" s="1432"/>
      <c r="Q361" s="1576"/>
      <c r="R361" s="1577"/>
      <c r="S361" s="1577"/>
      <c r="T361" s="1577"/>
      <c r="U361" s="1577"/>
      <c r="V361" s="1577"/>
      <c r="W361" s="1577"/>
      <c r="X361" s="1577"/>
      <c r="Y361" s="1577"/>
      <c r="Z361" s="1577"/>
      <c r="AA361" s="1577"/>
      <c r="AB361" s="1577"/>
      <c r="AC361" s="1578"/>
    </row>
    <row r="362" spans="1:29" ht="15" customHeight="1">
      <c r="A362" s="1432"/>
      <c r="B362" s="10"/>
      <c r="C362" s="10"/>
      <c r="D362" s="10"/>
      <c r="E362" s="10"/>
      <c r="F362" s="1522" t="s">
        <v>111</v>
      </c>
      <c r="G362" s="1522"/>
      <c r="H362" s="1522"/>
      <c r="I362" s="1524" t="s">
        <v>112</v>
      </c>
      <c r="J362" s="1524"/>
      <c r="K362" s="59"/>
      <c r="L362" s="10"/>
      <c r="M362" s="10"/>
      <c r="N362" s="11"/>
      <c r="O362" s="3"/>
      <c r="P362" s="1432"/>
      <c r="Q362" s="1424" t="s">
        <v>144</v>
      </c>
      <c r="R362" s="1403"/>
      <c r="S362" s="1403"/>
      <c r="T362" s="1403"/>
      <c r="U362" s="1403"/>
      <c r="V362" s="1403"/>
      <c r="W362" s="1403"/>
      <c r="X362" s="1403"/>
      <c r="Y362" s="1403"/>
      <c r="Z362" s="1403"/>
      <c r="AA362" s="1403"/>
      <c r="AB362" s="1403"/>
      <c r="AC362" s="1425"/>
    </row>
    <row r="363" spans="1:29" ht="15" customHeight="1" thickBot="1">
      <c r="A363" s="1432"/>
      <c r="B363" s="10"/>
      <c r="C363" s="10"/>
      <c r="D363" s="10"/>
      <c r="E363" s="10"/>
      <c r="F363" s="1523"/>
      <c r="G363" s="1523"/>
      <c r="H363" s="1523"/>
      <c r="I363" s="1525"/>
      <c r="J363" s="1525"/>
      <c r="K363" s="45"/>
      <c r="L363" s="10"/>
      <c r="M363" s="10"/>
      <c r="N363" s="11"/>
      <c r="O363" s="3"/>
      <c r="P363" s="1432"/>
      <c r="Q363" s="1426"/>
      <c r="R363" s="1406"/>
      <c r="S363" s="1406"/>
      <c r="T363" s="1406"/>
      <c r="U363" s="1406"/>
      <c r="V363" s="1406"/>
      <c r="W363" s="1406"/>
      <c r="X363" s="1406"/>
      <c r="Y363" s="1406"/>
      <c r="Z363" s="1406"/>
      <c r="AA363" s="1406"/>
      <c r="AB363" s="1406"/>
      <c r="AC363" s="1427"/>
    </row>
    <row r="364" spans="1:29" ht="15" customHeight="1">
      <c r="A364" s="1432"/>
      <c r="B364" s="10"/>
      <c r="C364" s="10"/>
      <c r="D364" s="10"/>
      <c r="E364" s="10"/>
      <c r="F364" s="1523"/>
      <c r="G364" s="1523"/>
      <c r="H364" s="1523"/>
      <c r="I364" s="1525"/>
      <c r="J364" s="1525"/>
      <c r="K364" s="45"/>
      <c r="L364" s="10"/>
      <c r="M364" s="10"/>
      <c r="N364" s="11"/>
      <c r="O364" s="3"/>
      <c r="P364" s="1432"/>
      <c r="Q364" s="9"/>
      <c r="R364" s="10"/>
      <c r="S364" s="10"/>
      <c r="T364" s="10"/>
      <c r="U364" s="10"/>
      <c r="V364" s="10"/>
      <c r="W364" s="10"/>
      <c r="X364" s="10"/>
      <c r="Y364" s="10"/>
      <c r="Z364" s="10"/>
      <c r="AA364" s="10"/>
      <c r="AB364" s="10"/>
      <c r="AC364" s="11"/>
    </row>
    <row r="365" spans="1:29" ht="18.75" customHeight="1">
      <c r="A365" s="1432"/>
      <c r="B365" s="10"/>
      <c r="C365" s="10"/>
      <c r="D365" s="10"/>
      <c r="E365" s="10"/>
      <c r="F365" s="1414">
        <v>1</v>
      </c>
      <c r="G365" s="1414"/>
      <c r="H365" s="1414"/>
      <c r="I365" s="1526">
        <v>2</v>
      </c>
      <c r="J365" s="1526"/>
      <c r="K365" s="10"/>
      <c r="L365" s="10"/>
      <c r="M365" s="10"/>
      <c r="N365" s="11"/>
      <c r="O365" s="3"/>
      <c r="P365" s="1432"/>
      <c r="Q365" s="9"/>
      <c r="R365" s="10"/>
      <c r="S365" s="10"/>
      <c r="T365" s="10"/>
      <c r="U365" s="10"/>
      <c r="V365" s="10"/>
      <c r="W365" s="10"/>
      <c r="X365" s="10"/>
      <c r="Y365" s="10"/>
      <c r="Z365" s="10"/>
      <c r="AA365" s="10"/>
      <c r="AB365" s="10"/>
      <c r="AC365" s="11"/>
    </row>
    <row r="366" spans="1:29" ht="15" customHeight="1">
      <c r="A366" s="1432"/>
      <c r="B366" s="30"/>
      <c r="C366" s="967"/>
      <c r="D366" s="10"/>
      <c r="E366" s="10"/>
      <c r="F366" s="1408" t="s">
        <v>5</v>
      </c>
      <c r="G366" s="1408"/>
      <c r="H366" s="1408"/>
      <c r="I366" s="1513" t="s">
        <v>66</v>
      </c>
      <c r="J366" s="1513"/>
      <c r="K366" s="10"/>
      <c r="L366" s="10"/>
      <c r="M366" s="10"/>
      <c r="N366" s="11"/>
      <c r="O366" s="3"/>
      <c r="P366" s="1432"/>
      <c r="Q366" s="9"/>
      <c r="R366" s="10"/>
      <c r="S366" s="10"/>
      <c r="T366" s="10"/>
      <c r="U366" s="10"/>
      <c r="V366" s="10"/>
      <c r="W366" s="10"/>
      <c r="X366" s="10"/>
      <c r="Y366" s="10"/>
      <c r="Z366" s="10"/>
      <c r="AA366" s="10"/>
      <c r="AB366" s="10"/>
      <c r="AC366" s="11"/>
    </row>
    <row r="367" spans="1:29" ht="15" customHeight="1">
      <c r="A367" s="1432"/>
      <c r="B367" s="965" t="s">
        <v>6</v>
      </c>
      <c r="C367" s="99" t="s">
        <v>861</v>
      </c>
      <c r="D367" s="10"/>
      <c r="E367" s="10"/>
      <c r="F367" s="10"/>
      <c r="G367" s="1527"/>
      <c r="H367" s="1527"/>
      <c r="I367" s="1527"/>
      <c r="J367" s="1527"/>
      <c r="K367" s="1412" t="s">
        <v>7</v>
      </c>
      <c r="L367" s="1412"/>
      <c r="M367" s="1412"/>
      <c r="N367" s="1413"/>
      <c r="O367" s="3"/>
      <c r="P367" s="1432"/>
      <c r="Q367" s="9"/>
      <c r="R367" s="1428" t="s">
        <v>1379</v>
      </c>
      <c r="S367" s="1428"/>
      <c r="T367" s="1428"/>
      <c r="U367" s="1428"/>
      <c r="V367" s="1428"/>
      <c r="W367" s="1428"/>
      <c r="X367" s="1428"/>
      <c r="Y367" s="1428"/>
      <c r="Z367" s="1428"/>
      <c r="AA367" s="1428"/>
      <c r="AB367" s="1428"/>
      <c r="AC367" s="11"/>
    </row>
    <row r="368" spans="1:29" ht="16.5" customHeight="1">
      <c r="A368" s="1432"/>
      <c r="B368" s="13">
        <v>1</v>
      </c>
      <c r="C368" s="14" t="s">
        <v>80</v>
      </c>
      <c r="D368" s="10"/>
      <c r="E368" s="14"/>
      <c r="F368" s="14"/>
      <c r="G368" s="1409">
        <f>IF(ISTEXT(B368),0,(B368/B381)*F365)</f>
        <v>0.50761421319796951</v>
      </c>
      <c r="H368" s="1409"/>
      <c r="I368" s="1409">
        <f>IF(ISTEXT(B368),0,(B368/I385)*I365)</f>
        <v>0.66666666666666663</v>
      </c>
      <c r="J368" s="1409"/>
      <c r="K368" s="975" t="s">
        <v>81</v>
      </c>
      <c r="L368" s="58"/>
      <c r="M368" s="58"/>
      <c r="N368" s="69"/>
      <c r="O368" s="3"/>
      <c r="P368" s="1432"/>
      <c r="Q368" s="9"/>
      <c r="R368" s="1428"/>
      <c r="S368" s="1428"/>
      <c r="T368" s="1428"/>
      <c r="U368" s="1428"/>
      <c r="V368" s="1428"/>
      <c r="W368" s="1428"/>
      <c r="X368" s="1428"/>
      <c r="Y368" s="1428"/>
      <c r="Z368" s="1428"/>
      <c r="AA368" s="1428"/>
      <c r="AB368" s="1428"/>
      <c r="AC368" s="11"/>
    </row>
    <row r="369" spans="1:29" ht="16.5" customHeight="1">
      <c r="A369" s="1432"/>
      <c r="B369" s="13">
        <v>0.48</v>
      </c>
      <c r="C369" s="14" t="s">
        <v>73</v>
      </c>
      <c r="D369" s="10"/>
      <c r="E369" s="14"/>
      <c r="F369" s="14"/>
      <c r="G369" s="1409">
        <f>IF(ISTEXT(B369),0,(B369/B381)*F365)</f>
        <v>0.24365482233502533</v>
      </c>
      <c r="H369" s="1409"/>
      <c r="I369" s="1409">
        <f>IF(ISTEXT(B369),0,(B369/I385)*I365)</f>
        <v>0.32</v>
      </c>
      <c r="J369" s="1409"/>
      <c r="K369" s="60" t="s">
        <v>82</v>
      </c>
      <c r="L369" s="70"/>
      <c r="M369" s="70"/>
      <c r="N369" s="71"/>
      <c r="O369" s="3"/>
      <c r="P369" s="1432"/>
      <c r="Q369" s="9"/>
      <c r="R369" s="1428"/>
      <c r="S369" s="1428"/>
      <c r="T369" s="1428"/>
      <c r="U369" s="1428"/>
      <c r="V369" s="1428"/>
      <c r="W369" s="1428"/>
      <c r="X369" s="1428"/>
      <c r="Y369" s="1428"/>
      <c r="Z369" s="1428"/>
      <c r="AA369" s="1428"/>
      <c r="AB369" s="1428"/>
      <c r="AC369" s="11"/>
    </row>
    <row r="370" spans="1:29" ht="15.75">
      <c r="A370" s="1432"/>
      <c r="B370" s="13">
        <v>0.01</v>
      </c>
      <c r="C370" s="14" t="s">
        <v>43</v>
      </c>
      <c r="D370" s="10"/>
      <c r="E370" s="15"/>
      <c r="F370" s="16"/>
      <c r="G370" s="1409">
        <f>IF(ISTEXT(B370),0,(B370/B381)*F365)</f>
        <v>5.076142131979695E-3</v>
      </c>
      <c r="H370" s="1409"/>
      <c r="I370" s="1409">
        <f>IF(ISTEXT(B370),0,(B370/I385)*I365)</f>
        <v>6.6666666666666671E-3</v>
      </c>
      <c r="J370" s="1409"/>
      <c r="K370" s="60" t="s">
        <v>83</v>
      </c>
      <c r="L370" s="70"/>
      <c r="M370" s="70"/>
      <c r="N370" s="71"/>
      <c r="O370" s="3"/>
      <c r="P370" s="1432"/>
      <c r="Q370" s="9"/>
      <c r="R370" s="10"/>
      <c r="S370" s="10"/>
      <c r="T370" s="10"/>
      <c r="U370" s="10"/>
      <c r="V370" s="10"/>
      <c r="W370" s="10"/>
      <c r="X370" s="10"/>
      <c r="Y370" s="10"/>
      <c r="Z370" s="10"/>
      <c r="AA370" s="10"/>
      <c r="AB370" s="10"/>
      <c r="AC370" s="11"/>
    </row>
    <row r="371" spans="1:29" ht="15.75">
      <c r="A371" s="1432"/>
      <c r="B371" s="13">
        <v>0.05</v>
      </c>
      <c r="C371" s="14" t="s">
        <v>72</v>
      </c>
      <c r="D371" s="10"/>
      <c r="E371" s="15"/>
      <c r="F371" s="16"/>
      <c r="G371" s="1409">
        <f>IF(ISTEXT(B371),0,(B371/B381)*F365)</f>
        <v>2.5380710659898477E-2</v>
      </c>
      <c r="H371" s="1409"/>
      <c r="I371" s="1409">
        <f>IF(ISTEXT(B371),0,(B371/I385)*I365)</f>
        <v>3.3333333333333333E-2</v>
      </c>
      <c r="J371" s="1409"/>
      <c r="K371" s="60" t="s">
        <v>84</v>
      </c>
      <c r="L371" s="70"/>
      <c r="M371" s="70"/>
      <c r="N371" s="71"/>
      <c r="O371" s="3"/>
      <c r="P371" s="1432"/>
      <c r="Q371" s="9"/>
      <c r="R371" s="10"/>
      <c r="S371" s="10"/>
      <c r="T371" s="10"/>
      <c r="U371" s="10"/>
      <c r="V371" s="10"/>
      <c r="W371" s="10"/>
      <c r="X371" s="10"/>
      <c r="Y371" s="10"/>
      <c r="Z371" s="10"/>
      <c r="AA371" s="10"/>
      <c r="AB371" s="10"/>
      <c r="AC371" s="11"/>
    </row>
    <row r="372" spans="1:29" ht="15.75">
      <c r="A372" s="1432"/>
      <c r="B372" s="13">
        <v>0.14000000000000001</v>
      </c>
      <c r="C372" s="14" t="s">
        <v>44</v>
      </c>
      <c r="D372" s="10"/>
      <c r="E372" s="15"/>
      <c r="F372" s="16"/>
      <c r="G372" s="1409">
        <f>IF(ISTEXT(B372),0,(B372/B381)*F365)</f>
        <v>7.1065989847715741E-2</v>
      </c>
      <c r="H372" s="1409"/>
      <c r="I372" s="1409">
        <f>IF(ISTEXT(B372),0,(B372/I385)*I365)</f>
        <v>9.3333333333333338E-2</v>
      </c>
      <c r="J372" s="1409"/>
      <c r="K372" s="82" t="s">
        <v>85</v>
      </c>
      <c r="L372" s="70"/>
      <c r="M372" s="70"/>
      <c r="N372" s="71"/>
      <c r="O372" s="3"/>
      <c r="P372" s="1432"/>
      <c r="Q372" s="9"/>
      <c r="R372" s="10"/>
      <c r="S372" s="10"/>
      <c r="T372" s="10"/>
      <c r="U372" s="10"/>
      <c r="V372" s="10"/>
      <c r="W372" s="10"/>
      <c r="X372" s="10"/>
      <c r="Y372" s="10"/>
      <c r="Z372" s="10"/>
      <c r="AA372" s="10"/>
      <c r="AB372" s="10"/>
      <c r="AC372" s="11"/>
    </row>
    <row r="373" spans="1:29" ht="15.75">
      <c r="A373" s="1432"/>
      <c r="B373" s="13">
        <v>0.05</v>
      </c>
      <c r="C373" s="14" t="s">
        <v>90</v>
      </c>
      <c r="D373" s="10"/>
      <c r="E373" s="15"/>
      <c r="F373" s="16"/>
      <c r="G373" s="1409">
        <f>IF(ISTEXT(B373),0,(B373/B381)*F365)</f>
        <v>2.5380710659898477E-2</v>
      </c>
      <c r="H373" s="1409"/>
      <c r="I373" s="1409">
        <f>IF(ISTEXT(B373),0,(B373/I385)*I365)</f>
        <v>3.3333333333333333E-2</v>
      </c>
      <c r="J373" s="1409"/>
      <c r="K373" s="60" t="s">
        <v>86</v>
      </c>
      <c r="L373" s="70"/>
      <c r="M373" s="70"/>
      <c r="N373" s="71"/>
      <c r="O373" s="3"/>
      <c r="P373" s="1432"/>
      <c r="Q373" s="9"/>
      <c r="R373" s="10"/>
      <c r="S373" s="10"/>
      <c r="T373" s="10"/>
      <c r="U373" s="10"/>
      <c r="V373" s="10"/>
      <c r="W373" s="10"/>
      <c r="X373" s="10"/>
      <c r="Y373" s="10"/>
      <c r="Z373" s="10"/>
      <c r="AA373" s="10"/>
      <c r="AB373" s="10"/>
      <c r="AC373" s="11"/>
    </row>
    <row r="374" spans="1:29" ht="15.75">
      <c r="A374" s="1432"/>
      <c r="B374" s="13">
        <v>0.12</v>
      </c>
      <c r="C374" s="14" t="s">
        <v>91</v>
      </c>
      <c r="D374" s="10"/>
      <c r="E374" s="15"/>
      <c r="F374" s="16"/>
      <c r="G374" s="1409">
        <f>IF(ISTEXT(B374),0,(B374/B381)*F365)</f>
        <v>6.0913705583756333E-2</v>
      </c>
      <c r="H374" s="1409"/>
      <c r="I374" s="1409">
        <f>IF(ISTEXT(B374),0,(B374/I385)*I365)</f>
        <v>0.08</v>
      </c>
      <c r="J374" s="1409"/>
      <c r="K374" s="60" t="s">
        <v>87</v>
      </c>
      <c r="L374" s="70"/>
      <c r="M374" s="70"/>
      <c r="N374" s="71"/>
      <c r="O374" s="3"/>
      <c r="P374" s="1432"/>
      <c r="Q374" s="9"/>
      <c r="R374" s="10"/>
      <c r="S374" s="10"/>
      <c r="T374" s="10"/>
      <c r="U374" s="10"/>
      <c r="V374" s="10"/>
      <c r="W374" s="10"/>
      <c r="X374" s="10"/>
      <c r="Y374" s="10"/>
      <c r="Z374" s="10"/>
      <c r="AA374" s="10"/>
      <c r="AB374" s="10"/>
      <c r="AC374" s="11"/>
    </row>
    <row r="375" spans="1:29" ht="15.75">
      <c r="A375" s="1432"/>
      <c r="B375" s="76"/>
      <c r="C375" s="14"/>
      <c r="D375" s="10"/>
      <c r="E375" s="15"/>
      <c r="F375" s="16"/>
      <c r="G375" s="958"/>
      <c r="H375" s="958"/>
      <c r="I375" s="958"/>
      <c r="J375" s="958"/>
      <c r="K375" s="60" t="s">
        <v>88</v>
      </c>
      <c r="L375" s="70"/>
      <c r="M375" s="70"/>
      <c r="N375" s="71"/>
      <c r="O375" s="3"/>
      <c r="P375" s="1432"/>
      <c r="Q375" s="9"/>
      <c r="R375" s="10"/>
      <c r="S375" s="10"/>
      <c r="T375" s="10"/>
      <c r="U375" s="10"/>
      <c r="V375" s="10"/>
      <c r="W375" s="10"/>
      <c r="X375" s="10"/>
      <c r="Y375" s="10"/>
      <c r="Z375" s="10"/>
      <c r="AA375" s="10"/>
      <c r="AB375" s="10"/>
      <c r="AC375" s="11"/>
    </row>
    <row r="376" spans="1:29" ht="16.5">
      <c r="A376" s="1432"/>
      <c r="B376" s="20">
        <f>SUM(B368:B375)</f>
        <v>1.85</v>
      </c>
      <c r="C376" s="14" t="s">
        <v>107</v>
      </c>
      <c r="D376" s="10"/>
      <c r="E376" s="15"/>
      <c r="F376" s="16"/>
      <c r="G376" s="958"/>
      <c r="H376" s="958"/>
      <c r="I376" s="958"/>
      <c r="J376" s="958"/>
      <c r="K376" s="60" t="s">
        <v>89</v>
      </c>
      <c r="L376" s="70"/>
      <c r="M376" s="70"/>
      <c r="N376" s="71"/>
      <c r="O376" s="3"/>
      <c r="P376" s="1432"/>
      <c r="Q376" s="9"/>
      <c r="R376" s="10"/>
      <c r="S376" s="10"/>
      <c r="T376" s="10"/>
      <c r="U376" s="10"/>
      <c r="V376" s="10"/>
      <c r="W376" s="10"/>
      <c r="X376" s="10"/>
      <c r="Y376" s="10"/>
      <c r="Z376" s="10"/>
      <c r="AA376" s="10"/>
      <c r="AB376" s="10"/>
      <c r="AC376" s="11"/>
    </row>
    <row r="377" spans="1:29" ht="15.75">
      <c r="A377" s="1432"/>
      <c r="B377" s="76"/>
      <c r="C377" s="14"/>
      <c r="D377" s="10"/>
      <c r="E377" s="15"/>
      <c r="F377" s="16"/>
      <c r="G377" s="958"/>
      <c r="H377" s="958"/>
      <c r="I377" s="958"/>
      <c r="J377" s="958"/>
      <c r="K377" s="82" t="s">
        <v>114</v>
      </c>
      <c r="L377" s="70"/>
      <c r="M377" s="70"/>
      <c r="N377" s="71"/>
      <c r="O377" s="3"/>
      <c r="P377" s="1432"/>
      <c r="Q377" s="9"/>
      <c r="R377" s="10"/>
      <c r="S377" s="10"/>
      <c r="T377" s="10"/>
      <c r="U377" s="10"/>
      <c r="V377" s="10"/>
      <c r="W377" s="10"/>
      <c r="X377" s="10"/>
      <c r="Y377" s="10"/>
      <c r="Z377" s="10"/>
      <c r="AA377" s="10"/>
      <c r="AB377" s="10"/>
      <c r="AC377" s="11"/>
    </row>
    <row r="378" spans="1:29" ht="15.75">
      <c r="A378" s="1432"/>
      <c r="B378" s="978" t="s">
        <v>17</v>
      </c>
      <c r="C378" s="14" t="s">
        <v>92</v>
      </c>
      <c r="D378" s="10"/>
      <c r="E378" s="15"/>
      <c r="F378" s="16"/>
      <c r="G378" s="1409">
        <f>IF(ISTEXT(B378),0,(B378/B381)*F365)</f>
        <v>0</v>
      </c>
      <c r="H378" s="1409"/>
      <c r="I378" s="1409">
        <f>IF(ISTEXT(B378),0,(B378/I385)*I365)</f>
        <v>0</v>
      </c>
      <c r="J378" s="1409"/>
      <c r="K378" s="60"/>
      <c r="L378" s="70"/>
      <c r="M378" s="70"/>
      <c r="N378" s="71"/>
      <c r="O378" s="3"/>
      <c r="P378" s="1432"/>
      <c r="Q378" s="9"/>
      <c r="R378" s="10"/>
      <c r="S378" s="10"/>
      <c r="T378" s="10"/>
      <c r="U378" s="10"/>
      <c r="V378" s="10"/>
      <c r="W378" s="10"/>
      <c r="X378" s="10"/>
      <c r="Y378" s="10"/>
      <c r="Z378" s="10"/>
      <c r="AA378" s="10"/>
      <c r="AB378" s="10"/>
      <c r="AC378" s="11"/>
    </row>
    <row r="379" spans="1:29" ht="15.75">
      <c r="A379" s="1432"/>
      <c r="B379" s="13">
        <v>0.12</v>
      </c>
      <c r="C379" s="14" t="s">
        <v>93</v>
      </c>
      <c r="D379" s="10"/>
      <c r="E379" s="10"/>
      <c r="F379" s="10"/>
      <c r="G379" s="1409">
        <f>IF(ISTEXT(B379),0,(B379/B381)*F365)</f>
        <v>6.0913705583756333E-2</v>
      </c>
      <c r="H379" s="1409"/>
      <c r="I379" s="1409">
        <f>IF(ISTEXT(B379),0,(B379/I385)*I365)</f>
        <v>0.08</v>
      </c>
      <c r="J379" s="1409"/>
      <c r="K379" s="72"/>
      <c r="L379" s="10"/>
      <c r="M379" s="10"/>
      <c r="N379" s="19"/>
      <c r="P379" s="1432"/>
      <c r="Q379" s="9"/>
      <c r="R379" s="10"/>
      <c r="S379" s="10"/>
      <c r="T379" s="10"/>
      <c r="U379" s="10"/>
      <c r="V379" s="10"/>
      <c r="W379" s="10"/>
      <c r="X379" s="10"/>
      <c r="Y379" s="10"/>
      <c r="Z379" s="10"/>
      <c r="AA379" s="10"/>
      <c r="AB379" s="10"/>
      <c r="AC379" s="11"/>
    </row>
    <row r="380" spans="1:29" ht="15.75">
      <c r="A380" s="1432"/>
      <c r="B380" s="10"/>
      <c r="C380" s="14"/>
      <c r="D380" s="10"/>
      <c r="E380" s="10"/>
      <c r="F380" s="10"/>
      <c r="G380" s="18"/>
      <c r="H380" s="15"/>
      <c r="I380" s="18"/>
      <c r="J380" s="15"/>
      <c r="K380" s="72"/>
      <c r="L380" s="10"/>
      <c r="M380" s="10"/>
      <c r="N380" s="19"/>
      <c r="P380" s="1432"/>
      <c r="Q380" s="9"/>
      <c r="R380" s="10"/>
      <c r="S380" s="10"/>
      <c r="T380" s="10"/>
      <c r="U380" s="10"/>
      <c r="V380" s="10"/>
      <c r="W380" s="10"/>
      <c r="X380" s="10"/>
      <c r="Y380" s="10"/>
      <c r="Z380" s="10"/>
      <c r="AA380" s="10"/>
      <c r="AB380" s="10"/>
      <c r="AC380" s="11"/>
    </row>
    <row r="381" spans="1:29" ht="15.75">
      <c r="A381" s="1432"/>
      <c r="B381" s="963">
        <f>SUM(B368:B374,B378:B379)</f>
        <v>1.9700000000000002</v>
      </c>
      <c r="C381" s="963"/>
      <c r="D381" s="1453" t="s">
        <v>8</v>
      </c>
      <c r="E381" s="1453"/>
      <c r="F381" s="1453"/>
      <c r="G381" s="1454">
        <f>SUM(G368:G379)</f>
        <v>0.99999999999999978</v>
      </c>
      <c r="H381" s="1454">
        <f t="shared" ref="H381:J381" si="6">SUM(H368:H378)</f>
        <v>0</v>
      </c>
      <c r="I381" s="1454">
        <f>SUM(I368:I379)</f>
        <v>1.3133333333333335</v>
      </c>
      <c r="J381" s="1454">
        <f t="shared" si="6"/>
        <v>0</v>
      </c>
      <c r="K381" s="20"/>
      <c r="L381" s="10"/>
      <c r="M381" s="10" t="s">
        <v>9</v>
      </c>
      <c r="N381" s="19"/>
      <c r="P381" s="1432"/>
      <c r="Q381" s="9"/>
      <c r="R381" s="10"/>
      <c r="S381" s="10"/>
      <c r="T381" s="10"/>
      <c r="U381" s="10"/>
      <c r="V381" s="10"/>
      <c r="W381" s="10"/>
      <c r="X381" s="10"/>
      <c r="Y381" s="10"/>
      <c r="Z381" s="10"/>
      <c r="AA381" s="10"/>
      <c r="AB381" s="10"/>
      <c r="AC381" s="11"/>
    </row>
    <row r="382" spans="1:29" ht="15.75">
      <c r="A382" s="1432"/>
      <c r="B382" s="80">
        <f>B381/B385</f>
        <v>28.142857142857142</v>
      </c>
      <c r="C382" s="1491" t="s">
        <v>113</v>
      </c>
      <c r="D382" s="1491"/>
      <c r="E382" s="81">
        <f>B385</f>
        <v>7.0000000000000007E-2</v>
      </c>
      <c r="F382" s="959"/>
      <c r="G382" s="960"/>
      <c r="H382" s="960"/>
      <c r="I382" s="960"/>
      <c r="J382" s="960"/>
      <c r="K382" s="20"/>
      <c r="L382" s="10"/>
      <c r="M382" s="10"/>
      <c r="N382" s="19"/>
      <c r="P382" s="1432"/>
      <c r="Q382" s="9"/>
      <c r="R382" s="10"/>
      <c r="S382" s="10"/>
      <c r="T382" s="10"/>
      <c r="U382" s="10"/>
      <c r="V382" s="10"/>
      <c r="W382" s="10"/>
      <c r="X382" s="10"/>
      <c r="Y382" s="10"/>
      <c r="Z382" s="10"/>
      <c r="AA382" s="10"/>
      <c r="AB382" s="10"/>
      <c r="AC382" s="11"/>
    </row>
    <row r="383" spans="1:29" ht="15.75">
      <c r="A383" s="1432"/>
      <c r="B383" s="80"/>
      <c r="C383" s="963"/>
      <c r="D383" s="963"/>
      <c r="E383" s="81"/>
      <c r="F383" s="959"/>
      <c r="G383" s="960"/>
      <c r="H383" s="960"/>
      <c r="I383" s="960"/>
      <c r="J383" s="960"/>
      <c r="K383" s="20"/>
      <c r="L383" s="10"/>
      <c r="M383" s="10"/>
      <c r="N383" s="19"/>
      <c r="P383" s="1432"/>
      <c r="Q383" s="9"/>
      <c r="R383" s="10"/>
      <c r="S383" s="10"/>
      <c r="T383" s="10"/>
      <c r="U383" s="10"/>
      <c r="V383" s="10"/>
      <c r="W383" s="10"/>
      <c r="X383" s="10"/>
      <c r="Y383" s="10"/>
      <c r="Z383" s="10"/>
      <c r="AA383" s="10"/>
      <c r="AB383" s="10"/>
      <c r="AC383" s="11"/>
    </row>
    <row r="384" spans="1:29" ht="15.75">
      <c r="A384" s="1432"/>
      <c r="B384" s="965" t="s">
        <v>6</v>
      </c>
      <c r="C384" s="963"/>
      <c r="D384" s="959"/>
      <c r="E384" s="959"/>
      <c r="F384" s="959"/>
      <c r="G384" s="960"/>
      <c r="H384" s="960"/>
      <c r="I384" s="1492" t="s">
        <v>6</v>
      </c>
      <c r="J384" s="1492"/>
      <c r="K384" s="20"/>
      <c r="L384" s="10"/>
      <c r="M384" s="10"/>
      <c r="N384" s="19"/>
      <c r="P384" s="1432"/>
      <c r="Q384" s="9"/>
      <c r="R384" s="10"/>
      <c r="S384" s="10"/>
      <c r="T384" s="10"/>
      <c r="U384" s="10"/>
      <c r="V384" s="10"/>
      <c r="W384" s="10"/>
      <c r="X384" s="10"/>
      <c r="Y384" s="10"/>
      <c r="Z384" s="10"/>
      <c r="AA384" s="10"/>
      <c r="AB384" s="10"/>
      <c r="AC384" s="11"/>
    </row>
    <row r="385" spans="1:29" ht="15.75">
      <c r="A385" s="1432"/>
      <c r="B385" s="79">
        <v>7.0000000000000007E-2</v>
      </c>
      <c r="C385" s="974" t="s">
        <v>110</v>
      </c>
      <c r="D385" s="959"/>
      <c r="F385" s="959"/>
      <c r="G385" s="41" t="s">
        <v>108</v>
      </c>
      <c r="H385" s="44" t="s">
        <v>4</v>
      </c>
      <c r="I385" s="1655">
        <v>3</v>
      </c>
      <c r="J385" s="1655"/>
      <c r="K385" s="20"/>
      <c r="L385" s="40" t="s">
        <v>109</v>
      </c>
      <c r="M385" s="78">
        <f>B385*I385</f>
        <v>0.21000000000000002</v>
      </c>
      <c r="N385" s="19"/>
      <c r="P385" s="1432"/>
      <c r="Q385" s="9"/>
      <c r="R385" s="10"/>
      <c r="S385" s="10"/>
      <c r="T385" s="10"/>
      <c r="U385" s="10"/>
      <c r="V385" s="10"/>
      <c r="W385" s="10"/>
      <c r="X385" s="10"/>
      <c r="Y385" s="10"/>
      <c r="Z385" s="10"/>
      <c r="AA385" s="10"/>
      <c r="AB385" s="10"/>
      <c r="AC385" s="11"/>
    </row>
    <row r="386" spans="1:29" ht="15.75">
      <c r="A386" s="1432"/>
      <c r="B386" s="963"/>
      <c r="C386" s="974"/>
      <c r="D386" s="959"/>
      <c r="E386" s="65"/>
      <c r="F386" s="959"/>
      <c r="G386" s="960"/>
      <c r="H386" s="960"/>
      <c r="I386" s="960"/>
      <c r="J386" s="960"/>
      <c r="K386" s="20"/>
      <c r="L386" s="10"/>
      <c r="M386" s="10"/>
      <c r="N386" s="19"/>
      <c r="P386" s="1432"/>
      <c r="Q386" s="9"/>
      <c r="R386" s="10"/>
      <c r="S386" s="41" t="s">
        <v>108</v>
      </c>
      <c r="T386" s="937" t="s">
        <v>4</v>
      </c>
      <c r="U386" s="1467" t="s">
        <v>1380</v>
      </c>
      <c r="V386" s="1467"/>
      <c r="W386" s="1467"/>
      <c r="X386" s="1467"/>
      <c r="Y386" s="1467"/>
      <c r="Z386" s="1467"/>
      <c r="AA386" s="1467"/>
      <c r="AB386" s="1467"/>
      <c r="AC386" s="1468"/>
    </row>
    <row r="387" spans="1:29" ht="15.75">
      <c r="A387" s="1432"/>
      <c r="B387" s="31" t="s">
        <v>1381</v>
      </c>
      <c r="C387" s="41"/>
      <c r="D387" s="44"/>
      <c r="E387" s="959"/>
      <c r="F387" s="959"/>
      <c r="G387" s="960"/>
      <c r="H387" s="960"/>
      <c r="I387" s="20"/>
      <c r="J387" s="960"/>
      <c r="K387" s="20"/>
      <c r="L387" s="10"/>
      <c r="M387" s="10"/>
      <c r="N387" s="19"/>
      <c r="P387" s="1432"/>
      <c r="Q387" s="9"/>
      <c r="R387" s="10"/>
      <c r="S387" s="10"/>
      <c r="T387" s="10"/>
      <c r="U387" s="1467"/>
      <c r="V387" s="1467"/>
      <c r="W387" s="1467"/>
      <c r="X387" s="1467"/>
      <c r="Y387" s="1467"/>
      <c r="Z387" s="1467"/>
      <c r="AA387" s="1467"/>
      <c r="AB387" s="1467"/>
      <c r="AC387" s="1468"/>
    </row>
    <row r="388" spans="1:29" ht="15.75">
      <c r="A388" s="1432"/>
      <c r="B388" s="14" t="s">
        <v>1382</v>
      </c>
      <c r="C388" s="963"/>
      <c r="D388" s="959"/>
      <c r="E388" s="959"/>
      <c r="F388" s="959"/>
      <c r="G388" s="960"/>
      <c r="H388" s="960"/>
      <c r="I388" s="960"/>
      <c r="J388" s="960"/>
      <c r="K388" s="20"/>
      <c r="L388" s="10"/>
      <c r="M388" s="10"/>
      <c r="N388" s="19"/>
      <c r="P388" s="1432"/>
      <c r="Q388" s="9"/>
      <c r="R388" s="10"/>
      <c r="S388" s="41" t="s">
        <v>110</v>
      </c>
      <c r="T388" s="10"/>
      <c r="U388" s="974" t="s">
        <v>1383</v>
      </c>
      <c r="V388" s="10"/>
      <c r="W388" s="10"/>
      <c r="X388" s="10"/>
      <c r="Y388" s="10"/>
      <c r="Z388" s="10"/>
      <c r="AA388" s="10"/>
      <c r="AB388" s="10"/>
      <c r="AC388" s="11"/>
    </row>
    <row r="389" spans="1:29" ht="16.5" thickBot="1">
      <c r="A389" s="1432"/>
      <c r="B389" s="14"/>
      <c r="C389" s="963"/>
      <c r="D389" s="959"/>
      <c r="E389" s="959"/>
      <c r="F389" s="959"/>
      <c r="G389" s="960"/>
      <c r="H389" s="960"/>
      <c r="I389" s="960"/>
      <c r="J389" s="960"/>
      <c r="K389" s="20"/>
      <c r="L389" s="10"/>
      <c r="M389" s="10"/>
      <c r="N389" s="19"/>
      <c r="P389" s="1432"/>
      <c r="Q389" s="9"/>
      <c r="R389" s="10"/>
      <c r="S389" s="10"/>
      <c r="T389" s="10"/>
      <c r="U389" s="10"/>
      <c r="V389" s="10"/>
      <c r="W389" s="10"/>
      <c r="X389" s="10"/>
      <c r="Y389" s="10"/>
      <c r="Z389" s="10"/>
      <c r="AA389" s="10"/>
      <c r="AB389" s="10"/>
      <c r="AC389" s="11"/>
    </row>
    <row r="390" spans="1:29">
      <c r="A390" s="1432"/>
      <c r="B390" s="23" t="s">
        <v>6</v>
      </c>
      <c r="C390" s="452" t="s">
        <v>10</v>
      </c>
      <c r="D390" s="25"/>
      <c r="E390" s="25"/>
      <c r="F390" s="25"/>
      <c r="G390" s="25"/>
      <c r="H390" s="25"/>
      <c r="I390" s="25"/>
      <c r="J390" s="25"/>
      <c r="K390" s="25"/>
      <c r="L390" s="25"/>
      <c r="M390" s="25"/>
      <c r="N390" s="26"/>
      <c r="P390" s="1432"/>
      <c r="Q390" s="9"/>
      <c r="R390" s="10"/>
      <c r="S390" s="10"/>
      <c r="T390" s="10"/>
      <c r="U390" s="10"/>
      <c r="V390" s="10"/>
      <c r="W390" s="10"/>
      <c r="X390" s="10"/>
      <c r="Y390" s="10"/>
      <c r="Z390" s="10"/>
      <c r="AA390" s="10"/>
      <c r="AB390" s="10"/>
      <c r="AC390" s="11"/>
    </row>
    <row r="391" spans="1:29">
      <c r="A391" s="1432"/>
      <c r="B391" s="86" t="s">
        <v>5</v>
      </c>
      <c r="C391" s="451" t="s">
        <v>11</v>
      </c>
      <c r="D391" s="28"/>
      <c r="E391" s="28"/>
      <c r="F391" s="28"/>
      <c r="G391" s="28"/>
      <c r="H391" s="28"/>
      <c r="I391" s="28"/>
      <c r="J391" s="28"/>
      <c r="K391" s="28"/>
      <c r="L391" s="28"/>
      <c r="M391" s="10"/>
      <c r="N391" s="29"/>
      <c r="P391" s="1432"/>
      <c r="Q391" s="9"/>
      <c r="R391" s="10"/>
      <c r="S391" s="10"/>
      <c r="T391" s="10"/>
      <c r="U391" s="10"/>
      <c r="V391" s="10"/>
      <c r="W391" s="10"/>
      <c r="X391" s="10"/>
      <c r="Y391" s="10"/>
      <c r="Z391" s="10"/>
      <c r="AA391" s="10"/>
      <c r="AB391" s="10"/>
      <c r="AC391" s="11"/>
    </row>
    <row r="392" spans="1:29" ht="15.75" thickBot="1">
      <c r="A392" s="1432"/>
      <c r="B392" s="87" t="s">
        <v>66</v>
      </c>
      <c r="C392" s="940" t="s">
        <v>64</v>
      </c>
      <c r="D392" s="88"/>
      <c r="E392" s="88"/>
      <c r="F392" s="88"/>
      <c r="G392" s="88"/>
      <c r="H392" s="88"/>
      <c r="I392" s="88"/>
      <c r="J392" s="88"/>
      <c r="K392" s="88"/>
      <c r="L392" s="88"/>
      <c r="M392" s="89"/>
      <c r="N392" s="90"/>
      <c r="P392" s="1432"/>
      <c r="Q392" s="9"/>
      <c r="R392" s="10"/>
      <c r="S392" s="10"/>
      <c r="T392" s="10"/>
      <c r="U392" s="10"/>
      <c r="V392" s="10"/>
      <c r="W392" s="10"/>
      <c r="X392" s="10"/>
      <c r="Y392" s="10"/>
      <c r="Z392" s="10"/>
      <c r="AA392" s="10"/>
      <c r="AB392" s="10"/>
      <c r="AC392" s="11"/>
    </row>
    <row r="393" spans="1:29">
      <c r="A393" s="1432"/>
      <c r="B393" s="970"/>
      <c r="C393" s="68"/>
      <c r="D393" s="28"/>
      <c r="E393" s="28"/>
      <c r="F393" s="28"/>
      <c r="G393" s="28"/>
      <c r="H393" s="28"/>
      <c r="I393" s="28"/>
      <c r="J393" s="28"/>
      <c r="K393" s="28"/>
      <c r="L393" s="28"/>
      <c r="M393" s="10"/>
      <c r="N393" s="29"/>
      <c r="P393" s="1432"/>
      <c r="Q393" s="9"/>
      <c r="R393" s="10"/>
      <c r="S393" s="10"/>
      <c r="T393" s="10"/>
      <c r="U393" s="10"/>
      <c r="V393" s="10"/>
      <c r="W393" s="10"/>
      <c r="X393" s="10"/>
      <c r="Y393" s="10"/>
      <c r="Z393" s="10"/>
      <c r="AA393" s="10"/>
      <c r="AB393" s="10"/>
      <c r="AC393" s="11"/>
    </row>
    <row r="394" spans="1:29" ht="15.75">
      <c r="A394" s="1432"/>
      <c r="B394" s="970"/>
      <c r="C394" s="14" t="s">
        <v>94</v>
      </c>
      <c r="D394" s="28"/>
      <c r="E394" s="28"/>
      <c r="F394" s="28"/>
      <c r="G394" s="28"/>
      <c r="H394" s="28"/>
      <c r="I394" s="28"/>
      <c r="J394" s="28"/>
      <c r="K394" s="28"/>
      <c r="L394" s="28"/>
      <c r="M394" s="10"/>
      <c r="N394" s="29"/>
      <c r="P394" s="1432"/>
      <c r="Q394" s="9"/>
      <c r="R394" s="10"/>
      <c r="S394" s="10"/>
      <c r="T394" s="10"/>
      <c r="U394" s="10"/>
      <c r="V394" s="10"/>
      <c r="W394" s="10"/>
      <c r="X394" s="10"/>
      <c r="Y394" s="10"/>
      <c r="Z394" s="10"/>
      <c r="AA394" s="10"/>
      <c r="AB394" s="10"/>
      <c r="AC394" s="11"/>
    </row>
    <row r="395" spans="1:29">
      <c r="A395" s="1432"/>
      <c r="B395" s="970"/>
      <c r="C395" s="83" t="s">
        <v>115</v>
      </c>
      <c r="D395" s="28"/>
      <c r="E395" s="28"/>
      <c r="F395" s="28"/>
      <c r="G395" s="28"/>
      <c r="H395" s="28"/>
      <c r="I395" s="28"/>
      <c r="J395" s="28"/>
      <c r="K395" s="28"/>
      <c r="L395" s="28"/>
      <c r="M395" s="10"/>
      <c r="N395" s="29"/>
      <c r="P395" s="1432"/>
      <c r="Q395" s="9"/>
      <c r="R395" s="10"/>
      <c r="S395" s="10"/>
      <c r="T395" s="10"/>
      <c r="U395" s="10"/>
      <c r="V395" s="10"/>
      <c r="W395" s="10"/>
      <c r="X395" s="10"/>
      <c r="Y395" s="10"/>
      <c r="Z395" s="10"/>
      <c r="AA395" s="10"/>
      <c r="AB395" s="10"/>
      <c r="AC395" s="11"/>
    </row>
    <row r="396" spans="1:29">
      <c r="A396" s="1432"/>
      <c r="B396" s="970"/>
      <c r="C396" s="83" t="s">
        <v>95</v>
      </c>
      <c r="D396" s="28"/>
      <c r="E396" s="28"/>
      <c r="F396" s="28"/>
      <c r="G396" s="28"/>
      <c r="H396" s="28"/>
      <c r="I396" s="28"/>
      <c r="J396" s="28"/>
      <c r="K396" s="28"/>
      <c r="L396" s="28"/>
      <c r="M396" s="10"/>
      <c r="N396" s="29"/>
      <c r="P396" s="1432"/>
      <c r="Q396" s="9"/>
      <c r="R396" s="10"/>
      <c r="S396" s="10"/>
      <c r="T396" s="10"/>
      <c r="U396" s="10"/>
      <c r="V396" s="10"/>
      <c r="W396" s="10"/>
      <c r="X396" s="10"/>
      <c r="Y396" s="10"/>
      <c r="Z396" s="10"/>
      <c r="AA396" s="10"/>
      <c r="AB396" s="10"/>
      <c r="AC396" s="11"/>
    </row>
    <row r="397" spans="1:29">
      <c r="A397" s="1432"/>
      <c r="B397" s="970"/>
      <c r="C397" s="83" t="s">
        <v>96</v>
      </c>
      <c r="D397" s="28"/>
      <c r="E397" s="28"/>
      <c r="F397" s="28"/>
      <c r="G397" s="28"/>
      <c r="H397" s="28"/>
      <c r="I397" s="28"/>
      <c r="J397" s="28"/>
      <c r="K397" s="28"/>
      <c r="L397" s="28"/>
      <c r="M397" s="10"/>
      <c r="N397" s="29"/>
      <c r="P397" s="1432"/>
      <c r="Q397" s="9"/>
      <c r="R397" s="10"/>
      <c r="S397" s="10"/>
      <c r="T397" s="10"/>
      <c r="U397" s="10"/>
      <c r="V397" s="10"/>
      <c r="W397" s="10"/>
      <c r="X397" s="10"/>
      <c r="Y397" s="10"/>
      <c r="Z397" s="10"/>
      <c r="AA397" s="10"/>
      <c r="AB397" s="10"/>
      <c r="AC397" s="11"/>
    </row>
    <row r="398" spans="1:29">
      <c r="A398" s="1432"/>
      <c r="B398" s="970"/>
      <c r="C398" s="83" t="s">
        <v>97</v>
      </c>
      <c r="D398" s="28"/>
      <c r="E398" s="28"/>
      <c r="F398" s="28"/>
      <c r="G398" s="28"/>
      <c r="H398" s="28"/>
      <c r="I398" s="28"/>
      <c r="J398" s="28"/>
      <c r="K398" s="28"/>
      <c r="L398" s="28"/>
      <c r="M398" s="10"/>
      <c r="N398" s="29"/>
      <c r="P398" s="1432"/>
      <c r="Q398" s="9"/>
      <c r="R398" s="10"/>
      <c r="S398" s="10"/>
      <c r="T398" s="10"/>
      <c r="U398" s="10"/>
      <c r="V398" s="10"/>
      <c r="W398" s="10"/>
      <c r="X398" s="10"/>
      <c r="Y398" s="10"/>
      <c r="Z398" s="10"/>
      <c r="AA398" s="10"/>
      <c r="AB398" s="10"/>
      <c r="AC398" s="11"/>
    </row>
    <row r="399" spans="1:29">
      <c r="A399" s="1432"/>
      <c r="B399" s="970"/>
      <c r="C399" s="84" t="s">
        <v>98</v>
      </c>
      <c r="D399" s="28"/>
      <c r="E399" s="28"/>
      <c r="F399" s="28"/>
      <c r="G399" s="28"/>
      <c r="H399" s="28"/>
      <c r="I399" s="28"/>
      <c r="J399" s="28"/>
      <c r="K399" s="28"/>
      <c r="L399" s="28"/>
      <c r="M399" s="10"/>
      <c r="N399" s="29"/>
      <c r="P399" s="1432"/>
      <c r="Q399" s="9"/>
      <c r="R399" s="10"/>
      <c r="S399" s="10"/>
      <c r="T399" s="10"/>
      <c r="U399" s="10"/>
      <c r="V399" s="10"/>
      <c r="W399" s="10"/>
      <c r="X399" s="10"/>
      <c r="Y399" s="10"/>
      <c r="Z399" s="10"/>
      <c r="AA399" s="10"/>
      <c r="AB399" s="10"/>
      <c r="AC399" s="11"/>
    </row>
    <row r="400" spans="1:29">
      <c r="A400" s="1432"/>
      <c r="B400" s="970"/>
      <c r="C400" s="84" t="s">
        <v>99</v>
      </c>
      <c r="D400" s="28"/>
      <c r="E400" s="28"/>
      <c r="F400" s="28"/>
      <c r="G400" s="28"/>
      <c r="H400" s="28"/>
      <c r="I400" s="28"/>
      <c r="J400" s="28"/>
      <c r="K400" s="28"/>
      <c r="L400" s="28"/>
      <c r="M400" s="10"/>
      <c r="N400" s="29"/>
      <c r="P400" s="1432"/>
      <c r="Q400" s="9"/>
      <c r="R400" s="10"/>
      <c r="S400" s="10"/>
      <c r="T400" s="10"/>
      <c r="U400" s="10"/>
      <c r="V400" s="10"/>
      <c r="W400" s="10"/>
      <c r="X400" s="10"/>
      <c r="Y400" s="10"/>
      <c r="Z400" s="10"/>
      <c r="AA400" s="10"/>
      <c r="AB400" s="10"/>
      <c r="AC400" s="11"/>
    </row>
    <row r="401" spans="1:29">
      <c r="A401" s="1432"/>
      <c r="B401" s="970"/>
      <c r="C401" s="84" t="s">
        <v>100</v>
      </c>
      <c r="D401" s="28"/>
      <c r="E401" s="28"/>
      <c r="F401" s="28"/>
      <c r="G401" s="28"/>
      <c r="H401" s="28"/>
      <c r="I401" s="28"/>
      <c r="J401" s="28"/>
      <c r="K401" s="28"/>
      <c r="L401" s="28"/>
      <c r="M401" s="10"/>
      <c r="N401" s="29"/>
      <c r="P401" s="1432"/>
      <c r="Q401" s="9"/>
      <c r="R401" s="10"/>
      <c r="S401" s="10"/>
      <c r="T401" s="10"/>
      <c r="U401" s="10"/>
      <c r="V401" s="10"/>
      <c r="W401" s="10"/>
      <c r="X401" s="10"/>
      <c r="Y401" s="10"/>
      <c r="Z401" s="10"/>
      <c r="AA401" s="10"/>
      <c r="AB401" s="10"/>
      <c r="AC401" s="11"/>
    </row>
    <row r="402" spans="1:29">
      <c r="A402" s="1432"/>
      <c r="B402" s="970"/>
      <c r="C402" s="7"/>
      <c r="D402" s="28"/>
      <c r="E402" s="28"/>
      <c r="F402" s="28"/>
      <c r="G402" s="28"/>
      <c r="H402" s="28"/>
      <c r="I402" s="28"/>
      <c r="J402" s="28"/>
      <c r="K402" s="28"/>
      <c r="L402" s="28"/>
      <c r="M402" s="10"/>
      <c r="N402" s="29"/>
      <c r="P402" s="1432"/>
      <c r="Q402" s="9"/>
      <c r="R402" s="10"/>
      <c r="S402" s="10"/>
      <c r="T402" s="10"/>
      <c r="U402" s="10"/>
      <c r="V402" s="10"/>
      <c r="W402" s="10"/>
      <c r="X402" s="10"/>
      <c r="Y402" s="10"/>
      <c r="Z402" s="10"/>
      <c r="AA402" s="10"/>
      <c r="AB402" s="10"/>
      <c r="AC402" s="11"/>
    </row>
    <row r="403" spans="1:29">
      <c r="A403" s="1432"/>
      <c r="B403" s="970"/>
      <c r="C403" s="85" t="s">
        <v>101</v>
      </c>
      <c r="D403" s="28"/>
      <c r="E403" s="28"/>
      <c r="F403" s="28"/>
      <c r="G403" s="28"/>
      <c r="H403" s="28"/>
      <c r="I403" s="28"/>
      <c r="J403" s="28"/>
      <c r="K403" s="28"/>
      <c r="L403" s="28"/>
      <c r="M403" s="10"/>
      <c r="N403" s="29"/>
      <c r="P403" s="1432"/>
      <c r="Q403" s="1016" t="s">
        <v>1418</v>
      </c>
      <c r="R403" s="10"/>
      <c r="S403" s="10"/>
      <c r="T403" s="10"/>
      <c r="U403" s="10"/>
      <c r="V403" s="10"/>
      <c r="W403" s="10"/>
      <c r="X403" s="10"/>
      <c r="Y403" s="10"/>
      <c r="Z403" s="10"/>
      <c r="AA403" s="10"/>
      <c r="AB403" s="10"/>
      <c r="AC403" s="11"/>
    </row>
    <row r="404" spans="1:29" ht="15.75" thickBot="1">
      <c r="A404" s="1432"/>
      <c r="B404" s="970"/>
      <c r="C404" s="83" t="s">
        <v>102</v>
      </c>
      <c r="D404" s="28"/>
      <c r="E404" s="28"/>
      <c r="F404" s="28"/>
      <c r="G404" s="28"/>
      <c r="H404" s="28"/>
      <c r="I404" s="28"/>
      <c r="J404" s="28"/>
      <c r="K404" s="28"/>
      <c r="L404" s="28"/>
      <c r="M404" s="10"/>
      <c r="N404" s="29"/>
      <c r="P404" s="1432"/>
      <c r="Q404" s="992" t="str">
        <f ca="1">CELL("nomfichier",P400)</f>
        <v>D:\1 UPRT SITE WEB\uprt.fr\ff-mickael-rabeau\[ff-mr-patisserie-N°3-complet.xlsx]Gateaux et divers</v>
      </c>
      <c r="R404" s="10"/>
      <c r="S404" s="10"/>
      <c r="T404" s="10"/>
      <c r="U404" s="10"/>
      <c r="V404" s="10"/>
      <c r="W404" s="10"/>
      <c r="X404" s="10"/>
      <c r="Y404" s="10"/>
      <c r="Z404" s="10"/>
      <c r="AA404" s="10"/>
      <c r="AB404" s="10"/>
      <c r="AC404" s="11"/>
    </row>
    <row r="405" spans="1:29">
      <c r="A405" s="1432"/>
      <c r="B405" s="970"/>
      <c r="C405" s="83" t="s">
        <v>103</v>
      </c>
      <c r="D405" s="28"/>
      <c r="E405" s="28"/>
      <c r="F405" s="28"/>
      <c r="G405" s="28"/>
      <c r="H405" s="28"/>
      <c r="I405" s="28"/>
      <c r="J405" s="28"/>
      <c r="K405" s="28"/>
      <c r="L405" s="28"/>
      <c r="M405" s="10"/>
      <c r="N405" s="29"/>
      <c r="P405" s="1432"/>
      <c r="Q405" s="938"/>
      <c r="R405" s="939"/>
      <c r="S405" s="939"/>
      <c r="T405" s="939"/>
      <c r="U405" s="25"/>
      <c r="V405" s="25"/>
      <c r="W405" s="25"/>
      <c r="X405" s="25"/>
      <c r="Y405" s="25"/>
      <c r="Z405" s="25"/>
      <c r="AA405" s="25"/>
      <c r="AB405" s="25"/>
      <c r="AC405" s="26"/>
    </row>
    <row r="406" spans="1:29">
      <c r="A406" s="1432"/>
      <c r="B406" s="970"/>
      <c r="C406" s="83" t="s">
        <v>104</v>
      </c>
      <c r="D406" s="28"/>
      <c r="E406" s="28"/>
      <c r="F406" s="28"/>
      <c r="G406" s="28"/>
      <c r="H406" s="28"/>
      <c r="I406" s="28"/>
      <c r="J406" s="28"/>
      <c r="K406" s="28"/>
      <c r="L406" s="28"/>
      <c r="M406" s="10"/>
      <c r="N406" s="29"/>
      <c r="P406" s="1432"/>
      <c r="Q406" s="9"/>
      <c r="R406" s="10" t="s">
        <v>9</v>
      </c>
      <c r="S406" s="932" t="s">
        <v>177</v>
      </c>
      <c r="T406" s="10"/>
      <c r="U406" s="10"/>
      <c r="V406" s="1429" t="s">
        <v>179</v>
      </c>
      <c r="W406" s="1429"/>
      <c r="X406" s="1429"/>
      <c r="Y406" s="1429"/>
      <c r="Z406" s="1429"/>
      <c r="AA406" s="1429"/>
      <c r="AB406" s="1429"/>
      <c r="AC406" s="1430"/>
    </row>
    <row r="407" spans="1:29">
      <c r="A407" s="1432"/>
      <c r="B407" s="970"/>
      <c r="C407" s="68"/>
      <c r="D407" s="28"/>
      <c r="E407" s="28"/>
      <c r="F407" s="28"/>
      <c r="G407" s="28"/>
      <c r="H407" s="28"/>
      <c r="I407" s="28"/>
      <c r="J407" s="28"/>
      <c r="K407" s="28"/>
      <c r="L407" s="28"/>
      <c r="M407" s="10"/>
      <c r="N407" s="29"/>
      <c r="P407" s="1432"/>
      <c r="Q407" s="10"/>
      <c r="R407" s="10"/>
      <c r="S407" s="10"/>
      <c r="T407" s="10"/>
      <c r="U407" s="10"/>
      <c r="V407" s="931"/>
      <c r="W407" s="931" t="s">
        <v>178</v>
      </c>
      <c r="X407" s="931"/>
      <c r="Y407" s="931"/>
      <c r="Z407" s="931"/>
      <c r="AA407" s="931"/>
      <c r="AB407" s="931"/>
      <c r="AC407" s="933"/>
    </row>
    <row r="408" spans="1:29" ht="15" customHeight="1">
      <c r="A408" s="1432"/>
      <c r="B408" s="1433" t="s">
        <v>1412</v>
      </c>
      <c r="C408" s="1434"/>
      <c r="D408" s="1434"/>
      <c r="E408" s="1434"/>
      <c r="F408" s="1434"/>
      <c r="G408" s="1434"/>
      <c r="H408" s="1434"/>
      <c r="I408" s="1434"/>
      <c r="J408" s="1434"/>
      <c r="K408" s="1434"/>
      <c r="L408" s="1434"/>
      <c r="M408" s="1434"/>
      <c r="N408" s="1435"/>
      <c r="P408" s="1432"/>
      <c r="Q408" s="1433" t="s">
        <v>1412</v>
      </c>
      <c r="R408" s="1434"/>
      <c r="S408" s="1434"/>
      <c r="T408" s="1434"/>
      <c r="U408" s="1434"/>
      <c r="V408" s="1434"/>
      <c r="W408" s="1434"/>
      <c r="X408" s="1434"/>
      <c r="Y408" s="1434"/>
      <c r="Z408" s="1434"/>
      <c r="AA408" s="1434"/>
      <c r="AB408" s="1434"/>
      <c r="AC408" s="1435"/>
    </row>
    <row r="409" spans="1:29" ht="15.75" thickBot="1">
      <c r="A409" s="1432"/>
      <c r="B409" s="1436"/>
      <c r="C409" s="1437"/>
      <c r="D409" s="1437"/>
      <c r="E409" s="1437"/>
      <c r="F409" s="1437"/>
      <c r="G409" s="1437"/>
      <c r="H409" s="1437"/>
      <c r="I409" s="1437"/>
      <c r="J409" s="1437"/>
      <c r="K409" s="1437"/>
      <c r="L409" s="1437"/>
      <c r="M409" s="1437"/>
      <c r="N409" s="1438"/>
      <c r="P409" s="1432"/>
      <c r="Q409" s="1436"/>
      <c r="R409" s="1437"/>
      <c r="S409" s="1437"/>
      <c r="T409" s="1437"/>
      <c r="U409" s="1437"/>
      <c r="V409" s="1437"/>
      <c r="W409" s="1437"/>
      <c r="X409" s="1437"/>
      <c r="Y409" s="1437"/>
      <c r="Z409" s="1437"/>
      <c r="AA409" s="1437"/>
      <c r="AB409" s="1437"/>
      <c r="AC409" s="1438"/>
    </row>
  </sheetData>
  <mergeCells count="440">
    <mergeCell ref="G236:H236"/>
    <mergeCell ref="I236:J236"/>
    <mergeCell ref="B237:N237"/>
    <mergeCell ref="G239:H239"/>
    <mergeCell ref="V242:AC242"/>
    <mergeCell ref="B244:N245"/>
    <mergeCell ref="Q244:AC245"/>
    <mergeCell ref="G231:H231"/>
    <mergeCell ref="I231:J231"/>
    <mergeCell ref="K231:N232"/>
    <mergeCell ref="G232:H232"/>
    <mergeCell ref="I232:J232"/>
    <mergeCell ref="G233:H233"/>
    <mergeCell ref="I233:J233"/>
    <mergeCell ref="K233:N235"/>
    <mergeCell ref="G234:H234"/>
    <mergeCell ref="I234:J234"/>
    <mergeCell ref="B226:N226"/>
    <mergeCell ref="I227:J227"/>
    <mergeCell ref="B228:E229"/>
    <mergeCell ref="I228:J228"/>
    <mergeCell ref="L228:N229"/>
    <mergeCell ref="G229:H229"/>
    <mergeCell ref="G220:H220"/>
    <mergeCell ref="I220:J220"/>
    <mergeCell ref="K220:N221"/>
    <mergeCell ref="G221:H221"/>
    <mergeCell ref="I221:J221"/>
    <mergeCell ref="D224:F224"/>
    <mergeCell ref="G224:H224"/>
    <mergeCell ref="I224:J224"/>
    <mergeCell ref="K216:N216"/>
    <mergeCell ref="G217:H217"/>
    <mergeCell ref="I217:J217"/>
    <mergeCell ref="K217:N219"/>
    <mergeCell ref="G218:H218"/>
    <mergeCell ref="I218:J218"/>
    <mergeCell ref="G219:H219"/>
    <mergeCell ref="I219:J219"/>
    <mergeCell ref="B212:N212"/>
    <mergeCell ref="T212:U212"/>
    <mergeCell ref="V212:AC213"/>
    <mergeCell ref="I213:J213"/>
    <mergeCell ref="B214:E215"/>
    <mergeCell ref="I214:J214"/>
    <mergeCell ref="L214:N215"/>
    <mergeCell ref="G215:H215"/>
    <mergeCell ref="K207:N208"/>
    <mergeCell ref="G208:H208"/>
    <mergeCell ref="I208:J208"/>
    <mergeCell ref="D210:F210"/>
    <mergeCell ref="G210:H210"/>
    <mergeCell ref="I210:J210"/>
    <mergeCell ref="I205:J205"/>
    <mergeCell ref="G206:H206"/>
    <mergeCell ref="I206:J206"/>
    <mergeCell ref="G207:H207"/>
    <mergeCell ref="I207:J207"/>
    <mergeCell ref="B200:E201"/>
    <mergeCell ref="I200:J200"/>
    <mergeCell ref="L200:N201"/>
    <mergeCell ref="G201:H201"/>
    <mergeCell ref="K202:N202"/>
    <mergeCell ref="G203:H203"/>
    <mergeCell ref="I203:J203"/>
    <mergeCell ref="K203:N206"/>
    <mergeCell ref="G204:H204"/>
    <mergeCell ref="I204:J204"/>
    <mergeCell ref="A189:A245"/>
    <mergeCell ref="B189:N190"/>
    <mergeCell ref="P189:P245"/>
    <mergeCell ref="Q189:AC190"/>
    <mergeCell ref="B191:N192"/>
    <mergeCell ref="Q191:AC192"/>
    <mergeCell ref="H177:I177"/>
    <mergeCell ref="H178:I178"/>
    <mergeCell ref="D180:F180"/>
    <mergeCell ref="H180:I180"/>
    <mergeCell ref="D182:H182"/>
    <mergeCell ref="V183:AC183"/>
    <mergeCell ref="Q193:AC194"/>
    <mergeCell ref="Q195:AA197"/>
    <mergeCell ref="G197:H197"/>
    <mergeCell ref="G198:H198"/>
    <mergeCell ref="Q198:AA199"/>
    <mergeCell ref="G199:H199"/>
    <mergeCell ref="I199:J199"/>
    <mergeCell ref="B185:N186"/>
    <mergeCell ref="Q185:AC186"/>
    <mergeCell ref="B188:N188"/>
    <mergeCell ref="Q188:AC188"/>
    <mergeCell ref="G205:H205"/>
    <mergeCell ref="A153:A186"/>
    <mergeCell ref="B153:N154"/>
    <mergeCell ref="P153:P186"/>
    <mergeCell ref="Q153:AC154"/>
    <mergeCell ref="B155:N156"/>
    <mergeCell ref="Q155:AC156"/>
    <mergeCell ref="Q157:AC158"/>
    <mergeCell ref="Q159:AA161"/>
    <mergeCell ref="H168:I168"/>
    <mergeCell ref="K168:N169"/>
    <mergeCell ref="D171:F171"/>
    <mergeCell ref="H171:I171"/>
    <mergeCell ref="B173:N173"/>
    <mergeCell ref="B174:G174"/>
    <mergeCell ref="B160:G160"/>
    <mergeCell ref="H162:I162"/>
    <mergeCell ref="Q162:AA163"/>
    <mergeCell ref="H163:I163"/>
    <mergeCell ref="K164:N164"/>
    <mergeCell ref="H165:I165"/>
    <mergeCell ref="K165:N167"/>
    <mergeCell ref="H166:I166"/>
    <mergeCell ref="H167:I167"/>
    <mergeCell ref="Q149:AC150"/>
    <mergeCell ref="G131:H131"/>
    <mergeCell ref="G132:H132"/>
    <mergeCell ref="D133:F133"/>
    <mergeCell ref="G133:H133"/>
    <mergeCell ref="I133:N134"/>
    <mergeCell ref="I135:N136"/>
    <mergeCell ref="B152:N152"/>
    <mergeCell ref="Q152:AC152"/>
    <mergeCell ref="A115:A150"/>
    <mergeCell ref="B115:N116"/>
    <mergeCell ref="P115:P150"/>
    <mergeCell ref="Q115:AC116"/>
    <mergeCell ref="B117:N118"/>
    <mergeCell ref="Q117:AC118"/>
    <mergeCell ref="Q119:AC120"/>
    <mergeCell ref="G120:H120"/>
    <mergeCell ref="G121:H121"/>
    <mergeCell ref="R121:AB123"/>
    <mergeCell ref="G123:H123"/>
    <mergeCell ref="G124:H124"/>
    <mergeCell ref="G125:H125"/>
    <mergeCell ref="I125:N130"/>
    <mergeCell ref="G126:H126"/>
    <mergeCell ref="G127:H127"/>
    <mergeCell ref="G128:H128"/>
    <mergeCell ref="G129:H129"/>
    <mergeCell ref="G130:H130"/>
    <mergeCell ref="B139:N139"/>
    <mergeCell ref="G143:H143"/>
    <mergeCell ref="D145:F145"/>
    <mergeCell ref="V147:AC147"/>
    <mergeCell ref="B149:N150"/>
    <mergeCell ref="B104:N104"/>
    <mergeCell ref="V109:AC109"/>
    <mergeCell ref="B111:N112"/>
    <mergeCell ref="Q111:AC112"/>
    <mergeCell ref="B114:N114"/>
    <mergeCell ref="Q114:AC114"/>
    <mergeCell ref="G96:H96"/>
    <mergeCell ref="I96:J96"/>
    <mergeCell ref="K96:N99"/>
    <mergeCell ref="D98:F98"/>
    <mergeCell ref="G98:H98"/>
    <mergeCell ref="I98:J98"/>
    <mergeCell ref="B93:E93"/>
    <mergeCell ref="D94:E94"/>
    <mergeCell ref="G94:H94"/>
    <mergeCell ref="I94:J94"/>
    <mergeCell ref="D95:E95"/>
    <mergeCell ref="G95:H95"/>
    <mergeCell ref="I95:J95"/>
    <mergeCell ref="K88:N88"/>
    <mergeCell ref="G89:H89"/>
    <mergeCell ref="I89:J89"/>
    <mergeCell ref="K89:N95"/>
    <mergeCell ref="G90:H90"/>
    <mergeCell ref="I90:J90"/>
    <mergeCell ref="G91:H91"/>
    <mergeCell ref="I91:J91"/>
    <mergeCell ref="D82:F82"/>
    <mergeCell ref="G82:H82"/>
    <mergeCell ref="I82:J82"/>
    <mergeCell ref="B84:N84"/>
    <mergeCell ref="I85:J85"/>
    <mergeCell ref="B86:E87"/>
    <mergeCell ref="I86:J86"/>
    <mergeCell ref="L86:N87"/>
    <mergeCell ref="G87:H87"/>
    <mergeCell ref="G80:H80"/>
    <mergeCell ref="I80:J80"/>
    <mergeCell ref="B73:E74"/>
    <mergeCell ref="I73:J73"/>
    <mergeCell ref="L73:N74"/>
    <mergeCell ref="G74:H74"/>
    <mergeCell ref="K75:N75"/>
    <mergeCell ref="G76:H76"/>
    <mergeCell ref="I76:J76"/>
    <mergeCell ref="K76:N78"/>
    <mergeCell ref="G77:H77"/>
    <mergeCell ref="I77:J77"/>
    <mergeCell ref="I72:J72"/>
    <mergeCell ref="Q72:AA73"/>
    <mergeCell ref="Q58:AC59"/>
    <mergeCell ref="B61:N61"/>
    <mergeCell ref="Q61:AC61"/>
    <mergeCell ref="G78:H78"/>
    <mergeCell ref="I78:J78"/>
    <mergeCell ref="G79:H79"/>
    <mergeCell ref="I79:J79"/>
    <mergeCell ref="A12:A25"/>
    <mergeCell ref="P12:P25"/>
    <mergeCell ref="Q12:AC13"/>
    <mergeCell ref="A62:A112"/>
    <mergeCell ref="B62:N63"/>
    <mergeCell ref="P62:P112"/>
    <mergeCell ref="Q62:AC63"/>
    <mergeCell ref="B64:N65"/>
    <mergeCell ref="Q64:AC65"/>
    <mergeCell ref="Q66:AC67"/>
    <mergeCell ref="B27:N27"/>
    <mergeCell ref="Q27:AC27"/>
    <mergeCell ref="A28:A59"/>
    <mergeCell ref="B28:N29"/>
    <mergeCell ref="P28:P59"/>
    <mergeCell ref="Q28:AC29"/>
    <mergeCell ref="B30:N31"/>
    <mergeCell ref="Q30:AC31"/>
    <mergeCell ref="Q32:AC33"/>
    <mergeCell ref="B58:N59"/>
    <mergeCell ref="Q68:AA70"/>
    <mergeCell ref="G70:H70"/>
    <mergeCell ref="G71:H71"/>
    <mergeCell ref="G72:H72"/>
    <mergeCell ref="B2:N3"/>
    <mergeCell ref="Q2:AC3"/>
    <mergeCell ref="Q6:AC8"/>
    <mergeCell ref="B7:N8"/>
    <mergeCell ref="B247:N247"/>
    <mergeCell ref="Q247:AC247"/>
    <mergeCell ref="A248:A296"/>
    <mergeCell ref="B248:N249"/>
    <mergeCell ref="P248:P296"/>
    <mergeCell ref="Q248:AC249"/>
    <mergeCell ref="B250:N251"/>
    <mergeCell ref="Q250:AC251"/>
    <mergeCell ref="F252:K253"/>
    <mergeCell ref="Q252:AC253"/>
    <mergeCell ref="G254:H254"/>
    <mergeCell ref="I254:J254"/>
    <mergeCell ref="G255:H255"/>
    <mergeCell ref="I255:J255"/>
    <mergeCell ref="G256:H256"/>
    <mergeCell ref="I256:J256"/>
    <mergeCell ref="K256:N256"/>
    <mergeCell ref="R256:AB258"/>
    <mergeCell ref="B11:N11"/>
    <mergeCell ref="Q11:AC11"/>
    <mergeCell ref="G257:H257"/>
    <mergeCell ref="I257:J257"/>
    <mergeCell ref="K257:N264"/>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D266:F266"/>
    <mergeCell ref="G266:H266"/>
    <mergeCell ref="I266:J266"/>
    <mergeCell ref="B268:N268"/>
    <mergeCell ref="B269:N270"/>
    <mergeCell ref="I271:J271"/>
    <mergeCell ref="R271:AB273"/>
    <mergeCell ref="H272:I272"/>
    <mergeCell ref="J272:K272"/>
    <mergeCell ref="H273:I273"/>
    <mergeCell ref="J273:K273"/>
    <mergeCell ref="H275:I275"/>
    <mergeCell ref="J275:K275"/>
    <mergeCell ref="H276:I276"/>
    <mergeCell ref="J276:K276"/>
    <mergeCell ref="H277:I277"/>
    <mergeCell ref="J277:K277"/>
    <mergeCell ref="H278:I278"/>
    <mergeCell ref="J278:K278"/>
    <mergeCell ref="H279:I279"/>
    <mergeCell ref="J279:K279"/>
    <mergeCell ref="H280:I280"/>
    <mergeCell ref="J280:K280"/>
    <mergeCell ref="H281:I281"/>
    <mergeCell ref="J281:K281"/>
    <mergeCell ref="H282:I282"/>
    <mergeCell ref="J282:K282"/>
    <mergeCell ref="H283:I283"/>
    <mergeCell ref="J283:K283"/>
    <mergeCell ref="H284:I284"/>
    <mergeCell ref="J284:K284"/>
    <mergeCell ref="H286:I286"/>
    <mergeCell ref="J286:K286"/>
    <mergeCell ref="H287:I287"/>
    <mergeCell ref="J287:K287"/>
    <mergeCell ref="H288:I288"/>
    <mergeCell ref="J288:K288"/>
    <mergeCell ref="T288:AB290"/>
    <mergeCell ref="V293:AC293"/>
    <mergeCell ref="B295:N296"/>
    <mergeCell ref="Q295:AC296"/>
    <mergeCell ref="B298:N298"/>
    <mergeCell ref="Q298:AC298"/>
    <mergeCell ref="A299:A327"/>
    <mergeCell ref="B299:N300"/>
    <mergeCell ref="P299:P327"/>
    <mergeCell ref="Q299:AC300"/>
    <mergeCell ref="B301:N302"/>
    <mergeCell ref="Q301:AC302"/>
    <mergeCell ref="F303:H305"/>
    <mergeCell ref="I303:J305"/>
    <mergeCell ref="Q303:AC304"/>
    <mergeCell ref="F306:H306"/>
    <mergeCell ref="I306:J306"/>
    <mergeCell ref="R306:AB308"/>
    <mergeCell ref="F307:H307"/>
    <mergeCell ref="I307:J307"/>
    <mergeCell ref="G308:H308"/>
    <mergeCell ref="I308:J308"/>
    <mergeCell ref="K308:N308"/>
    <mergeCell ref="G309:H309"/>
    <mergeCell ref="I309:J309"/>
    <mergeCell ref="K309:N312"/>
    <mergeCell ref="G310:H310"/>
    <mergeCell ref="I310:J310"/>
    <mergeCell ref="R310:AB312"/>
    <mergeCell ref="G311:H311"/>
    <mergeCell ref="I311:J311"/>
    <mergeCell ref="G312:H312"/>
    <mergeCell ref="I312:J312"/>
    <mergeCell ref="G313:H313"/>
    <mergeCell ref="I313:J313"/>
    <mergeCell ref="G314:H314"/>
    <mergeCell ref="I314:J314"/>
    <mergeCell ref="D316:F316"/>
    <mergeCell ref="G316:H316"/>
    <mergeCell ref="I316:J316"/>
    <mergeCell ref="I318:J318"/>
    <mergeCell ref="I319:J319"/>
    <mergeCell ref="V324:AC324"/>
    <mergeCell ref="B326:N327"/>
    <mergeCell ref="Q326:AC327"/>
    <mergeCell ref="B329:N329"/>
    <mergeCell ref="Q329:AC329"/>
    <mergeCell ref="A330:A355"/>
    <mergeCell ref="B330:N331"/>
    <mergeCell ref="P330:P355"/>
    <mergeCell ref="Q330:AC331"/>
    <mergeCell ref="B332:N333"/>
    <mergeCell ref="Q332:AC333"/>
    <mergeCell ref="F334:K335"/>
    <mergeCell ref="Q334:AC335"/>
    <mergeCell ref="G336:H336"/>
    <mergeCell ref="I336:J336"/>
    <mergeCell ref="G337:H337"/>
    <mergeCell ref="I337:J337"/>
    <mergeCell ref="R337:AB339"/>
    <mergeCell ref="G338:H338"/>
    <mergeCell ref="I338:J338"/>
    <mergeCell ref="K338:N338"/>
    <mergeCell ref="G339:H339"/>
    <mergeCell ref="I339:J339"/>
    <mergeCell ref="G340:H340"/>
    <mergeCell ref="I340:J340"/>
    <mergeCell ref="G341:H341"/>
    <mergeCell ref="I341:J341"/>
    <mergeCell ref="G342:H342"/>
    <mergeCell ref="I342:J342"/>
    <mergeCell ref="R342:AB344"/>
    <mergeCell ref="G343:H343"/>
    <mergeCell ref="I343:J343"/>
    <mergeCell ref="K343:N344"/>
    <mergeCell ref="G344:H344"/>
    <mergeCell ref="I344:J344"/>
    <mergeCell ref="G345:H345"/>
    <mergeCell ref="I345:J345"/>
    <mergeCell ref="D347:F347"/>
    <mergeCell ref="G347:H347"/>
    <mergeCell ref="I347:J347"/>
    <mergeCell ref="K347:N348"/>
    <mergeCell ref="V352:AC352"/>
    <mergeCell ref="B354:N355"/>
    <mergeCell ref="Q354:AC355"/>
    <mergeCell ref="B357:N357"/>
    <mergeCell ref="Q357:AC357"/>
    <mergeCell ref="A358:A409"/>
    <mergeCell ref="B358:N359"/>
    <mergeCell ref="P358:P409"/>
    <mergeCell ref="Q358:AC359"/>
    <mergeCell ref="B360:N361"/>
    <mergeCell ref="Q360:AC361"/>
    <mergeCell ref="F362:H364"/>
    <mergeCell ref="I362:J364"/>
    <mergeCell ref="Q362:AC363"/>
    <mergeCell ref="F365:H365"/>
    <mergeCell ref="I365:J365"/>
    <mergeCell ref="F366:H366"/>
    <mergeCell ref="I366:J366"/>
    <mergeCell ref="G367:H367"/>
    <mergeCell ref="I367:J367"/>
    <mergeCell ref="K367:N367"/>
    <mergeCell ref="R367:AB369"/>
    <mergeCell ref="G368:H368"/>
    <mergeCell ref="I368:J368"/>
    <mergeCell ref="G369:H369"/>
    <mergeCell ref="I369:J369"/>
    <mergeCell ref="G370:H370"/>
    <mergeCell ref="I370:J370"/>
    <mergeCell ref="G371:H371"/>
    <mergeCell ref="I371:J371"/>
    <mergeCell ref="G372:H372"/>
    <mergeCell ref="I372:J372"/>
    <mergeCell ref="G373:H373"/>
    <mergeCell ref="I373:J373"/>
    <mergeCell ref="C382:D382"/>
    <mergeCell ref="I384:J384"/>
    <mergeCell ref="I385:J385"/>
    <mergeCell ref="U386:AC387"/>
    <mergeCell ref="V406:AC406"/>
    <mergeCell ref="B408:N409"/>
    <mergeCell ref="Q408:AC409"/>
    <mergeCell ref="G374:H374"/>
    <mergeCell ref="I374:J374"/>
    <mergeCell ref="G378:H378"/>
    <mergeCell ref="I378:J378"/>
    <mergeCell ref="G379:H379"/>
    <mergeCell ref="I379:J379"/>
    <mergeCell ref="D381:F381"/>
    <mergeCell ref="G381:H381"/>
    <mergeCell ref="I381:J381"/>
  </mergeCells>
  <hyperlinks>
    <hyperlink ref="D103" r:id="rId1"/>
    <hyperlink ref="I291" r:id="rId2"/>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F674"/>
  <sheetViews>
    <sheetView showZeros="0" workbookViewId="0">
      <selection activeCell="O19" sqref="O19"/>
    </sheetView>
  </sheetViews>
  <sheetFormatPr baseColWidth="10" defaultRowHeight="15"/>
  <cols>
    <col min="1" max="1" width="3.7109375" customWidth="1"/>
    <col min="2" max="15" width="11.7109375" customWidth="1"/>
    <col min="16" max="16" width="3.7109375" customWidth="1"/>
    <col min="17" max="29" width="11.7109375" customWidth="1"/>
  </cols>
  <sheetData>
    <row r="1" spans="1:1280"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row>
    <row r="2" spans="1:1280" ht="20.25" customHeight="1">
      <c r="B2" s="1402" t="s">
        <v>2</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280"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280" ht="15.75" customHeight="1">
      <c r="A4" s="4" t="str">
        <f ca="1">CELL("nomfichier",A1)</f>
        <v>D:\1 UPRT SITE WEB\uprt.fr\ff-mickael-rabeau\[ff-mr-patisserie-N°3-complet.xlsx]Crèmes et Garnitures</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280" s="37" customFormat="1">
      <c r="A5" s="33"/>
      <c r="B5" s="34"/>
      <c r="C5" s="35" t="s">
        <v>25</v>
      </c>
      <c r="D5" s="33"/>
      <c r="E5" s="33"/>
      <c r="F5" s="33"/>
      <c r="G5" s="36"/>
      <c r="H5" s="35" t="s">
        <v>26</v>
      </c>
      <c r="L5" s="33"/>
      <c r="M5" s="33"/>
      <c r="N5" s="33"/>
      <c r="O5" s="33"/>
      <c r="P5"/>
      <c r="Q5" s="992" t="str">
        <f ca="1">CELL("nomfichier",P1)</f>
        <v>D:\1 UPRT SITE WEB\uprt.fr\ff-mickael-rabeau\[ff-mr-patisserie-N°3-complet.xlsx]Crèmes et Garnitures</v>
      </c>
      <c r="R5" s="993"/>
      <c r="S5" s="993"/>
      <c r="T5" s="993"/>
      <c r="U5" s="993"/>
      <c r="V5" s="993"/>
      <c r="W5" s="993"/>
      <c r="X5" s="993"/>
      <c r="Y5" s="993"/>
      <c r="Z5" s="993"/>
      <c r="AA5" s="993"/>
      <c r="AB5" s="993"/>
      <c r="AC5" s="993"/>
    </row>
    <row r="6" spans="1:1280" s="37" customFormat="1" ht="1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row>
    <row r="7" spans="1:1280"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280"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9" spans="1:1280">
      <c r="B9" s="7"/>
      <c r="C9" s="6"/>
      <c r="D9" s="6"/>
      <c r="E9" s="6"/>
      <c r="F9" s="6"/>
      <c r="G9" s="6"/>
      <c r="H9" s="6"/>
      <c r="I9" s="6"/>
      <c r="J9" s="6"/>
      <c r="K9" s="6"/>
      <c r="L9" s="6"/>
      <c r="M9" s="6"/>
      <c r="N9" s="6"/>
      <c r="O9" s="3"/>
      <c r="Q9" s="7"/>
      <c r="R9" s="6"/>
      <c r="S9" s="6"/>
      <c r="T9" s="6"/>
      <c r="U9" s="6"/>
      <c r="V9" s="6"/>
      <c r="W9" s="6"/>
      <c r="X9" s="6"/>
      <c r="Y9" s="6"/>
      <c r="Z9" s="6"/>
      <c r="AA9" s="6"/>
      <c r="AB9" s="6"/>
      <c r="AC9" s="6"/>
    </row>
    <row r="10" spans="1:1280" ht="15.75" thickBot="1">
      <c r="A10" s="8" t="s">
        <v>3</v>
      </c>
      <c r="B10" s="1431" t="str">
        <f>B11</f>
        <v>La crème à flan</v>
      </c>
      <c r="C10" s="1431"/>
      <c r="D10" s="1431"/>
      <c r="E10" s="1431"/>
      <c r="F10" s="1431"/>
      <c r="G10" s="1431"/>
      <c r="H10" s="1431"/>
      <c r="I10" s="1431"/>
      <c r="J10" s="1431"/>
      <c r="K10" s="1431"/>
      <c r="L10" s="1431"/>
      <c r="M10" s="1431"/>
      <c r="N10" s="1431"/>
      <c r="O10" s="3"/>
      <c r="P10" s="8" t="s">
        <v>3</v>
      </c>
      <c r="Q10" s="1431" t="str">
        <f>Q11</f>
        <v>La crème à flan</v>
      </c>
      <c r="R10" s="1431"/>
      <c r="S10" s="1431"/>
      <c r="T10" s="1431"/>
      <c r="U10" s="1431"/>
      <c r="V10" s="1431"/>
      <c r="W10" s="1431"/>
      <c r="X10" s="1431"/>
      <c r="Y10" s="1431"/>
      <c r="Z10" s="1431"/>
      <c r="AA10" s="1431"/>
      <c r="AB10" s="1431"/>
      <c r="AC10" s="1431"/>
    </row>
    <row r="11" spans="1:1280" ht="15" customHeight="1">
      <c r="A11" s="1432" t="str">
        <f>B11</f>
        <v>La crème à flan</v>
      </c>
      <c r="B11" s="1703" t="s">
        <v>116</v>
      </c>
      <c r="C11" s="1704"/>
      <c r="D11" s="1704"/>
      <c r="E11" s="1704"/>
      <c r="F11" s="1704"/>
      <c r="G11" s="1704"/>
      <c r="H11" s="1704"/>
      <c r="I11" s="1704"/>
      <c r="J11" s="1704"/>
      <c r="K11" s="1707" t="s">
        <v>126</v>
      </c>
      <c r="L11" s="1708"/>
      <c r="M11" s="1711" t="s">
        <v>129</v>
      </c>
      <c r="N11" s="1712"/>
      <c r="O11" s="3"/>
      <c r="P11" s="1432" t="str">
        <f>Q11</f>
        <v>La crème à flan</v>
      </c>
      <c r="Q11" s="1703" t="s">
        <v>116</v>
      </c>
      <c r="R11" s="1704"/>
      <c r="S11" s="1704"/>
      <c r="T11" s="1704"/>
      <c r="U11" s="1704"/>
      <c r="V11" s="1704"/>
      <c r="W11" s="1704"/>
      <c r="X11" s="1704"/>
      <c r="Y11" s="1774"/>
      <c r="Z11" s="935"/>
      <c r="AA11" s="935"/>
      <c r="AB11" s="935"/>
      <c r="AC11" s="936"/>
    </row>
    <row r="12" spans="1:1280" ht="15" customHeight="1">
      <c r="A12" s="1432"/>
      <c r="B12" s="1705"/>
      <c r="C12" s="1706"/>
      <c r="D12" s="1706"/>
      <c r="E12" s="1706"/>
      <c r="F12" s="1706"/>
      <c r="G12" s="1706"/>
      <c r="H12" s="1706"/>
      <c r="I12" s="1706"/>
      <c r="J12" s="1706"/>
      <c r="K12" s="1709"/>
      <c r="L12" s="1710"/>
      <c r="M12" s="1713"/>
      <c r="N12" s="1714"/>
      <c r="O12" s="3"/>
      <c r="P12" s="1432"/>
      <c r="Q12" s="1705"/>
      <c r="R12" s="1706"/>
      <c r="S12" s="1706"/>
      <c r="T12" s="1706"/>
      <c r="U12" s="1706"/>
      <c r="V12" s="1706"/>
      <c r="W12" s="1706"/>
      <c r="X12" s="1706"/>
      <c r="Y12" s="1775"/>
      <c r="Z12" s="10"/>
      <c r="AA12" s="10"/>
      <c r="AB12" s="10"/>
      <c r="AC12" s="11"/>
    </row>
    <row r="13" spans="1:1280" ht="15" customHeight="1">
      <c r="A13" s="1432"/>
      <c r="B13" s="1705"/>
      <c r="C13" s="1706"/>
      <c r="D13" s="1706"/>
      <c r="E13" s="1706"/>
      <c r="F13" s="1706"/>
      <c r="G13" s="1706"/>
      <c r="H13" s="1706"/>
      <c r="I13" s="1706"/>
      <c r="J13" s="1706"/>
      <c r="K13" s="1709"/>
      <c r="L13" s="1710"/>
      <c r="M13" s="1713"/>
      <c r="N13" s="1714"/>
      <c r="O13" s="3"/>
      <c r="P13" s="1432"/>
      <c r="Q13" s="1705"/>
      <c r="R13" s="1706"/>
      <c r="S13" s="1706"/>
      <c r="T13" s="1706"/>
      <c r="U13" s="1706"/>
      <c r="V13" s="1706"/>
      <c r="W13" s="1706"/>
      <c r="X13" s="1706"/>
      <c r="Y13" s="1775"/>
      <c r="Z13" s="10"/>
      <c r="AA13" s="10"/>
      <c r="AB13" s="10"/>
      <c r="AC13" s="11"/>
    </row>
    <row r="14" spans="1:1280" ht="15.75" customHeight="1">
      <c r="A14" s="1432"/>
      <c r="B14" s="1705"/>
      <c r="C14" s="1706"/>
      <c r="D14" s="1706"/>
      <c r="E14" s="1706"/>
      <c r="F14" s="1706"/>
      <c r="G14" s="1706"/>
      <c r="H14" s="1706"/>
      <c r="I14" s="1706"/>
      <c r="J14" s="1706"/>
      <c r="K14" s="1715">
        <v>1</v>
      </c>
      <c r="L14" s="1414"/>
      <c r="M14" s="1526">
        <v>2</v>
      </c>
      <c r="N14" s="1716"/>
      <c r="O14" s="3"/>
      <c r="P14" s="1432"/>
      <c r="Q14" s="1705"/>
      <c r="R14" s="1706"/>
      <c r="S14" s="1706"/>
      <c r="T14" s="1706"/>
      <c r="U14" s="1706"/>
      <c r="V14" s="1706"/>
      <c r="W14" s="1706"/>
      <c r="X14" s="1706"/>
      <c r="Y14" s="1775"/>
      <c r="Z14" s="10"/>
      <c r="AA14" s="10"/>
      <c r="AB14" s="10"/>
      <c r="AC14" s="11"/>
    </row>
    <row r="15" spans="1:1280" ht="15.75" customHeight="1">
      <c r="A15" s="1432"/>
      <c r="B15" s="1705"/>
      <c r="C15" s="1706"/>
      <c r="D15" s="1706"/>
      <c r="E15" s="1706"/>
      <c r="F15" s="1706"/>
      <c r="G15" s="1706"/>
      <c r="H15" s="1706"/>
      <c r="I15" s="1706"/>
      <c r="J15" s="1706"/>
      <c r="K15" s="1715"/>
      <c r="L15" s="1414"/>
      <c r="M15" s="1526"/>
      <c r="N15" s="1716"/>
      <c r="O15" s="3"/>
      <c r="P15" s="1432"/>
      <c r="Q15" s="1705"/>
      <c r="R15" s="1706"/>
      <c r="S15" s="1706"/>
      <c r="T15" s="1706"/>
      <c r="U15" s="1706"/>
      <c r="V15" s="1706"/>
      <c r="W15" s="1706"/>
      <c r="X15" s="1706"/>
      <c r="Y15" s="1775"/>
      <c r="Z15" s="10"/>
      <c r="AA15" s="10"/>
      <c r="AB15" s="10"/>
      <c r="AC15" s="11"/>
    </row>
    <row r="16" spans="1:1280" ht="15.75" customHeight="1" thickBot="1">
      <c r="A16" s="1432"/>
      <c r="B16" s="1576" t="s">
        <v>138</v>
      </c>
      <c r="C16" s="1577"/>
      <c r="D16" s="1577"/>
      <c r="E16" s="1577"/>
      <c r="F16" s="1577"/>
      <c r="G16" s="1577"/>
      <c r="H16" s="1577"/>
      <c r="I16" s="1577"/>
      <c r="J16" s="1721"/>
      <c r="K16" s="1719" t="s">
        <v>5</v>
      </c>
      <c r="L16" s="1720"/>
      <c r="M16" s="1717" t="s">
        <v>66</v>
      </c>
      <c r="N16" s="1718"/>
      <c r="O16" s="3"/>
      <c r="P16" s="1432"/>
      <c r="Q16" s="1419" t="s">
        <v>138</v>
      </c>
      <c r="R16" s="1420"/>
      <c r="S16" s="1420"/>
      <c r="T16" s="1420"/>
      <c r="U16" s="1420"/>
      <c r="V16" s="1420"/>
      <c r="W16" s="1420"/>
      <c r="X16" s="1420"/>
      <c r="Y16" s="1721"/>
      <c r="Z16" s="10"/>
      <c r="AA16" s="10"/>
      <c r="AB16" s="10"/>
      <c r="AC16" s="11"/>
    </row>
    <row r="17" spans="1:29" ht="15.75" customHeight="1">
      <c r="A17" s="1432"/>
      <c r="B17" s="51"/>
      <c r="C17" s="51"/>
      <c r="D17" s="51"/>
      <c r="E17" s="51"/>
      <c r="F17" s="51"/>
      <c r="G17" s="51"/>
      <c r="H17" s="51"/>
      <c r="I17" s="51"/>
      <c r="J17" s="51"/>
      <c r="K17" s="51"/>
      <c r="L17" s="51"/>
      <c r="M17" s="51"/>
      <c r="N17" s="52"/>
      <c r="O17" s="3"/>
      <c r="P17" s="1432"/>
      <c r="Q17" s="1424" t="s">
        <v>144</v>
      </c>
      <c r="R17" s="1403"/>
      <c r="S17" s="1403"/>
      <c r="T17" s="1403"/>
      <c r="U17" s="1403"/>
      <c r="V17" s="1403"/>
      <c r="W17" s="1403"/>
      <c r="X17" s="1403"/>
      <c r="Y17" s="1403"/>
      <c r="Z17" s="1403"/>
      <c r="AA17" s="1403"/>
      <c r="AB17" s="1403"/>
      <c r="AC17" s="1425"/>
    </row>
    <row r="18" spans="1:29" ht="15" customHeight="1" thickBot="1">
      <c r="A18" s="1432"/>
      <c r="B18" s="66" t="s">
        <v>6</v>
      </c>
      <c r="C18" s="99" t="s">
        <v>861</v>
      </c>
      <c r="D18" s="10"/>
      <c r="E18" s="10"/>
      <c r="F18" s="10"/>
      <c r="G18" s="1722" t="s">
        <v>5</v>
      </c>
      <c r="H18" s="1722"/>
      <c r="I18" s="1722" t="s">
        <v>66</v>
      </c>
      <c r="J18" s="1722"/>
      <c r="K18" s="1412" t="s">
        <v>7</v>
      </c>
      <c r="L18" s="1412"/>
      <c r="M18" s="1412"/>
      <c r="N18" s="1413"/>
      <c r="O18" s="3"/>
      <c r="P18" s="1432"/>
      <c r="Q18" s="1426"/>
      <c r="R18" s="1406"/>
      <c r="S18" s="1406"/>
      <c r="T18" s="1406"/>
      <c r="U18" s="1406"/>
      <c r="V18" s="1406"/>
      <c r="W18" s="1406"/>
      <c r="X18" s="1406"/>
      <c r="Y18" s="1406"/>
      <c r="Z18" s="1406"/>
      <c r="AA18" s="1406"/>
      <c r="AB18" s="1406"/>
      <c r="AC18" s="1427"/>
    </row>
    <row r="19" spans="1:29" ht="16.5" customHeight="1">
      <c r="A19" s="1432"/>
      <c r="B19" s="13">
        <v>2</v>
      </c>
      <c r="C19" s="14" t="s">
        <v>117</v>
      </c>
      <c r="D19" s="10"/>
      <c r="E19" s="14"/>
      <c r="F19" s="14"/>
      <c r="G19" s="1409">
        <f>IF(ISTEXT(B19),0,(B19/B25)*K14)</f>
        <v>0.67226890756302526</v>
      </c>
      <c r="H19" s="1409"/>
      <c r="I19" s="1409">
        <f>IF(ISTEXT(B19),0,(B19/I29)*M14)</f>
        <v>1.3333333333333333</v>
      </c>
      <c r="J19" s="1409"/>
      <c r="K19" s="1728" t="s">
        <v>130</v>
      </c>
      <c r="L19" s="1728"/>
      <c r="M19" s="1728"/>
      <c r="N19" s="1729"/>
      <c r="O19" s="3"/>
      <c r="P19" s="1432"/>
      <c r="Q19" s="9"/>
      <c r="R19" s="10"/>
      <c r="S19" s="10"/>
      <c r="T19" s="10"/>
      <c r="U19" s="10"/>
      <c r="V19" s="10"/>
      <c r="W19" s="10"/>
      <c r="X19" s="10"/>
      <c r="Y19" s="10"/>
      <c r="Z19" s="10"/>
      <c r="AA19" s="10"/>
      <c r="AB19" s="10"/>
      <c r="AC19" s="11"/>
    </row>
    <row r="20" spans="1:29" ht="16.5" customHeight="1">
      <c r="A20" s="1432"/>
      <c r="B20" s="17" t="s">
        <v>106</v>
      </c>
      <c r="C20" s="14" t="s">
        <v>118</v>
      </c>
      <c r="D20" s="10"/>
      <c r="E20" s="14"/>
      <c r="F20" s="14"/>
      <c r="G20" s="1409">
        <f>IF(ISTEXT(B20),0,(B20/B25)*K14)</f>
        <v>0</v>
      </c>
      <c r="H20" s="1409"/>
      <c r="I20" s="1409">
        <f>IF(ISTEXT(B20),0,(B20/I29)*M14)</f>
        <v>0</v>
      </c>
      <c r="J20" s="1409"/>
      <c r="K20" s="1730"/>
      <c r="L20" s="1730"/>
      <c r="M20" s="1730"/>
      <c r="N20" s="1731"/>
      <c r="O20" s="3"/>
      <c r="P20" s="1432"/>
      <c r="Q20" s="1439" t="s">
        <v>1466</v>
      </c>
      <c r="R20" s="1428"/>
      <c r="S20" s="1428"/>
      <c r="T20" s="1428"/>
      <c r="U20" s="1428"/>
      <c r="V20" s="1428"/>
      <c r="W20" s="1428"/>
      <c r="X20" s="1428"/>
      <c r="Y20" s="1428"/>
      <c r="Z20" s="1428"/>
      <c r="AA20" s="1428"/>
      <c r="AB20" s="869" t="s">
        <v>5</v>
      </c>
      <c r="AC20" s="11"/>
    </row>
    <row r="21" spans="1:29" ht="15.75" customHeight="1">
      <c r="A21" s="1432"/>
      <c r="B21" s="13">
        <v>0.4</v>
      </c>
      <c r="C21" s="14" t="s">
        <v>44</v>
      </c>
      <c r="D21" s="10"/>
      <c r="E21" s="15"/>
      <c r="F21" s="16"/>
      <c r="G21" s="1409">
        <f>IF(ISTEXT(B21),0,(B21/B25)*K14)</f>
        <v>0.13445378151260506</v>
      </c>
      <c r="H21" s="1409"/>
      <c r="I21" s="1409">
        <f>IF(ISTEXT(B21),0,(B21/I29)*M14)</f>
        <v>0.26666666666666666</v>
      </c>
      <c r="J21" s="1409"/>
      <c r="K21" s="1730"/>
      <c r="L21" s="1730"/>
      <c r="M21" s="1730"/>
      <c r="N21" s="1731"/>
      <c r="O21" s="3"/>
      <c r="P21" s="1432"/>
      <c r="Q21" s="1439"/>
      <c r="R21" s="1428"/>
      <c r="S21" s="1428"/>
      <c r="T21" s="1428"/>
      <c r="U21" s="1428"/>
      <c r="V21" s="1428"/>
      <c r="W21" s="1428"/>
      <c r="X21" s="1428"/>
      <c r="Y21" s="1428"/>
      <c r="Z21" s="1428"/>
      <c r="AA21" s="1428"/>
      <c r="AB21" s="874" t="s">
        <v>66</v>
      </c>
      <c r="AC21" s="11"/>
    </row>
    <row r="22" spans="1:29" ht="15.75" customHeight="1">
      <c r="A22" s="1432"/>
      <c r="B22" s="13">
        <v>0.4</v>
      </c>
      <c r="C22" s="14" t="s">
        <v>125</v>
      </c>
      <c r="D22" s="10"/>
      <c r="E22" s="15"/>
      <c r="F22" s="16"/>
      <c r="G22" s="1409">
        <f>IF(ISTEXT(B22),0,(B22/B25)*K14)</f>
        <v>0.13445378151260506</v>
      </c>
      <c r="H22" s="1409"/>
      <c r="I22" s="1409">
        <f>IF(ISTEXT(B22),0,(B22/I29)*M14)</f>
        <v>0.26666666666666666</v>
      </c>
      <c r="J22" s="1409"/>
      <c r="K22" s="1730"/>
      <c r="L22" s="1730"/>
      <c r="M22" s="1730"/>
      <c r="N22" s="1731"/>
      <c r="O22" s="3"/>
      <c r="P22" s="1432"/>
      <c r="Q22" s="1439"/>
      <c r="R22" s="1428"/>
      <c r="S22" s="1428"/>
      <c r="T22" s="1428"/>
      <c r="U22" s="1428"/>
      <c r="V22" s="1428"/>
      <c r="W22" s="1428"/>
      <c r="X22" s="1428"/>
      <c r="Y22" s="1428"/>
      <c r="Z22" s="1428"/>
      <c r="AA22" s="1428"/>
      <c r="AB22" s="991"/>
      <c r="AC22" s="11"/>
    </row>
    <row r="23" spans="1:29" ht="16.5" customHeight="1">
      <c r="A23" s="1432"/>
      <c r="B23" s="13">
        <v>0.17499999999999999</v>
      </c>
      <c r="C23" s="14" t="s">
        <v>119</v>
      </c>
      <c r="D23" s="10"/>
      <c r="E23" s="15"/>
      <c r="F23" s="16"/>
      <c r="G23" s="1409">
        <f>IF(ISTEXT(B23),0,(B23/B25)*K14)</f>
        <v>5.8823529411764712E-2</v>
      </c>
      <c r="H23" s="1409"/>
      <c r="I23" s="1409">
        <f>IF(ISTEXT(B23),0,(B23/I29)*M14)</f>
        <v>0.11666666666666665</v>
      </c>
      <c r="J23" s="1409"/>
      <c r="K23" s="1730" t="s">
        <v>120</v>
      </c>
      <c r="L23" s="1730"/>
      <c r="M23" s="1730"/>
      <c r="N23" s="1731"/>
      <c r="O23" s="3"/>
      <c r="P23" s="1432"/>
      <c r="Q23" s="1440" t="s">
        <v>1374</v>
      </c>
      <c r="R23" s="1441"/>
      <c r="S23" s="1441"/>
      <c r="T23" s="1441"/>
      <c r="U23" s="1441"/>
      <c r="V23" s="1441"/>
      <c r="W23" s="1441"/>
      <c r="X23" s="1441"/>
      <c r="Y23" s="1441"/>
      <c r="Z23" s="1441"/>
      <c r="AA23" s="1441"/>
      <c r="AB23" s="876" t="s">
        <v>6</v>
      </c>
      <c r="AC23" s="11"/>
    </row>
    <row r="24" spans="1:29" ht="15.75" customHeight="1">
      <c r="A24" s="1432"/>
      <c r="B24" s="76"/>
      <c r="C24" s="14"/>
      <c r="D24" s="10"/>
      <c r="E24" s="15"/>
      <c r="F24" s="16"/>
      <c r="G24" s="1409"/>
      <c r="H24" s="1409"/>
      <c r="I24" s="1409"/>
      <c r="J24" s="1409"/>
      <c r="K24" s="1730"/>
      <c r="L24" s="1730"/>
      <c r="M24" s="1730"/>
      <c r="N24" s="1731"/>
      <c r="O24" s="3"/>
      <c r="P24" s="1432"/>
      <c r="Q24" s="1440"/>
      <c r="R24" s="1441"/>
      <c r="S24" s="1441"/>
      <c r="T24" s="1441"/>
      <c r="U24" s="1441"/>
      <c r="V24" s="1441"/>
      <c r="W24" s="1441"/>
      <c r="X24" s="1441"/>
      <c r="Y24" s="1441"/>
      <c r="Z24" s="1441"/>
      <c r="AA24" s="1441"/>
      <c r="AB24" s="991"/>
      <c r="AC24" s="11"/>
    </row>
    <row r="25" spans="1:29" ht="15.75">
      <c r="A25" s="1432"/>
      <c r="B25" s="55">
        <f>SUM(B19:B24)</f>
        <v>2.9749999999999996</v>
      </c>
      <c r="C25" s="55"/>
      <c r="D25" s="1453" t="s">
        <v>8</v>
      </c>
      <c r="E25" s="1453"/>
      <c r="F25" s="1453"/>
      <c r="G25" s="1454">
        <f>SUM(G19:G24)</f>
        <v>1</v>
      </c>
      <c r="H25" s="1454">
        <f>SUM(H19:H24)</f>
        <v>0</v>
      </c>
      <c r="I25" s="1454">
        <f>SUM(I19:I24)</f>
        <v>1.9833333333333332</v>
      </c>
      <c r="J25" s="1454">
        <f>SUM(J19:J24)</f>
        <v>0</v>
      </c>
      <c r="K25" s="20"/>
      <c r="L25" s="10"/>
      <c r="M25" s="10"/>
      <c r="N25" s="19"/>
      <c r="P25" s="1432"/>
      <c r="Q25" s="9"/>
      <c r="R25" s="10"/>
      <c r="S25" s="10"/>
      <c r="T25" s="10"/>
      <c r="U25" s="10"/>
      <c r="V25" s="10"/>
      <c r="W25" s="10"/>
      <c r="X25" s="10"/>
      <c r="Y25" s="10"/>
      <c r="Z25" s="10"/>
      <c r="AA25" s="10"/>
      <c r="AB25" s="10"/>
      <c r="AC25" s="11"/>
    </row>
    <row r="26" spans="1:29" ht="19.5" thickBot="1">
      <c r="A26" s="1432"/>
      <c r="C26" s="98"/>
      <c r="D26" s="98"/>
      <c r="E26" s="81"/>
      <c r="F26" s="49"/>
      <c r="G26" s="50"/>
      <c r="H26" s="50"/>
      <c r="I26" s="50"/>
      <c r="J26" s="50"/>
      <c r="K26" s="20"/>
      <c r="L26" s="10"/>
      <c r="M26" s="10"/>
      <c r="N26" s="19"/>
      <c r="P26" s="1432"/>
      <c r="Q26" s="9"/>
      <c r="R26" s="689"/>
      <c r="S26" s="1019" t="s">
        <v>126</v>
      </c>
      <c r="T26" s="689"/>
      <c r="U26" s="991"/>
      <c r="V26" s="991"/>
      <c r="W26" s="991"/>
      <c r="X26" s="991"/>
      <c r="Y26" s="991"/>
      <c r="Z26" s="991"/>
      <c r="AA26" s="991"/>
      <c r="AB26" s="991"/>
      <c r="AC26" s="11"/>
    </row>
    <row r="27" spans="1:29" ht="15" customHeight="1">
      <c r="A27" s="1432"/>
      <c r="B27" s="1723" t="s">
        <v>139</v>
      </c>
      <c r="C27" s="1724"/>
      <c r="D27" s="1724"/>
      <c r="E27" s="1724"/>
      <c r="F27" s="1724"/>
      <c r="G27" s="1724"/>
      <c r="H27" s="1724"/>
      <c r="I27" s="1724"/>
      <c r="J27" s="1724"/>
      <c r="K27" s="1724"/>
      <c r="L27" s="1724"/>
      <c r="M27" s="1724"/>
      <c r="N27" s="1725"/>
      <c r="O27" s="3"/>
      <c r="P27" s="1432"/>
      <c r="Q27" s="9"/>
      <c r="R27" s="10"/>
      <c r="S27" s="1020" t="s">
        <v>129</v>
      </c>
      <c r="T27" s="10"/>
      <c r="U27" s="10"/>
      <c r="V27" s="10"/>
      <c r="W27" s="10"/>
      <c r="X27" s="10"/>
      <c r="Y27" s="10"/>
      <c r="Z27" s="10"/>
      <c r="AA27" s="10"/>
      <c r="AB27" s="10"/>
      <c r="AC27" s="11"/>
    </row>
    <row r="28" spans="1:29" ht="15.75">
      <c r="A28" s="1432"/>
      <c r="B28" s="10"/>
      <c r="C28" s="10"/>
      <c r="D28" s="10"/>
      <c r="E28" s="49"/>
      <c r="F28" s="49"/>
      <c r="G28" s="50"/>
      <c r="H28" s="50"/>
      <c r="I28" s="1492" t="s">
        <v>6</v>
      </c>
      <c r="J28" s="1492"/>
      <c r="K28" s="10"/>
      <c r="L28" s="10"/>
      <c r="M28" s="10"/>
      <c r="N28" s="19"/>
      <c r="P28" s="1432"/>
      <c r="Q28" s="9"/>
      <c r="R28" s="10"/>
      <c r="S28" s="10"/>
      <c r="T28" s="10"/>
      <c r="U28" s="10"/>
      <c r="V28" s="10"/>
      <c r="W28" s="10"/>
      <c r="X28" s="10"/>
      <c r="Y28" s="10"/>
      <c r="Z28" s="10"/>
      <c r="AA28" s="10"/>
      <c r="AB28" s="10"/>
      <c r="AC28" s="11"/>
    </row>
    <row r="29" spans="1:29" ht="15.75">
      <c r="A29" s="1432"/>
      <c r="B29" s="10"/>
      <c r="C29" s="10"/>
      <c r="D29" s="10"/>
      <c r="F29" s="49"/>
      <c r="G29" s="41" t="s">
        <v>127</v>
      </c>
      <c r="H29" s="44" t="s">
        <v>4</v>
      </c>
      <c r="I29" s="1655">
        <v>3</v>
      </c>
      <c r="J29" s="1655"/>
      <c r="K29" s="100">
        <f>B25/I29</f>
        <v>0.99166666666666659</v>
      </c>
      <c r="L29" s="98" t="s">
        <v>128</v>
      </c>
      <c r="M29" s="10"/>
      <c r="N29" s="19"/>
      <c r="P29" s="1432"/>
      <c r="Q29" s="9"/>
      <c r="R29" s="10"/>
      <c r="S29" s="10"/>
      <c r="T29" s="41" t="s">
        <v>127</v>
      </c>
      <c r="U29" s="14" t="s">
        <v>1467</v>
      </c>
      <c r="V29" s="10"/>
      <c r="W29" s="10"/>
      <c r="X29" s="10"/>
      <c r="Y29" s="10"/>
      <c r="Z29" s="10"/>
      <c r="AA29" s="10"/>
      <c r="AB29" s="10"/>
      <c r="AC29" s="11"/>
    </row>
    <row r="30" spans="1:29" ht="15.75">
      <c r="A30" s="1432"/>
      <c r="B30" s="55"/>
      <c r="C30" s="64"/>
      <c r="D30" s="49"/>
      <c r="E30" s="65"/>
      <c r="F30" s="49"/>
      <c r="G30" s="50"/>
      <c r="H30" s="50"/>
      <c r="I30" s="50"/>
      <c r="J30" s="50"/>
      <c r="K30" s="10"/>
      <c r="L30" s="10"/>
      <c r="M30" s="10"/>
      <c r="N30" s="19"/>
      <c r="P30" s="1432"/>
      <c r="Q30" s="9"/>
      <c r="R30" s="10"/>
      <c r="S30" s="10"/>
      <c r="T30" s="10"/>
      <c r="U30" s="10"/>
      <c r="V30" s="10"/>
      <c r="W30" s="10"/>
      <c r="X30" s="10"/>
      <c r="Y30" s="10"/>
      <c r="Z30" s="10"/>
      <c r="AA30" s="10"/>
      <c r="AB30" s="10"/>
      <c r="AC30" s="11"/>
    </row>
    <row r="31" spans="1:29" ht="15.75">
      <c r="A31" s="1432"/>
      <c r="B31" s="31" t="s">
        <v>22</v>
      </c>
      <c r="C31" s="10"/>
      <c r="D31" s="91"/>
      <c r="E31" s="10"/>
      <c r="F31" s="10"/>
      <c r="G31" s="10"/>
      <c r="H31" s="10"/>
      <c r="I31" s="10"/>
      <c r="J31" s="10"/>
      <c r="K31" s="10"/>
      <c r="L31" s="10"/>
      <c r="M31" s="10"/>
      <c r="N31" s="19"/>
      <c r="P31" s="1432"/>
      <c r="Q31" s="9"/>
      <c r="R31" s="10"/>
      <c r="S31" s="10"/>
      <c r="T31" s="10"/>
      <c r="U31" s="10"/>
      <c r="V31" s="10"/>
      <c r="W31" s="10"/>
      <c r="X31" s="10"/>
      <c r="Y31" s="10"/>
      <c r="Z31" s="10"/>
      <c r="AA31" s="10"/>
      <c r="AB31" s="10"/>
      <c r="AC31" s="11"/>
    </row>
    <row r="32" spans="1:29" ht="15.75">
      <c r="A32" s="1432"/>
      <c r="B32" s="14" t="s">
        <v>121</v>
      </c>
      <c r="C32" s="55"/>
      <c r="D32" s="49"/>
      <c r="E32" s="49"/>
      <c r="F32" s="49"/>
      <c r="G32" s="50"/>
      <c r="H32" s="50"/>
      <c r="I32" s="50"/>
      <c r="J32" s="50"/>
      <c r="K32" s="20"/>
      <c r="L32" s="10"/>
      <c r="M32" s="10"/>
      <c r="N32" s="19"/>
      <c r="P32" s="1432"/>
      <c r="Q32" s="9"/>
      <c r="R32" s="10"/>
      <c r="S32" s="10"/>
      <c r="T32" s="10"/>
      <c r="U32" s="10"/>
      <c r="V32" s="10"/>
      <c r="W32" s="10"/>
      <c r="X32" s="10"/>
      <c r="Y32" s="10"/>
      <c r="Z32" s="10"/>
      <c r="AA32" s="10"/>
      <c r="AB32" s="10"/>
      <c r="AC32" s="11"/>
    </row>
    <row r="33" spans="1:29" ht="15.75">
      <c r="A33" s="1432"/>
      <c r="B33" s="14"/>
      <c r="C33" s="55"/>
      <c r="D33" s="49"/>
      <c r="E33" s="49"/>
      <c r="F33" s="49"/>
      <c r="G33" s="50"/>
      <c r="H33" s="50"/>
      <c r="I33" s="50"/>
      <c r="J33" s="50"/>
      <c r="K33" s="20"/>
      <c r="L33" s="10"/>
      <c r="M33" s="10"/>
      <c r="N33" s="19"/>
      <c r="P33" s="1432"/>
      <c r="Q33" s="9"/>
      <c r="R33" s="10"/>
      <c r="S33" s="10"/>
      <c r="T33" s="10"/>
      <c r="U33" s="10"/>
      <c r="V33" s="10"/>
      <c r="W33" s="10"/>
      <c r="X33" s="10"/>
      <c r="Y33" s="10"/>
      <c r="Z33" s="10"/>
      <c r="AA33" s="10"/>
      <c r="AB33" s="10"/>
      <c r="AC33" s="11"/>
    </row>
    <row r="34" spans="1:29">
      <c r="A34" s="1432"/>
      <c r="B34" s="67"/>
      <c r="C34" s="83" t="s">
        <v>122</v>
      </c>
      <c r="D34" s="28"/>
      <c r="E34" s="28"/>
      <c r="F34" s="28"/>
      <c r="G34" s="28"/>
      <c r="H34" s="28"/>
      <c r="I34" s="28"/>
      <c r="J34" s="28"/>
      <c r="K34" s="28"/>
      <c r="L34" s="28"/>
      <c r="M34" s="10"/>
      <c r="N34" s="29"/>
      <c r="P34" s="1432"/>
      <c r="Q34" s="9"/>
      <c r="R34" s="10"/>
      <c r="S34" s="10"/>
      <c r="T34" s="10"/>
      <c r="U34" s="10"/>
      <c r="V34" s="10"/>
      <c r="W34" s="10"/>
      <c r="X34" s="10"/>
      <c r="Y34" s="10"/>
      <c r="Z34" s="10"/>
      <c r="AA34" s="10"/>
      <c r="AB34" s="10"/>
      <c r="AC34" s="11"/>
    </row>
    <row r="35" spans="1:29">
      <c r="A35" s="1432"/>
      <c r="B35" s="67"/>
      <c r="C35" s="169" t="s">
        <v>134</v>
      </c>
      <c r="D35" s="28"/>
      <c r="E35" s="28"/>
      <c r="F35" s="28"/>
      <c r="G35" s="28"/>
      <c r="H35" s="28"/>
      <c r="I35" s="28"/>
      <c r="J35" s="28"/>
      <c r="K35" s="28"/>
      <c r="L35" s="28"/>
      <c r="M35" s="10"/>
      <c r="N35" s="29"/>
      <c r="P35" s="1432"/>
      <c r="Q35" s="9"/>
      <c r="R35" s="10"/>
      <c r="S35" s="10"/>
      <c r="T35" s="10"/>
      <c r="U35" s="10"/>
      <c r="V35" s="10"/>
      <c r="W35" s="10"/>
      <c r="X35" s="10"/>
      <c r="Y35" s="10"/>
      <c r="Z35" s="10"/>
      <c r="AA35" s="10"/>
      <c r="AB35" s="10"/>
      <c r="AC35" s="11"/>
    </row>
    <row r="36" spans="1:29">
      <c r="A36" s="1432"/>
      <c r="B36" s="67"/>
      <c r="C36" s="83" t="s">
        <v>123</v>
      </c>
      <c r="D36" s="28"/>
      <c r="E36" s="28"/>
      <c r="F36" s="28"/>
      <c r="G36" s="28"/>
      <c r="H36" s="28"/>
      <c r="I36" s="28"/>
      <c r="J36" s="28"/>
      <c r="K36" s="28"/>
      <c r="L36" s="28"/>
      <c r="M36" s="10"/>
      <c r="N36" s="29"/>
      <c r="P36" s="1432"/>
      <c r="Q36" s="9"/>
      <c r="R36" s="10"/>
      <c r="S36" s="10"/>
      <c r="T36" s="10"/>
      <c r="U36" s="10"/>
      <c r="V36" s="10"/>
      <c r="W36" s="10"/>
      <c r="X36" s="10"/>
      <c r="Y36" s="10"/>
      <c r="Z36" s="10"/>
      <c r="AA36" s="10"/>
      <c r="AB36" s="10"/>
      <c r="AC36" s="11"/>
    </row>
    <row r="37" spans="1:29">
      <c r="A37" s="1432"/>
      <c r="B37" s="67"/>
      <c r="C37" s="83" t="s">
        <v>124</v>
      </c>
      <c r="D37" s="28"/>
      <c r="E37" s="28"/>
      <c r="F37" s="28"/>
      <c r="G37" s="28"/>
      <c r="H37" s="28"/>
      <c r="I37" s="28"/>
      <c r="J37" s="28"/>
      <c r="K37" s="28"/>
      <c r="L37" s="28"/>
      <c r="M37" s="10"/>
      <c r="N37" s="29"/>
      <c r="P37" s="1432"/>
      <c r="Q37" s="9"/>
      <c r="R37" s="10"/>
      <c r="S37" s="10"/>
      <c r="T37" s="10"/>
      <c r="U37" s="10"/>
      <c r="V37" s="10"/>
      <c r="W37" s="10"/>
      <c r="X37" s="10"/>
      <c r="Y37" s="10"/>
      <c r="Z37" s="10"/>
      <c r="AA37" s="10"/>
      <c r="AB37" s="10"/>
      <c r="AC37" s="11"/>
    </row>
    <row r="38" spans="1:29" ht="15.75" thickBot="1">
      <c r="A38" s="1432"/>
      <c r="B38" s="430"/>
      <c r="C38" s="83"/>
      <c r="D38" s="28"/>
      <c r="E38" s="28"/>
      <c r="F38" s="28"/>
      <c r="G38" s="28"/>
      <c r="H38" s="28"/>
      <c r="I38" s="28"/>
      <c r="J38" s="28"/>
      <c r="K38" s="28"/>
      <c r="L38" s="28"/>
      <c r="M38" s="10"/>
      <c r="N38" s="29"/>
      <c r="P38" s="1432"/>
      <c r="Q38" s="9"/>
      <c r="R38" s="10"/>
      <c r="S38" s="10"/>
      <c r="T38" s="10"/>
      <c r="U38" s="10"/>
      <c r="V38" s="10"/>
      <c r="W38" s="10"/>
      <c r="X38" s="10"/>
      <c r="Y38" s="10"/>
      <c r="Z38" s="10"/>
      <c r="AA38" s="10"/>
      <c r="AB38" s="10"/>
      <c r="AC38" s="11"/>
    </row>
    <row r="39" spans="1:29">
      <c r="A39" s="1432"/>
      <c r="B39" s="23" t="s">
        <v>6</v>
      </c>
      <c r="C39" s="24" t="s">
        <v>140</v>
      </c>
      <c r="D39" s="25"/>
      <c r="E39" s="25"/>
      <c r="F39" s="25"/>
      <c r="G39" s="25"/>
      <c r="H39" s="25"/>
      <c r="I39" s="25"/>
      <c r="J39" s="25"/>
      <c r="K39" s="25"/>
      <c r="L39" s="25"/>
      <c r="M39" s="25"/>
      <c r="N39" s="26"/>
      <c r="P39" s="1432"/>
      <c r="Q39" s="9"/>
      <c r="R39" s="10"/>
      <c r="S39" s="10"/>
      <c r="T39" s="10"/>
      <c r="U39" s="10"/>
      <c r="V39" s="10"/>
      <c r="W39" s="10"/>
      <c r="X39" s="10"/>
      <c r="Y39" s="10"/>
      <c r="Z39" s="10"/>
      <c r="AA39" s="10"/>
      <c r="AB39" s="10"/>
      <c r="AC39" s="11"/>
    </row>
    <row r="40" spans="1:29">
      <c r="A40" s="1432"/>
      <c r="B40" s="86" t="s">
        <v>5</v>
      </c>
      <c r="C40" s="27" t="s">
        <v>478</v>
      </c>
      <c r="D40" s="28"/>
      <c r="E40" s="28"/>
      <c r="F40" s="28"/>
      <c r="G40" s="28"/>
      <c r="H40" s="28"/>
      <c r="I40" s="28"/>
      <c r="J40" s="28"/>
      <c r="K40" s="28"/>
      <c r="L40" s="28"/>
      <c r="M40" s="10"/>
      <c r="N40" s="29"/>
      <c r="P40" s="1432"/>
      <c r="Q40" s="9"/>
      <c r="R40" s="10"/>
      <c r="S40" s="10"/>
      <c r="T40" s="10"/>
      <c r="U40" s="10"/>
      <c r="V40" s="10"/>
      <c r="W40" s="10"/>
      <c r="X40" s="10"/>
      <c r="Y40" s="10"/>
      <c r="Z40" s="10"/>
      <c r="AA40" s="10"/>
      <c r="AB40" s="10"/>
      <c r="AC40" s="11"/>
    </row>
    <row r="41" spans="1:29">
      <c r="A41" s="1432"/>
      <c r="B41" s="93" t="s">
        <v>66</v>
      </c>
      <c r="C41" s="94" t="s">
        <v>479</v>
      </c>
      <c r="D41" s="95"/>
      <c r="E41" s="95"/>
      <c r="F41" s="95"/>
      <c r="G41" s="95"/>
      <c r="H41" s="95"/>
      <c r="I41" s="95"/>
      <c r="J41" s="95"/>
      <c r="K41" s="95"/>
      <c r="L41" s="95"/>
      <c r="M41" s="96"/>
      <c r="N41" s="97"/>
      <c r="P41" s="1432"/>
      <c r="Q41" s="9"/>
      <c r="R41" s="10"/>
      <c r="S41" s="10"/>
      <c r="T41" s="10"/>
      <c r="U41" s="10"/>
      <c r="V41" s="10"/>
      <c r="W41" s="10"/>
      <c r="X41" s="10"/>
      <c r="Y41" s="10"/>
      <c r="Z41" s="10"/>
      <c r="AA41" s="10"/>
      <c r="AB41" s="10"/>
      <c r="AC41" s="11"/>
    </row>
    <row r="42" spans="1:29" ht="15.75" thickBot="1">
      <c r="A42" s="1432"/>
      <c r="B42" s="1485" t="s">
        <v>464</v>
      </c>
      <c r="C42" s="1485"/>
      <c r="D42" s="1485"/>
      <c r="E42" s="1485"/>
      <c r="F42" s="1485"/>
      <c r="G42" s="1485"/>
      <c r="H42" s="1485"/>
      <c r="I42" s="1485"/>
      <c r="J42" s="1485"/>
      <c r="K42" s="1485"/>
      <c r="L42" s="1485"/>
      <c r="M42" s="1485"/>
      <c r="N42" s="1485"/>
      <c r="P42" s="1432"/>
      <c r="Q42" s="9"/>
      <c r="R42" s="10"/>
      <c r="S42" s="10"/>
      <c r="T42" s="10"/>
      <c r="U42" s="10"/>
      <c r="V42" s="10"/>
      <c r="W42" s="10"/>
      <c r="X42" s="10"/>
      <c r="Y42" s="10"/>
      <c r="Z42" s="10"/>
      <c r="AA42" s="10"/>
      <c r="AB42" s="10"/>
      <c r="AC42" s="11"/>
    </row>
    <row r="43" spans="1:29" ht="15" customHeight="1">
      <c r="A43" s="1432"/>
      <c r="B43" s="1699" t="s">
        <v>131</v>
      </c>
      <c r="C43" s="1700"/>
      <c r="D43" s="1700"/>
      <c r="E43" s="1700"/>
      <c r="F43" s="1700"/>
      <c r="G43" s="1700"/>
      <c r="H43" s="1700"/>
      <c r="I43" s="1700"/>
      <c r="J43" s="1700"/>
      <c r="K43" s="1707" t="s">
        <v>136</v>
      </c>
      <c r="L43" s="1708"/>
      <c r="M43" s="1711" t="s">
        <v>137</v>
      </c>
      <c r="N43" s="1712"/>
      <c r="P43" s="1432"/>
      <c r="Q43" s="9"/>
      <c r="R43" s="169" t="s">
        <v>273</v>
      </c>
      <c r="S43" s="10"/>
      <c r="T43" s="10"/>
      <c r="U43" s="10"/>
      <c r="V43" s="10"/>
      <c r="W43" s="10"/>
      <c r="X43" s="10"/>
      <c r="Y43" s="10"/>
      <c r="Z43" s="10"/>
      <c r="AA43" s="10"/>
      <c r="AB43" s="10"/>
      <c r="AC43" s="11"/>
    </row>
    <row r="44" spans="1:29" ht="15" customHeight="1">
      <c r="A44" s="1432"/>
      <c r="B44" s="1699"/>
      <c r="C44" s="1700"/>
      <c r="D44" s="1700"/>
      <c r="E44" s="1700"/>
      <c r="F44" s="1700"/>
      <c r="G44" s="1700"/>
      <c r="H44" s="1700"/>
      <c r="I44" s="1700"/>
      <c r="J44" s="1700"/>
      <c r="K44" s="1709"/>
      <c r="L44" s="1710"/>
      <c r="M44" s="1713"/>
      <c r="N44" s="1714"/>
      <c r="P44" s="1432"/>
      <c r="Q44" s="9"/>
      <c r="R44" s="10"/>
      <c r="S44" s="10"/>
      <c r="T44" s="10"/>
      <c r="U44" s="10"/>
      <c r="V44" s="10"/>
      <c r="W44" s="10"/>
      <c r="X44" s="10"/>
      <c r="Y44" s="10"/>
      <c r="Z44" s="10"/>
      <c r="AA44" s="10"/>
      <c r="AB44" s="10"/>
      <c r="AC44" s="11"/>
    </row>
    <row r="45" spans="1:29" ht="15" customHeight="1">
      <c r="A45" s="1432"/>
      <c r="B45" s="1699"/>
      <c r="C45" s="1700"/>
      <c r="D45" s="1700"/>
      <c r="E45" s="1700"/>
      <c r="F45" s="1700"/>
      <c r="G45" s="1700"/>
      <c r="H45" s="1700"/>
      <c r="I45" s="1700"/>
      <c r="J45" s="1700"/>
      <c r="K45" s="1709"/>
      <c r="L45" s="1710"/>
      <c r="M45" s="1713"/>
      <c r="N45" s="1714"/>
      <c r="P45" s="1432"/>
      <c r="Q45" s="9"/>
      <c r="R45" s="10"/>
      <c r="S45" s="10"/>
      <c r="T45" s="1019" t="s">
        <v>136</v>
      </c>
      <c r="U45" s="10"/>
      <c r="V45" s="10"/>
      <c r="W45" s="10"/>
      <c r="X45" s="10"/>
      <c r="Y45" s="10"/>
      <c r="Z45" s="10"/>
      <c r="AA45" s="10"/>
      <c r="AB45" s="10"/>
      <c r="AC45" s="11"/>
    </row>
    <row r="46" spans="1:29" ht="15.75" customHeight="1">
      <c r="A46" s="1432"/>
      <c r="B46" s="1699"/>
      <c r="C46" s="1700"/>
      <c r="D46" s="1700"/>
      <c r="E46" s="1700"/>
      <c r="F46" s="1700"/>
      <c r="G46" s="1700"/>
      <c r="H46" s="1700"/>
      <c r="I46" s="1700"/>
      <c r="J46" s="1700"/>
      <c r="K46" s="1715">
        <v>1</v>
      </c>
      <c r="L46" s="1414"/>
      <c r="M46" s="1726">
        <v>1</v>
      </c>
      <c r="N46" s="1727"/>
      <c r="P46" s="1432"/>
      <c r="Q46" s="9"/>
      <c r="R46" s="10"/>
      <c r="S46" s="10"/>
      <c r="T46" s="1020" t="s">
        <v>137</v>
      </c>
      <c r="U46" s="10"/>
      <c r="V46" s="10"/>
      <c r="W46" s="10"/>
      <c r="X46" s="10"/>
      <c r="Y46" s="10"/>
      <c r="Z46" s="10"/>
      <c r="AA46" s="10"/>
      <c r="AB46" s="10"/>
      <c r="AC46" s="11"/>
    </row>
    <row r="47" spans="1:29" ht="15.75" customHeight="1">
      <c r="A47" s="1432"/>
      <c r="B47" s="1699"/>
      <c r="C47" s="1700"/>
      <c r="D47" s="1700"/>
      <c r="E47" s="1700"/>
      <c r="F47" s="1700"/>
      <c r="G47" s="1700"/>
      <c r="H47" s="1700"/>
      <c r="I47" s="1700"/>
      <c r="J47" s="1700"/>
      <c r="K47" s="1715"/>
      <c r="L47" s="1414"/>
      <c r="M47" s="1726"/>
      <c r="N47" s="1727"/>
      <c r="P47" s="1432"/>
      <c r="Q47" s="9"/>
      <c r="R47" s="10"/>
      <c r="S47" s="10"/>
      <c r="T47" s="10"/>
      <c r="U47" s="10"/>
      <c r="V47" s="10"/>
      <c r="W47" s="10"/>
      <c r="X47" s="10"/>
      <c r="Y47" s="10"/>
      <c r="Z47" s="10"/>
      <c r="AA47" s="10"/>
      <c r="AB47" s="10"/>
      <c r="AC47" s="11"/>
    </row>
    <row r="48" spans="1:29" ht="16.5" customHeight="1" thickBot="1">
      <c r="A48" s="1432"/>
      <c r="B48" s="1701"/>
      <c r="C48" s="1702"/>
      <c r="D48" s="1702"/>
      <c r="E48" s="1702"/>
      <c r="F48" s="1702"/>
      <c r="G48" s="1702"/>
      <c r="H48" s="1702"/>
      <c r="I48" s="1702"/>
      <c r="J48" s="1702"/>
      <c r="K48" s="1719" t="s">
        <v>5</v>
      </c>
      <c r="L48" s="1720"/>
      <c r="M48" s="1717" t="s">
        <v>66</v>
      </c>
      <c r="N48" s="1718"/>
      <c r="P48" s="1432"/>
      <c r="Q48" s="1439" t="s">
        <v>1468</v>
      </c>
      <c r="R48" s="1428"/>
      <c r="S48" s="1428"/>
      <c r="T48" s="1428"/>
      <c r="U48" s="1428"/>
      <c r="V48" s="1428"/>
      <c r="W48" s="1428"/>
      <c r="X48" s="1428"/>
      <c r="Y48" s="1428"/>
      <c r="Z48" s="1428"/>
      <c r="AA48" s="1428"/>
      <c r="AB48" s="869" t="s">
        <v>5</v>
      </c>
      <c r="AC48" s="11"/>
    </row>
    <row r="49" spans="1:29" ht="15.75" customHeight="1">
      <c r="A49" s="1432"/>
      <c r="B49" s="1699" t="s">
        <v>273</v>
      </c>
      <c r="C49" s="1700"/>
      <c r="D49" s="1700"/>
      <c r="E49" s="1700"/>
      <c r="F49" s="1700"/>
      <c r="G49" s="1700"/>
      <c r="H49" s="1525"/>
      <c r="I49" s="1525"/>
      <c r="J49" s="1525"/>
      <c r="K49" s="28"/>
      <c r="L49" s="1732"/>
      <c r="M49" s="1732"/>
      <c r="N49" s="1733"/>
      <c r="P49" s="1432"/>
      <c r="Q49" s="1439"/>
      <c r="R49" s="1428"/>
      <c r="S49" s="1428"/>
      <c r="T49" s="1428"/>
      <c r="U49" s="1428"/>
      <c r="V49" s="1428"/>
      <c r="W49" s="1428"/>
      <c r="X49" s="1428"/>
      <c r="Y49" s="1428"/>
      <c r="Z49" s="1428"/>
      <c r="AA49" s="1428"/>
      <c r="AB49" s="874" t="s">
        <v>66</v>
      </c>
      <c r="AC49" s="11"/>
    </row>
    <row r="50" spans="1:29" ht="18.75">
      <c r="A50" s="1432"/>
      <c r="B50" s="66" t="s">
        <v>6</v>
      </c>
      <c r="C50" s="99" t="s">
        <v>861</v>
      </c>
      <c r="D50" s="10"/>
      <c r="E50" s="10"/>
      <c r="F50" s="10"/>
      <c r="G50" s="28"/>
      <c r="H50" s="1722" t="s">
        <v>5</v>
      </c>
      <c r="I50" s="1722"/>
      <c r="J50" s="1722"/>
      <c r="K50" s="28"/>
      <c r="L50" s="1722" t="s">
        <v>66</v>
      </c>
      <c r="M50" s="1722"/>
      <c r="N50" s="1734"/>
      <c r="P50" s="1432"/>
      <c r="Q50" s="1439"/>
      <c r="R50" s="1428"/>
      <c r="S50" s="1428"/>
      <c r="T50" s="1428"/>
      <c r="U50" s="1428"/>
      <c r="V50" s="1428"/>
      <c r="W50" s="1428"/>
      <c r="X50" s="1428"/>
      <c r="Y50" s="1428"/>
      <c r="Z50" s="1428"/>
      <c r="AA50" s="1428"/>
      <c r="AB50" s="991"/>
      <c r="AC50" s="11"/>
    </row>
    <row r="51" spans="1:29" ht="15.75">
      <c r="A51" s="1432"/>
      <c r="B51" s="13">
        <v>0.90500000000000003</v>
      </c>
      <c r="C51" s="14" t="s">
        <v>132</v>
      </c>
      <c r="D51" s="92"/>
      <c r="E51" s="92"/>
      <c r="F51" s="28"/>
      <c r="G51" s="28"/>
      <c r="H51" s="1409">
        <f>IF(ISTEXT(B51),0,(B51/B54)*K46)</f>
        <v>0.87864077669902918</v>
      </c>
      <c r="I51" s="1409"/>
      <c r="J51" s="1409"/>
      <c r="K51" s="28"/>
      <c r="L51" s="1409">
        <f>IF(ISTEXT(B51),0,(B51/B58)*M46)</f>
        <v>0.90500000000000003</v>
      </c>
      <c r="M51" s="1409"/>
      <c r="N51" s="1735"/>
      <c r="P51" s="1432"/>
      <c r="Q51" s="9"/>
      <c r="R51" s="10"/>
      <c r="S51" s="10"/>
      <c r="T51" s="10"/>
      <c r="U51" s="10"/>
      <c r="V51" s="10"/>
      <c r="W51" s="10"/>
      <c r="X51" s="10"/>
      <c r="Y51" s="10"/>
      <c r="Z51" s="10"/>
      <c r="AA51" s="10"/>
      <c r="AB51" s="10"/>
      <c r="AC51" s="11"/>
    </row>
    <row r="52" spans="1:29" ht="15.75">
      <c r="A52" s="1432"/>
      <c r="B52" s="17">
        <v>0.125</v>
      </c>
      <c r="C52" s="14" t="s">
        <v>133</v>
      </c>
      <c r="D52" s="28"/>
      <c r="E52" s="28"/>
      <c r="F52" s="28"/>
      <c r="G52" s="28"/>
      <c r="H52" s="1409">
        <f>IF(ISTEXT(B52),0,(B52/B54)*K46)</f>
        <v>0.12135922330097088</v>
      </c>
      <c r="I52" s="1409"/>
      <c r="J52" s="1409"/>
      <c r="K52" s="28"/>
      <c r="L52" s="1409">
        <f>IF(ISTEXT(B52),0,(B52/B58)*M46)</f>
        <v>0.125</v>
      </c>
      <c r="M52" s="1409"/>
      <c r="N52" s="1735"/>
      <c r="P52" s="1432"/>
      <c r="Q52" s="9"/>
      <c r="R52" s="10"/>
      <c r="S52" s="10"/>
      <c r="T52" s="10"/>
      <c r="U52" s="10"/>
      <c r="V52" s="10"/>
      <c r="W52" s="10"/>
      <c r="X52" s="10"/>
      <c r="Y52" s="10"/>
      <c r="Z52" s="10"/>
      <c r="AA52" s="10"/>
      <c r="AB52" s="10"/>
      <c r="AC52" s="11"/>
    </row>
    <row r="53" spans="1:29">
      <c r="A53" s="1432"/>
      <c r="B53" s="10"/>
      <c r="C53" s="10"/>
      <c r="D53" s="10"/>
      <c r="E53" s="10"/>
      <c r="F53" s="10"/>
      <c r="G53" s="10"/>
      <c r="H53" s="28"/>
      <c r="I53" s="28"/>
      <c r="J53" s="28"/>
      <c r="K53" s="28"/>
      <c r="L53" s="28"/>
      <c r="M53" s="28"/>
      <c r="N53" s="29"/>
      <c r="P53" s="1432"/>
      <c r="Q53" s="9"/>
      <c r="R53" s="10"/>
      <c r="S53" s="10"/>
      <c r="T53" s="10"/>
      <c r="U53" s="10"/>
      <c r="V53" s="10"/>
      <c r="W53" s="10"/>
      <c r="X53" s="10"/>
      <c r="Y53" s="10"/>
      <c r="Z53" s="10"/>
      <c r="AA53" s="10"/>
      <c r="AB53" s="10"/>
      <c r="AC53" s="11"/>
    </row>
    <row r="54" spans="1:29">
      <c r="A54" s="1432"/>
      <c r="B54" s="55">
        <f>SUM(B51:B52)</f>
        <v>1.03</v>
      </c>
      <c r="C54" s="10"/>
      <c r="D54" s="10"/>
      <c r="E54" s="1736" t="s">
        <v>8</v>
      </c>
      <c r="F54" s="1736"/>
      <c r="G54" s="1736"/>
      <c r="H54" s="1591">
        <f>SUM(H51:J52)</f>
        <v>1</v>
      </c>
      <c r="I54" s="1591"/>
      <c r="J54" s="1591"/>
      <c r="K54" s="28"/>
      <c r="L54" s="1563">
        <f>SUM(L51:N52)</f>
        <v>1.03</v>
      </c>
      <c r="M54" s="1563"/>
      <c r="N54" s="1737"/>
      <c r="P54" s="1432"/>
      <c r="Q54" s="9"/>
      <c r="R54" s="1021">
        <v>1</v>
      </c>
      <c r="S54" s="99" t="s">
        <v>1469</v>
      </c>
      <c r="T54" s="10"/>
      <c r="U54" s="10"/>
      <c r="V54" s="10"/>
      <c r="W54" s="10"/>
      <c r="X54" s="10"/>
      <c r="Y54" s="10"/>
      <c r="Z54" s="10"/>
      <c r="AA54" s="10"/>
      <c r="AB54" s="10"/>
      <c r="AC54" s="11"/>
    </row>
    <row r="55" spans="1:29" ht="15.75">
      <c r="A55" s="1432"/>
      <c r="B55" s="141"/>
      <c r="C55" s="10"/>
      <c r="D55" s="10"/>
      <c r="E55" s="145"/>
      <c r="F55" s="145"/>
      <c r="G55" s="145"/>
      <c r="H55" s="146"/>
      <c r="I55" s="146"/>
      <c r="J55" s="146"/>
      <c r="K55" s="28"/>
      <c r="L55" s="147"/>
      <c r="M55" s="147"/>
      <c r="N55" s="148"/>
      <c r="P55" s="1432"/>
      <c r="Q55" s="9"/>
      <c r="R55" s="10"/>
      <c r="S55" s="10"/>
      <c r="T55" s="10"/>
      <c r="U55" s="1051" t="s">
        <v>1385</v>
      </c>
      <c r="V55" s="10"/>
      <c r="W55" s="10"/>
      <c r="X55" s="10"/>
      <c r="Y55" s="10"/>
      <c r="Z55" s="10"/>
      <c r="AA55" s="10"/>
      <c r="AB55" s="10"/>
      <c r="AC55" s="11"/>
    </row>
    <row r="56" spans="1:29" ht="15.75">
      <c r="A56" s="1432"/>
      <c r="B56" s="9" t="s">
        <v>201</v>
      </c>
      <c r="C56" s="21"/>
      <c r="D56" s="21"/>
      <c r="E56" s="21"/>
      <c r="F56" s="21"/>
      <c r="H56" s="186" t="s">
        <v>202</v>
      </c>
      <c r="I56" s="187" t="s">
        <v>203</v>
      </c>
      <c r="J56" s="10"/>
      <c r="K56" s="10"/>
      <c r="L56" s="10"/>
      <c r="M56" s="15"/>
      <c r="N56" s="19"/>
      <c r="P56" s="1432"/>
      <c r="Q56" s="9"/>
      <c r="R56" s="10"/>
      <c r="S56" s="10"/>
      <c r="T56" s="10"/>
      <c r="U56" s="10"/>
      <c r="V56" s="10"/>
      <c r="W56" s="10"/>
      <c r="X56" s="10"/>
      <c r="Y56" s="10"/>
      <c r="Z56" s="10"/>
      <c r="AA56" s="10"/>
      <c r="AB56" s="10"/>
      <c r="AC56" s="11"/>
    </row>
    <row r="57" spans="1:29" ht="15" customHeight="1">
      <c r="A57" s="1432"/>
      <c r="B57" s="1695" t="s">
        <v>139</v>
      </c>
      <c r="C57" s="1696"/>
      <c r="D57" s="1696"/>
      <c r="E57" s="1696"/>
      <c r="F57" s="1696"/>
      <c r="G57" s="1696"/>
      <c r="H57" s="1696"/>
      <c r="I57" s="1696"/>
      <c r="J57" s="1696"/>
      <c r="K57" s="1696"/>
      <c r="L57" s="1696"/>
      <c r="M57" s="1696"/>
      <c r="N57" s="1697"/>
      <c r="O57" s="3"/>
      <c r="P57" s="1432"/>
      <c r="Q57" s="1016" t="s">
        <v>1418</v>
      </c>
      <c r="R57" s="10"/>
      <c r="S57" s="10"/>
      <c r="T57" s="10"/>
      <c r="U57" s="10"/>
      <c r="V57" s="10"/>
      <c r="W57" s="10"/>
      <c r="X57" s="10"/>
      <c r="Y57" s="10"/>
      <c r="Z57" s="10"/>
      <c r="AA57" s="10"/>
      <c r="AB57" s="10"/>
      <c r="AC57" s="11"/>
    </row>
    <row r="58" spans="1:29" ht="15.75" thickBot="1">
      <c r="A58" s="1432"/>
      <c r="B58" s="106">
        <v>1</v>
      </c>
      <c r="C58" s="99" t="s">
        <v>135</v>
      </c>
      <c r="D58" s="10"/>
      <c r="E58" s="10"/>
      <c r="F58" s="10"/>
      <c r="G58" s="10"/>
      <c r="H58" s="28"/>
      <c r="I58" s="28"/>
      <c r="J58" s="28"/>
      <c r="K58" s="28"/>
      <c r="L58" s="28"/>
      <c r="M58" s="10"/>
      <c r="N58" s="29"/>
      <c r="P58" s="1432"/>
      <c r="Q58" s="992" t="str">
        <f ca="1">CELL("nomfichier",P54)</f>
        <v>D:\1 UPRT SITE WEB\uprt.fr\ff-mickael-rabeau\[ff-mr-patisserie-N°3-complet.xlsx]Crèmes et Garnitures</v>
      </c>
      <c r="R58" s="10"/>
      <c r="S58" s="10"/>
      <c r="T58" s="10"/>
      <c r="U58" s="10"/>
      <c r="V58" s="10"/>
      <c r="W58" s="10"/>
      <c r="X58" s="10"/>
      <c r="Y58" s="10"/>
      <c r="Z58" s="10"/>
      <c r="AA58" s="10"/>
      <c r="AB58" s="10"/>
      <c r="AC58" s="11"/>
    </row>
    <row r="59" spans="1:29">
      <c r="A59" s="1432"/>
      <c r="B59" s="23" t="s">
        <v>6</v>
      </c>
      <c r="C59" s="24" t="s">
        <v>140</v>
      </c>
      <c r="D59" s="25"/>
      <c r="E59" s="25"/>
      <c r="F59" s="25"/>
      <c r="G59" s="25"/>
      <c r="H59" s="25"/>
      <c r="I59" s="25"/>
      <c r="J59" s="25"/>
      <c r="K59" s="25"/>
      <c r="L59" s="25"/>
      <c r="M59" s="25"/>
      <c r="N59" s="26"/>
      <c r="P59" s="1432"/>
      <c r="Q59" s="938"/>
      <c r="R59" s="939"/>
      <c r="S59" s="939"/>
      <c r="T59" s="939"/>
      <c r="U59" s="25"/>
      <c r="V59" s="25"/>
      <c r="W59" s="25"/>
      <c r="X59" s="25"/>
      <c r="Y59" s="25"/>
      <c r="Z59" s="25"/>
      <c r="AA59" s="25"/>
      <c r="AB59" s="25"/>
      <c r="AC59" s="26"/>
    </row>
    <row r="60" spans="1:29">
      <c r="A60" s="1432"/>
      <c r="B60" s="86" t="s">
        <v>5</v>
      </c>
      <c r="C60" s="27" t="s">
        <v>11</v>
      </c>
      <c r="D60" s="28"/>
      <c r="E60" s="28"/>
      <c r="F60" s="28"/>
      <c r="G60" s="28"/>
      <c r="H60" s="28"/>
      <c r="I60" s="28"/>
      <c r="J60" s="28"/>
      <c r="K60" s="28"/>
      <c r="L60" s="28"/>
      <c r="M60" s="10"/>
      <c r="N60" s="29"/>
      <c r="P60" s="1432"/>
      <c r="Q60" s="9"/>
      <c r="R60" s="10" t="s">
        <v>9</v>
      </c>
      <c r="S60" s="932" t="s">
        <v>177</v>
      </c>
      <c r="T60" s="10"/>
      <c r="U60" s="10"/>
      <c r="V60" s="1429" t="s">
        <v>179</v>
      </c>
      <c r="W60" s="1429"/>
      <c r="X60" s="1429"/>
      <c r="Y60" s="1429"/>
      <c r="Z60" s="1429"/>
      <c r="AA60" s="1429"/>
      <c r="AB60" s="1429"/>
      <c r="AC60" s="1430"/>
    </row>
    <row r="61" spans="1:29">
      <c r="A61" s="1432"/>
      <c r="B61" s="93" t="s">
        <v>66</v>
      </c>
      <c r="C61" s="94" t="s">
        <v>137</v>
      </c>
      <c r="D61" s="95"/>
      <c r="E61" s="95"/>
      <c r="F61" s="95"/>
      <c r="G61" s="95"/>
      <c r="H61" s="95"/>
      <c r="I61" s="95"/>
      <c r="J61" s="95"/>
      <c r="K61" s="95"/>
      <c r="L61" s="95"/>
      <c r="M61" s="96"/>
      <c r="N61" s="97"/>
      <c r="P61" s="1432"/>
      <c r="Q61" s="10"/>
      <c r="R61" s="10"/>
      <c r="S61" s="10"/>
      <c r="T61" s="10"/>
      <c r="U61" s="10"/>
      <c r="V61" s="931"/>
      <c r="W61" s="931" t="s">
        <v>178</v>
      </c>
      <c r="X61" s="931"/>
      <c r="Y61" s="931"/>
      <c r="Z61" s="931"/>
      <c r="AA61" s="931"/>
      <c r="AB61" s="931"/>
      <c r="AC61" s="933"/>
    </row>
    <row r="62" spans="1:29" ht="15" customHeight="1">
      <c r="A62" s="1432"/>
      <c r="B62" s="1433" t="s">
        <v>1412</v>
      </c>
      <c r="C62" s="1434"/>
      <c r="D62" s="1434"/>
      <c r="E62" s="1434"/>
      <c r="F62" s="1434"/>
      <c r="G62" s="1434"/>
      <c r="H62" s="1434"/>
      <c r="I62" s="1434"/>
      <c r="J62" s="1434"/>
      <c r="K62" s="1434"/>
      <c r="L62" s="1434"/>
      <c r="M62" s="1434"/>
      <c r="N62" s="1435"/>
      <c r="P62" s="1432"/>
      <c r="Q62" s="1433" t="s">
        <v>1412</v>
      </c>
      <c r="R62" s="1434"/>
      <c r="S62" s="1434"/>
      <c r="T62" s="1434"/>
      <c r="U62" s="1434"/>
      <c r="V62" s="1434"/>
      <c r="W62" s="1434"/>
      <c r="X62" s="1434"/>
      <c r="Y62" s="1434"/>
      <c r="Z62" s="1434"/>
      <c r="AA62" s="1434"/>
      <c r="AB62" s="1434"/>
      <c r="AC62" s="1435"/>
    </row>
    <row r="63" spans="1:29" ht="15.75" thickBot="1">
      <c r="A63" s="1432"/>
      <c r="B63" s="1436"/>
      <c r="C63" s="1437"/>
      <c r="D63" s="1437"/>
      <c r="E63" s="1437"/>
      <c r="F63" s="1437"/>
      <c r="G63" s="1437"/>
      <c r="H63" s="1437"/>
      <c r="I63" s="1437"/>
      <c r="J63" s="1437"/>
      <c r="K63" s="1437"/>
      <c r="L63" s="1437"/>
      <c r="M63" s="1437"/>
      <c r="N63" s="1438"/>
      <c r="P63" s="1432"/>
      <c r="Q63" s="1436"/>
      <c r="R63" s="1437"/>
      <c r="S63" s="1437"/>
      <c r="T63" s="1437"/>
      <c r="U63" s="1437"/>
      <c r="V63" s="1437"/>
      <c r="W63" s="1437"/>
      <c r="X63" s="1437"/>
      <c r="Y63" s="1437"/>
      <c r="Z63" s="1437"/>
      <c r="AA63" s="1437"/>
      <c r="AB63" s="1437"/>
      <c r="AC63" s="1438"/>
    </row>
    <row r="65" spans="1:29" ht="15.75" thickBot="1">
      <c r="A65" s="8" t="s">
        <v>3</v>
      </c>
      <c r="B65" s="1431" t="str">
        <f>B66</f>
        <v>Crème d'amandes pour Pithiviers ou pain hollandais</v>
      </c>
      <c r="C65" s="1431"/>
      <c r="D65" s="1431"/>
      <c r="E65" s="1431"/>
      <c r="F65" s="1431"/>
      <c r="G65" s="1431"/>
      <c r="H65" s="1431"/>
      <c r="I65" s="1431"/>
      <c r="J65" s="1431"/>
      <c r="K65" s="1431"/>
      <c r="L65" s="1431"/>
      <c r="M65" s="1431"/>
      <c r="N65" s="1431"/>
      <c r="O65" s="3"/>
      <c r="P65" s="8" t="s">
        <v>3</v>
      </c>
      <c r="Q65" s="1431" t="str">
        <f>Q66</f>
        <v>Crème d'amandes pour Pithiviers ou pain hollandais</v>
      </c>
      <c r="R65" s="1431"/>
      <c r="S65" s="1431"/>
      <c r="T65" s="1431"/>
      <c r="U65" s="1431"/>
      <c r="V65" s="1431"/>
      <c r="W65" s="1431"/>
      <c r="X65" s="1431"/>
      <c r="Y65" s="1431"/>
      <c r="Z65" s="1431"/>
      <c r="AA65" s="1431"/>
      <c r="AB65" s="1431"/>
      <c r="AC65" s="1431"/>
    </row>
    <row r="66" spans="1:29" ht="23.25" customHeight="1">
      <c r="A66" s="1432" t="str">
        <f>B66</f>
        <v>Crème d'amandes pour Pithiviers ou pain hollandais</v>
      </c>
      <c r="B66" s="1399" t="s">
        <v>32</v>
      </c>
      <c r="C66" s="1400"/>
      <c r="D66" s="1400"/>
      <c r="E66" s="1400"/>
      <c r="F66" s="1400"/>
      <c r="G66" s="1400"/>
      <c r="H66" s="1400"/>
      <c r="I66" s="1400"/>
      <c r="J66" s="1400"/>
      <c r="K66" s="1400"/>
      <c r="L66" s="1400"/>
      <c r="M66" s="1400"/>
      <c r="N66" s="1401"/>
      <c r="O66" s="3"/>
      <c r="P66" s="1432" t="str">
        <f>Q66</f>
        <v>Crème d'amandes pour Pithiviers ou pain hollandais</v>
      </c>
      <c r="Q66" s="1399" t="s">
        <v>32</v>
      </c>
      <c r="R66" s="1400"/>
      <c r="S66" s="1400"/>
      <c r="T66" s="1400"/>
      <c r="U66" s="1400"/>
      <c r="V66" s="1400"/>
      <c r="W66" s="1400"/>
      <c r="X66" s="1400"/>
      <c r="Y66" s="1400"/>
      <c r="Z66" s="1400"/>
      <c r="AA66" s="1400"/>
      <c r="AB66" s="1400"/>
      <c r="AC66" s="1401"/>
    </row>
    <row r="67" spans="1:29" ht="15.75" customHeight="1">
      <c r="A67" s="1432"/>
      <c r="B67" s="1387"/>
      <c r="C67" s="1388"/>
      <c r="D67" s="1388"/>
      <c r="E67" s="1388"/>
      <c r="F67" s="1388"/>
      <c r="G67" s="1388"/>
      <c r="H67" s="1388"/>
      <c r="I67" s="1388"/>
      <c r="J67" s="1388"/>
      <c r="K67" s="1388"/>
      <c r="L67" s="1388"/>
      <c r="M67" s="1388"/>
      <c r="N67" s="1389"/>
      <c r="O67" s="3"/>
      <c r="P67" s="1432"/>
      <c r="Q67" s="1387"/>
      <c r="R67" s="1388"/>
      <c r="S67" s="1388"/>
      <c r="T67" s="1388"/>
      <c r="U67" s="1388"/>
      <c r="V67" s="1388"/>
      <c r="W67" s="1388"/>
      <c r="X67" s="1388"/>
      <c r="Y67" s="1388"/>
      <c r="Z67" s="1388"/>
      <c r="AA67" s="1388"/>
      <c r="AB67" s="1388"/>
      <c r="AC67" s="1389"/>
    </row>
    <row r="68" spans="1:29" ht="15.75" customHeight="1">
      <c r="A68" s="1432"/>
      <c r="B68" s="1416" t="s">
        <v>19</v>
      </c>
      <c r="C68" s="1417"/>
      <c r="D68" s="1417"/>
      <c r="E68" s="1417"/>
      <c r="F68" s="1417"/>
      <c r="G68" s="1417"/>
      <c r="H68" s="1417"/>
      <c r="I68" s="1417"/>
      <c r="J68" s="1417"/>
      <c r="K68" s="1417"/>
      <c r="L68" s="1417"/>
      <c r="M68" s="1417"/>
      <c r="N68" s="1418"/>
      <c r="O68" s="3"/>
      <c r="P68" s="1432"/>
      <c r="Q68" s="1416" t="s">
        <v>19</v>
      </c>
      <c r="R68" s="1417"/>
      <c r="S68" s="1417"/>
      <c r="T68" s="1417"/>
      <c r="U68" s="1417"/>
      <c r="V68" s="1417"/>
      <c r="W68" s="1417"/>
      <c r="X68" s="1417"/>
      <c r="Y68" s="1417"/>
      <c r="Z68" s="1417"/>
      <c r="AA68" s="1417"/>
      <c r="AB68" s="1417"/>
      <c r="AC68" s="1418"/>
    </row>
    <row r="69" spans="1:29" ht="15.75" customHeight="1" thickBot="1">
      <c r="A69" s="1432"/>
      <c r="B69" s="1576"/>
      <c r="C69" s="1577"/>
      <c r="D69" s="1577"/>
      <c r="E69" s="1577"/>
      <c r="F69" s="1577"/>
      <c r="G69" s="1577"/>
      <c r="H69" s="1577"/>
      <c r="I69" s="1577"/>
      <c r="J69" s="1577"/>
      <c r="K69" s="1577"/>
      <c r="L69" s="1577"/>
      <c r="M69" s="1577"/>
      <c r="N69" s="1578"/>
      <c r="O69" s="3"/>
      <c r="P69" s="1432"/>
      <c r="Q69" s="1576"/>
      <c r="R69" s="1577"/>
      <c r="S69" s="1577"/>
      <c r="T69" s="1577"/>
      <c r="U69" s="1577"/>
      <c r="V69" s="1577"/>
      <c r="W69" s="1577"/>
      <c r="X69" s="1577"/>
      <c r="Y69" s="1577"/>
      <c r="Z69" s="1577"/>
      <c r="AA69" s="1577"/>
      <c r="AB69" s="1577"/>
      <c r="AC69" s="1578"/>
    </row>
    <row r="70" spans="1:29" ht="15" customHeight="1">
      <c r="A70" s="1432"/>
      <c r="B70" s="10"/>
      <c r="C70" s="10"/>
      <c r="D70" s="10"/>
      <c r="E70" s="10"/>
      <c r="F70" s="1608" t="s">
        <v>33</v>
      </c>
      <c r="G70" s="1608"/>
      <c r="H70" s="1608"/>
      <c r="I70" s="1608"/>
      <c r="J70" s="1608"/>
      <c r="K70" s="1608"/>
      <c r="L70" s="10"/>
      <c r="M70" s="10"/>
      <c r="N70" s="11"/>
      <c r="O70" s="3"/>
      <c r="P70" s="1432"/>
      <c r="Q70" s="1424" t="s">
        <v>144</v>
      </c>
      <c r="R70" s="1403"/>
      <c r="S70" s="1403"/>
      <c r="T70" s="1403"/>
      <c r="U70" s="1403"/>
      <c r="V70" s="1403"/>
      <c r="W70" s="1403"/>
      <c r="X70" s="1403"/>
      <c r="Y70" s="1403"/>
      <c r="Z70" s="1403"/>
      <c r="AA70" s="1403"/>
      <c r="AB70" s="1403"/>
      <c r="AC70" s="1425"/>
    </row>
    <row r="71" spans="1:29" ht="15" customHeight="1" thickBot="1">
      <c r="A71" s="1432"/>
      <c r="B71" s="10"/>
      <c r="C71" s="10"/>
      <c r="D71" s="10"/>
      <c r="E71" s="10"/>
      <c r="F71" s="1597"/>
      <c r="G71" s="1597"/>
      <c r="H71" s="1597"/>
      <c r="I71" s="1597"/>
      <c r="J71" s="1597"/>
      <c r="K71" s="1597"/>
      <c r="L71" s="10"/>
      <c r="M71" s="10"/>
      <c r="N71" s="11"/>
      <c r="O71" s="3"/>
      <c r="P71" s="1432"/>
      <c r="Q71" s="1426"/>
      <c r="R71" s="1406"/>
      <c r="S71" s="1406"/>
      <c r="T71" s="1406"/>
      <c r="U71" s="1406"/>
      <c r="V71" s="1406"/>
      <c r="W71" s="1406"/>
      <c r="X71" s="1406"/>
      <c r="Y71" s="1406"/>
      <c r="Z71" s="1406"/>
      <c r="AA71" s="1406"/>
      <c r="AB71" s="1406"/>
      <c r="AC71" s="1427"/>
    </row>
    <row r="72" spans="1:29" ht="18.75" customHeight="1">
      <c r="A72" s="1432"/>
      <c r="B72" s="10"/>
      <c r="C72" s="10"/>
      <c r="D72" s="10"/>
      <c r="E72" s="10"/>
      <c r="F72" s="10"/>
      <c r="G72" s="1414">
        <v>1</v>
      </c>
      <c r="H72" s="1414"/>
      <c r="I72" s="1414">
        <v>2</v>
      </c>
      <c r="J72" s="1414"/>
      <c r="K72" s="10"/>
      <c r="L72" s="10"/>
      <c r="M72" s="10"/>
      <c r="N72" s="11"/>
      <c r="O72" s="3"/>
      <c r="P72" s="1432"/>
      <c r="Q72" s="1439" t="s">
        <v>1421</v>
      </c>
      <c r="R72" s="1428"/>
      <c r="S72" s="1428"/>
      <c r="T72" s="1428"/>
      <c r="U72" s="1428"/>
      <c r="V72" s="1428"/>
      <c r="W72" s="1428"/>
      <c r="X72" s="1428"/>
      <c r="Y72" s="1428"/>
      <c r="Z72" s="1428"/>
      <c r="AA72" s="1428"/>
      <c r="AB72" s="991"/>
      <c r="AC72" s="11"/>
    </row>
    <row r="73" spans="1:29" ht="15" customHeight="1">
      <c r="A73" s="1432"/>
      <c r="B73" s="30" t="s">
        <v>20</v>
      </c>
      <c r="C73" s="103" t="s">
        <v>21</v>
      </c>
      <c r="D73" s="10"/>
      <c r="E73" s="10"/>
      <c r="F73" s="10"/>
      <c r="G73" s="1408" t="s">
        <v>5</v>
      </c>
      <c r="H73" s="1408"/>
      <c r="I73" s="1408" t="s">
        <v>5</v>
      </c>
      <c r="J73" s="1408"/>
      <c r="K73" s="10"/>
      <c r="L73" s="10"/>
      <c r="M73" s="10"/>
      <c r="N73" s="11"/>
      <c r="O73" s="3"/>
      <c r="P73" s="1432"/>
      <c r="Q73" s="1439"/>
      <c r="R73" s="1428"/>
      <c r="S73" s="1428"/>
      <c r="T73" s="1428"/>
      <c r="U73" s="1428"/>
      <c r="V73" s="1428"/>
      <c r="W73" s="1428"/>
      <c r="X73" s="1428"/>
      <c r="Y73" s="1428"/>
      <c r="Z73" s="1428"/>
      <c r="AA73" s="1428"/>
      <c r="AB73" s="869" t="s">
        <v>5</v>
      </c>
      <c r="AC73" s="11"/>
    </row>
    <row r="74" spans="1:29" ht="15" customHeight="1">
      <c r="A74" s="1432"/>
      <c r="B74" s="102" t="s">
        <v>6</v>
      </c>
      <c r="C74" s="102" t="s">
        <v>6</v>
      </c>
      <c r="D74" s="99" t="s">
        <v>861</v>
      </c>
      <c r="E74" s="10"/>
      <c r="F74" s="10"/>
      <c r="G74" s="1527" t="s">
        <v>20</v>
      </c>
      <c r="H74" s="1527"/>
      <c r="I74" s="1527" t="s">
        <v>21</v>
      </c>
      <c r="J74" s="1527"/>
      <c r="K74" s="1412" t="s">
        <v>7</v>
      </c>
      <c r="L74" s="1412"/>
      <c r="M74" s="1412"/>
      <c r="N74" s="1413"/>
      <c r="O74" s="3"/>
      <c r="P74" s="1432"/>
      <c r="Q74" s="1439"/>
      <c r="R74" s="1428"/>
      <c r="S74" s="1428"/>
      <c r="T74" s="1428"/>
      <c r="U74" s="1428"/>
      <c r="V74" s="1428"/>
      <c r="W74" s="1428"/>
      <c r="X74" s="1428"/>
      <c r="Y74" s="1428"/>
      <c r="Z74" s="1428"/>
      <c r="AA74" s="1428"/>
      <c r="AB74" s="991"/>
      <c r="AC74" s="11"/>
    </row>
    <row r="75" spans="1:29" ht="16.5" customHeight="1">
      <c r="A75" s="1432"/>
      <c r="B75" s="13">
        <v>1</v>
      </c>
      <c r="C75" s="13">
        <v>1</v>
      </c>
      <c r="D75" s="14" t="s">
        <v>14</v>
      </c>
      <c r="E75" s="14"/>
      <c r="F75" s="14"/>
      <c r="G75" s="1409">
        <f>IF(ISTEXT(B75),0,(B75/B81)*G72)</f>
        <v>0.41322314049586778</v>
      </c>
      <c r="H75" s="1409"/>
      <c r="I75" s="1409">
        <f>IF(ISTEXT(C75),0,(C75/C81)*I72)</f>
        <v>0.78740157480314954</v>
      </c>
      <c r="J75" s="1409"/>
      <c r="K75" s="1657" t="s">
        <v>27</v>
      </c>
      <c r="L75" s="1657"/>
      <c r="M75" s="1657"/>
      <c r="N75" s="1658"/>
      <c r="O75" s="3"/>
      <c r="P75" s="1432"/>
      <c r="Q75" s="1440" t="s">
        <v>1374</v>
      </c>
      <c r="R75" s="1441"/>
      <c r="S75" s="1441"/>
      <c r="T75" s="1441"/>
      <c r="U75" s="1441"/>
      <c r="V75" s="1441"/>
      <c r="W75" s="1441"/>
      <c r="X75" s="1441"/>
      <c r="Y75" s="1441"/>
      <c r="Z75" s="1441"/>
      <c r="AA75" s="1441"/>
      <c r="AB75" s="876" t="s">
        <v>6</v>
      </c>
      <c r="AC75" s="11"/>
    </row>
    <row r="76" spans="1:29" ht="16.5" customHeight="1">
      <c r="A76" s="1432"/>
      <c r="B76" s="13">
        <v>1</v>
      </c>
      <c r="C76" s="13">
        <v>1</v>
      </c>
      <c r="D76" s="14" t="s">
        <v>15</v>
      </c>
      <c r="E76" s="14"/>
      <c r="F76" s="14"/>
      <c r="G76" s="1409">
        <f>IF(ISTEXT(B76),0,(B76/B81)*G72)</f>
        <v>0.41322314049586778</v>
      </c>
      <c r="H76" s="1409"/>
      <c r="I76" s="1409">
        <f>IF(ISTEXT(C76),0,(C76/C81)*I72)</f>
        <v>0.78740157480314954</v>
      </c>
      <c r="J76" s="1409"/>
      <c r="K76" s="1659"/>
      <c r="L76" s="1659"/>
      <c r="M76" s="1659"/>
      <c r="N76" s="1660"/>
      <c r="O76" s="3"/>
      <c r="P76" s="1432"/>
      <c r="Q76" s="1440"/>
      <c r="R76" s="1441"/>
      <c r="S76" s="1441"/>
      <c r="T76" s="1441"/>
      <c r="U76" s="1441"/>
      <c r="V76" s="1441"/>
      <c r="W76" s="1441"/>
      <c r="X76" s="1441"/>
      <c r="Y76" s="1441"/>
      <c r="Z76" s="1441"/>
      <c r="AA76" s="1441"/>
      <c r="AB76" s="991"/>
      <c r="AC76" s="11"/>
    </row>
    <row r="77" spans="1:29" ht="15.75" customHeight="1">
      <c r="A77" s="1432"/>
      <c r="B77" s="32">
        <v>14</v>
      </c>
      <c r="C77" s="32">
        <v>18</v>
      </c>
      <c r="D77" s="14" t="s">
        <v>23</v>
      </c>
      <c r="E77" s="15"/>
      <c r="F77" s="16"/>
      <c r="G77" s="1462">
        <f>IF(ISTEXT(B77),0,(B77/B81)*G72)</f>
        <v>5.785123966942149</v>
      </c>
      <c r="H77" s="1462"/>
      <c r="I77" s="1462">
        <f>IF(ISTEXT(C77),0,(C77/C81)*I72)</f>
        <v>14.173228346456693</v>
      </c>
      <c r="J77" s="1462"/>
      <c r="K77" s="1659"/>
      <c r="L77" s="1659"/>
      <c r="M77" s="1659"/>
      <c r="N77" s="1660"/>
      <c r="O77" s="3"/>
      <c r="P77" s="1432"/>
      <c r="Q77" s="9"/>
      <c r="R77" s="10"/>
      <c r="S77" s="10"/>
      <c r="T77" s="10"/>
      <c r="U77" s="10"/>
      <c r="V77" s="10"/>
      <c r="W77" s="10"/>
      <c r="X77" s="10"/>
      <c r="Y77" s="10"/>
      <c r="Z77" s="10"/>
      <c r="AA77" s="10"/>
      <c r="AB77" s="10"/>
      <c r="AC77" s="11"/>
    </row>
    <row r="78" spans="1:29" ht="16.5" customHeight="1">
      <c r="A78" s="1432"/>
      <c r="B78" s="17">
        <v>0.42</v>
      </c>
      <c r="C78" s="17">
        <v>0.54</v>
      </c>
      <c r="D78" s="14" t="s">
        <v>24</v>
      </c>
      <c r="E78" s="15"/>
      <c r="F78" s="16"/>
      <c r="G78" s="1409">
        <f>IF(ISTEXT(B78),0,(B78/B81)*G72)</f>
        <v>0.17355371900826447</v>
      </c>
      <c r="H78" s="1409"/>
      <c r="I78" s="1409">
        <f>IF(ISTEXT(C78),0,(C78/C81)*I72)</f>
        <v>0.42519685039370081</v>
      </c>
      <c r="J78" s="1409"/>
      <c r="K78" s="1659"/>
      <c r="L78" s="1659"/>
      <c r="M78" s="1659"/>
      <c r="N78" s="1660"/>
      <c r="O78" s="3"/>
      <c r="P78" s="1432"/>
      <c r="Q78" s="9"/>
      <c r="R78" s="10"/>
      <c r="S78" s="10"/>
      <c r="T78" s="10"/>
      <c r="U78" s="10"/>
      <c r="V78" s="10"/>
      <c r="W78" s="10"/>
      <c r="X78" s="10"/>
      <c r="Y78" s="10"/>
      <c r="Z78" s="10"/>
      <c r="AA78" s="10"/>
      <c r="AB78" s="10"/>
      <c r="AC78" s="11"/>
    </row>
    <row r="79" spans="1:29" ht="18.75" customHeight="1">
      <c r="A79" s="1432"/>
      <c r="B79" s="17" t="s">
        <v>17</v>
      </c>
      <c r="C79" s="17" t="s">
        <v>17</v>
      </c>
      <c r="D79" s="14" t="s">
        <v>16</v>
      </c>
      <c r="E79" s="15"/>
      <c r="F79" s="16"/>
      <c r="G79" s="1409">
        <f>IF(ISTEXT(B79),0,(B79/B81)*G72)</f>
        <v>0</v>
      </c>
      <c r="H79" s="1409"/>
      <c r="I79" s="1409">
        <f>IF(ISTEXT(C79),0,(C79/C81)*I72)</f>
        <v>0</v>
      </c>
      <c r="J79" s="1409"/>
      <c r="K79" s="1659"/>
      <c r="L79" s="1659"/>
      <c r="M79" s="1659"/>
      <c r="N79" s="1660"/>
      <c r="O79" s="3"/>
      <c r="P79" s="1432"/>
      <c r="Q79" s="9"/>
      <c r="R79" s="10"/>
      <c r="S79" s="10"/>
      <c r="T79" s="10"/>
      <c r="U79" s="10"/>
      <c r="V79" s="10"/>
      <c r="W79" s="10"/>
      <c r="X79" s="10"/>
      <c r="Y79" s="10"/>
      <c r="Z79" s="10"/>
      <c r="AA79" s="10"/>
      <c r="AB79" s="10"/>
      <c r="AC79" s="11"/>
    </row>
    <row r="80" spans="1:29" ht="15.75" customHeight="1">
      <c r="A80" s="1432"/>
      <c r="B80" s="9"/>
      <c r="C80" s="10"/>
      <c r="D80" s="10"/>
      <c r="E80" s="10"/>
      <c r="F80" s="10"/>
      <c r="G80" s="18"/>
      <c r="H80" s="15"/>
      <c r="I80" s="18"/>
      <c r="J80" s="15"/>
      <c r="K80" s="15"/>
      <c r="L80" s="10"/>
      <c r="M80" s="10"/>
      <c r="N80" s="19"/>
      <c r="P80" s="1432"/>
      <c r="Q80" s="9"/>
      <c r="R80" s="10"/>
      <c r="S80" s="10"/>
      <c r="T80" s="10"/>
      <c r="U80" s="10"/>
      <c r="V80" s="10"/>
      <c r="W80" s="10"/>
      <c r="X80" s="10"/>
      <c r="Y80" s="10"/>
      <c r="Z80" s="10"/>
      <c r="AA80" s="10"/>
      <c r="AB80" s="10"/>
      <c r="AC80" s="11"/>
    </row>
    <row r="81" spans="1:29" ht="15.75">
      <c r="A81" s="1432"/>
      <c r="B81" s="104">
        <f>SUM(B75:B76,B78)</f>
        <v>2.42</v>
      </c>
      <c r="C81" s="104">
        <f>SUM(C75:C76,C78)</f>
        <v>2.54</v>
      </c>
      <c r="D81" s="1453" t="s">
        <v>8</v>
      </c>
      <c r="E81" s="1453"/>
      <c r="F81" s="1453"/>
      <c r="G81" s="1454">
        <f t="shared" ref="G81:J81" si="2">SUM(G75:G76,G78)</f>
        <v>1</v>
      </c>
      <c r="H81" s="1454">
        <f t="shared" si="2"/>
        <v>0</v>
      </c>
      <c r="I81" s="1454">
        <f t="shared" si="2"/>
        <v>2</v>
      </c>
      <c r="J81" s="1454">
        <f t="shared" si="2"/>
        <v>0</v>
      </c>
      <c r="K81" s="20"/>
      <c r="L81" s="10"/>
      <c r="M81" s="10"/>
      <c r="N81" s="19"/>
      <c r="P81" s="1432"/>
      <c r="Q81" s="9"/>
      <c r="R81" s="10"/>
      <c r="S81" s="10"/>
      <c r="T81" s="10"/>
      <c r="U81" s="10"/>
      <c r="V81" s="10"/>
      <c r="W81" s="10"/>
      <c r="X81" s="10"/>
      <c r="Y81" s="10"/>
      <c r="Z81" s="10"/>
      <c r="AA81" s="10"/>
      <c r="AB81" s="10"/>
      <c r="AC81" s="11"/>
    </row>
    <row r="82" spans="1:29" ht="16.5" customHeight="1" thickBot="1">
      <c r="A82" s="1432"/>
      <c r="B82" s="429"/>
      <c r="C82" s="429"/>
      <c r="D82" s="426"/>
      <c r="E82" s="426"/>
      <c r="F82" s="426"/>
      <c r="G82" s="427"/>
      <c r="H82" s="427"/>
      <c r="I82" s="427"/>
      <c r="J82" s="427"/>
      <c r="K82" s="20"/>
      <c r="L82" s="10"/>
      <c r="M82" s="10"/>
      <c r="N82" s="19"/>
      <c r="P82" s="1432"/>
      <c r="Q82" s="9"/>
      <c r="R82" s="10"/>
      <c r="S82" s="10"/>
      <c r="T82" s="10"/>
      <c r="U82" s="10"/>
      <c r="V82" s="10"/>
      <c r="W82" s="10"/>
      <c r="X82" s="10"/>
      <c r="Y82" s="10"/>
      <c r="Z82" s="10"/>
      <c r="AA82" s="10"/>
      <c r="AB82" s="10"/>
      <c r="AC82" s="11"/>
    </row>
    <row r="83" spans="1:29">
      <c r="A83" s="1432"/>
      <c r="B83" s="23" t="s">
        <v>6</v>
      </c>
      <c r="C83" s="24" t="s">
        <v>10</v>
      </c>
      <c r="D83" s="25"/>
      <c r="E83" s="25"/>
      <c r="F83" s="25"/>
      <c r="G83" s="25"/>
      <c r="H83" s="25"/>
      <c r="I83" s="25"/>
      <c r="J83" s="25"/>
      <c r="K83" s="25"/>
      <c r="L83" s="25"/>
      <c r="M83" s="25"/>
      <c r="N83" s="26"/>
      <c r="P83" s="1432"/>
      <c r="Q83" s="9"/>
      <c r="R83" s="10"/>
      <c r="S83" s="10"/>
      <c r="T83" s="10"/>
      <c r="U83" s="10"/>
      <c r="V83" s="10"/>
      <c r="W83" s="10"/>
      <c r="X83" s="10"/>
      <c r="Y83" s="10"/>
      <c r="Z83" s="10"/>
      <c r="AA83" s="10"/>
      <c r="AB83" s="10"/>
      <c r="AC83" s="11"/>
    </row>
    <row r="84" spans="1:29">
      <c r="A84" s="1432"/>
      <c r="B84" s="424" t="s">
        <v>5</v>
      </c>
      <c r="C84" s="27" t="s">
        <v>11</v>
      </c>
      <c r="D84" s="28"/>
      <c r="E84" s="28"/>
      <c r="F84" s="28"/>
      <c r="G84" s="28"/>
      <c r="H84" s="28"/>
      <c r="I84" s="28"/>
      <c r="J84" s="28"/>
      <c r="K84" s="28"/>
      <c r="L84" s="28"/>
      <c r="M84" s="10"/>
      <c r="N84" s="29"/>
      <c r="P84" s="1432"/>
      <c r="Q84" s="9"/>
      <c r="R84" s="10"/>
      <c r="S84" s="10"/>
      <c r="T84" s="10"/>
      <c r="U84" s="10"/>
      <c r="V84" s="10"/>
      <c r="W84" s="10"/>
      <c r="X84" s="10"/>
      <c r="Y84" s="10"/>
      <c r="Z84" s="10"/>
      <c r="AA84" s="10"/>
      <c r="AB84" s="10"/>
      <c r="AC84" s="11"/>
    </row>
    <row r="85" spans="1:29" ht="15.75">
      <c r="A85" s="1432"/>
      <c r="B85" s="1485" t="s">
        <v>464</v>
      </c>
      <c r="C85" s="1485"/>
      <c r="D85" s="1485"/>
      <c r="E85" s="1485"/>
      <c r="F85" s="1485"/>
      <c r="G85" s="1485"/>
      <c r="H85" s="1485"/>
      <c r="I85" s="1485"/>
      <c r="J85" s="1485"/>
      <c r="K85" s="1485"/>
      <c r="L85" s="1485"/>
      <c r="M85" s="1485"/>
      <c r="N85" s="1485"/>
      <c r="P85" s="1432"/>
      <c r="Q85" s="9"/>
      <c r="R85" s="1022" t="s">
        <v>1454</v>
      </c>
      <c r="S85" s="10"/>
      <c r="T85" s="10"/>
      <c r="U85" s="10"/>
      <c r="V85" s="10"/>
      <c r="W85" s="10"/>
      <c r="X85" s="10"/>
      <c r="Y85" s="10"/>
      <c r="Z85" s="10"/>
      <c r="AA85" s="10"/>
      <c r="AB85" s="10"/>
      <c r="AC85" s="11"/>
    </row>
    <row r="86" spans="1:29" ht="15.75" customHeight="1">
      <c r="A86" s="1432"/>
      <c r="B86" s="1666" t="s">
        <v>31</v>
      </c>
      <c r="C86" s="1638"/>
      <c r="D86" s="1638"/>
      <c r="E86" s="1638"/>
      <c r="F86" s="1638"/>
      <c r="G86" s="1638"/>
      <c r="H86" s="1638"/>
      <c r="I86" s="1638"/>
      <c r="J86" s="1638"/>
      <c r="K86" s="1638"/>
      <c r="L86" s="1638"/>
      <c r="M86" s="1638"/>
      <c r="N86" s="1667"/>
      <c r="P86" s="1432"/>
      <c r="Q86" s="9"/>
      <c r="R86" s="10"/>
      <c r="S86" s="1024" t="s">
        <v>31</v>
      </c>
      <c r="T86" s="10"/>
      <c r="U86" s="10"/>
      <c r="V86" s="10"/>
      <c r="W86" s="10"/>
      <c r="X86" s="10"/>
      <c r="Y86" s="10"/>
      <c r="Z86" s="10"/>
      <c r="AA86" s="10"/>
      <c r="AB86" s="10"/>
      <c r="AC86" s="11"/>
    </row>
    <row r="87" spans="1:29" ht="15.75" customHeight="1">
      <c r="A87" s="1432"/>
      <c r="B87" s="1666"/>
      <c r="C87" s="1638"/>
      <c r="D87" s="1638"/>
      <c r="E87" s="1638"/>
      <c r="F87" s="1638"/>
      <c r="G87" s="1638"/>
      <c r="H87" s="1638"/>
      <c r="I87" s="1638"/>
      <c r="J87" s="1638"/>
      <c r="K87" s="1638"/>
      <c r="L87" s="1638"/>
      <c r="M87" s="1638"/>
      <c r="N87" s="1667"/>
      <c r="P87" s="1432"/>
      <c r="Q87" s="9"/>
      <c r="R87" s="10"/>
      <c r="S87" s="1022" t="s">
        <v>1470</v>
      </c>
      <c r="T87" s="10"/>
      <c r="U87" s="10"/>
      <c r="V87" s="10"/>
      <c r="W87" s="10"/>
      <c r="X87" s="10"/>
      <c r="Y87" s="10"/>
      <c r="Z87" s="10"/>
      <c r="AA87" s="10"/>
      <c r="AB87" s="10"/>
      <c r="AC87" s="11"/>
    </row>
    <row r="88" spans="1:29" ht="15.75" customHeight="1">
      <c r="A88" s="1432"/>
      <c r="B88" s="14"/>
      <c r="C88" s="21"/>
      <c r="D88" s="21"/>
      <c r="E88" s="40"/>
      <c r="F88" s="38"/>
      <c r="H88" s="12" t="s">
        <v>35</v>
      </c>
      <c r="I88" s="1668">
        <v>7</v>
      </c>
      <c r="J88" s="1698" t="s">
        <v>36</v>
      </c>
      <c r="K88" s="1698"/>
      <c r="L88" s="1698"/>
      <c r="M88" s="15"/>
      <c r="N88" s="19"/>
      <c r="P88" s="1432"/>
      <c r="Q88" s="9"/>
      <c r="R88" s="10"/>
      <c r="S88" s="10"/>
      <c r="T88" s="10"/>
      <c r="U88" s="10"/>
      <c r="V88" s="10"/>
      <c r="W88" s="10"/>
      <c r="X88" s="10"/>
      <c r="Y88" s="10"/>
      <c r="Z88" s="10"/>
      <c r="AA88" s="10"/>
      <c r="AB88" s="10"/>
      <c r="AC88" s="11"/>
    </row>
    <row r="89" spans="1:29" ht="15.75" customHeight="1">
      <c r="A89" s="1432"/>
      <c r="B89" s="14"/>
      <c r="C89" s="21"/>
      <c r="D89" s="21"/>
      <c r="E89" s="40"/>
      <c r="F89" s="545" t="s">
        <v>861</v>
      </c>
      <c r="G89" s="102" t="s">
        <v>6</v>
      </c>
      <c r="H89" s="39"/>
      <c r="I89" s="1668"/>
      <c r="J89" s="1698"/>
      <c r="K89" s="1698"/>
      <c r="L89" s="1698"/>
      <c r="M89" s="15"/>
      <c r="N89" s="19"/>
      <c r="P89" s="1432"/>
      <c r="Q89" s="9"/>
      <c r="R89" s="10"/>
      <c r="S89" s="10"/>
      <c r="T89" s="10"/>
      <c r="U89" s="10"/>
      <c r="V89" s="10"/>
      <c r="W89" s="10"/>
      <c r="X89" s="10"/>
      <c r="Y89" s="10"/>
      <c r="Z89" s="10"/>
      <c r="AA89" s="10"/>
      <c r="AB89" s="10"/>
      <c r="AC89" s="11"/>
    </row>
    <row r="90" spans="1:29" ht="15.75">
      <c r="A90" s="1432"/>
      <c r="B90" s="14"/>
      <c r="C90" s="21"/>
      <c r="D90" s="21"/>
      <c r="E90" s="41" t="s">
        <v>28</v>
      </c>
      <c r="F90" s="44" t="s">
        <v>4</v>
      </c>
      <c r="G90" s="105">
        <v>0.2</v>
      </c>
      <c r="H90" s="39"/>
      <c r="I90" s="1025">
        <f>(G90/G94)*I88</f>
        <v>1.4000000000000001</v>
      </c>
      <c r="J90" s="10"/>
      <c r="K90" s="10"/>
      <c r="L90" s="10"/>
      <c r="M90" s="15"/>
      <c r="N90" s="19"/>
      <c r="P90" s="1432"/>
      <c r="Q90" s="9"/>
      <c r="R90" s="1026" t="s">
        <v>1471</v>
      </c>
      <c r="S90" s="10"/>
      <c r="T90" s="10"/>
      <c r="U90" s="10"/>
      <c r="V90" s="10"/>
      <c r="W90" s="10"/>
      <c r="X90" s="10"/>
      <c r="Y90" s="10"/>
      <c r="Z90" s="10"/>
      <c r="AA90" s="10"/>
      <c r="AB90" s="10"/>
      <c r="AC90" s="11"/>
    </row>
    <row r="91" spans="1:29" ht="15.75">
      <c r="A91" s="1432"/>
      <c r="B91" s="14"/>
      <c r="C91" s="21"/>
      <c r="D91" s="21"/>
      <c r="E91" s="41" t="s">
        <v>29</v>
      </c>
      <c r="F91" s="44" t="s">
        <v>4</v>
      </c>
      <c r="G91" s="105">
        <v>0.3</v>
      </c>
      <c r="H91" s="39"/>
      <c r="I91" s="1025">
        <f>(G91/G94)*I88</f>
        <v>2.1</v>
      </c>
      <c r="J91" s="10"/>
      <c r="K91" s="10"/>
      <c r="L91" s="10"/>
      <c r="M91" s="15"/>
      <c r="N91" s="19"/>
      <c r="P91" s="1432"/>
      <c r="Q91" s="9"/>
      <c r="R91" s="10"/>
      <c r="S91" s="10"/>
      <c r="T91" s="10"/>
      <c r="U91" s="10"/>
      <c r="V91" s="10"/>
      <c r="W91" s="10"/>
      <c r="X91" s="10"/>
      <c r="Y91" s="10"/>
      <c r="Z91" s="10"/>
      <c r="AA91" s="10"/>
      <c r="AB91" s="10"/>
      <c r="AC91" s="11"/>
    </row>
    <row r="92" spans="1:29" ht="15.75">
      <c r="A92" s="1432"/>
      <c r="B92" s="14"/>
      <c r="C92" s="21"/>
      <c r="D92" s="21"/>
      <c r="E92" s="41" t="s">
        <v>28</v>
      </c>
      <c r="F92" s="44" t="s">
        <v>4</v>
      </c>
      <c r="G92" s="105">
        <v>0.2</v>
      </c>
      <c r="H92" s="39"/>
      <c r="I92" s="1025">
        <f>(G92/G94)*I88</f>
        <v>1.4000000000000001</v>
      </c>
      <c r="J92" s="10"/>
      <c r="K92" s="10"/>
      <c r="L92" s="10"/>
      <c r="M92" s="15"/>
      <c r="N92" s="19"/>
      <c r="P92" s="1432"/>
      <c r="Q92" s="9"/>
      <c r="R92" s="10"/>
      <c r="S92" s="10"/>
      <c r="T92" s="10"/>
      <c r="U92" s="10"/>
      <c r="V92" s="10"/>
      <c r="W92" s="10"/>
      <c r="X92" s="10"/>
      <c r="Y92" s="10"/>
      <c r="Z92" s="10"/>
      <c r="AA92" s="10"/>
      <c r="AB92" s="10"/>
      <c r="AC92" s="11"/>
    </row>
    <row r="93" spans="1:29" ht="15.75">
      <c r="A93" s="1432"/>
      <c r="B93" s="14"/>
      <c r="C93" s="21"/>
      <c r="D93" s="21"/>
      <c r="E93" s="41"/>
      <c r="F93" s="44"/>
      <c r="G93" s="43"/>
      <c r="H93" s="43"/>
      <c r="I93" s="14"/>
      <c r="J93" s="10"/>
      <c r="K93" s="10"/>
      <c r="L93" s="10"/>
      <c r="M93" s="15"/>
      <c r="N93" s="19"/>
      <c r="P93" s="1432"/>
      <c r="Q93" s="9"/>
      <c r="R93" s="10"/>
      <c r="S93" s="10"/>
      <c r="T93" s="10"/>
      <c r="U93" s="10"/>
      <c r="V93" s="10"/>
      <c r="W93" s="10"/>
      <c r="X93" s="10"/>
      <c r="Y93" s="10"/>
      <c r="Z93" s="10"/>
      <c r="AA93" s="10"/>
      <c r="AB93" s="10"/>
      <c r="AC93" s="11"/>
    </row>
    <row r="94" spans="1:29" ht="15.75">
      <c r="A94" s="1432"/>
      <c r="B94" s="14"/>
      <c r="C94" s="21"/>
      <c r="D94" s="21"/>
      <c r="E94" s="41" t="s">
        <v>30</v>
      </c>
      <c r="F94" s="44"/>
      <c r="G94" s="42">
        <v>1</v>
      </c>
      <c r="H94" s="43"/>
      <c r="J94" s="46">
        <f>I90+I92</f>
        <v>2.8000000000000003</v>
      </c>
      <c r="K94" s="47" t="s">
        <v>34</v>
      </c>
      <c r="L94" s="48"/>
      <c r="M94" s="15"/>
      <c r="N94" s="19"/>
      <c r="P94" s="1432"/>
      <c r="Q94" s="1016" t="s">
        <v>1418</v>
      </c>
      <c r="R94" s="10"/>
      <c r="S94" s="10"/>
      <c r="T94" s="10"/>
      <c r="U94" s="10"/>
      <c r="V94" s="10"/>
      <c r="W94" s="10"/>
      <c r="X94" s="10"/>
      <c r="Y94" s="10"/>
      <c r="Z94" s="10"/>
      <c r="AA94" s="10"/>
      <c r="AB94" s="10"/>
      <c r="AC94" s="11"/>
    </row>
    <row r="95" spans="1:29" ht="16.5" thickBot="1">
      <c r="A95" s="1432"/>
      <c r="B95" s="31" t="s">
        <v>22</v>
      </c>
      <c r="C95" s="21"/>
      <c r="D95" s="21"/>
      <c r="E95" s="21"/>
      <c r="F95" s="21"/>
      <c r="G95" s="22"/>
      <c r="H95" s="15"/>
      <c r="I95" s="14"/>
      <c r="J95" s="10"/>
      <c r="K95" s="10"/>
      <c r="L95" s="10"/>
      <c r="M95" s="15"/>
      <c r="N95" s="19"/>
      <c r="P95" s="1432"/>
      <c r="Q95" s="992" t="str">
        <f ca="1">CELL("nomfichier",P91)</f>
        <v>D:\1 UPRT SITE WEB\uprt.fr\ff-mickael-rabeau\[ff-mr-patisserie-N°3-complet.xlsx]Crèmes et Garnitures</v>
      </c>
      <c r="R95" s="10"/>
      <c r="S95" s="10"/>
      <c r="T95" s="10"/>
      <c r="U95" s="10"/>
      <c r="V95" s="10"/>
      <c r="W95" s="10"/>
      <c r="X95" s="10"/>
      <c r="Y95" s="10"/>
      <c r="Z95" s="10"/>
      <c r="AA95" s="10"/>
      <c r="AB95" s="10"/>
      <c r="AC95" s="11"/>
    </row>
    <row r="96" spans="1:29" ht="15.75">
      <c r="A96" s="1432"/>
      <c r="B96" s="14" t="s">
        <v>13</v>
      </c>
      <c r="C96" s="21"/>
      <c r="D96" s="21"/>
      <c r="E96" s="21"/>
      <c r="F96" s="21"/>
      <c r="G96" s="22"/>
      <c r="H96" s="14" t="s">
        <v>18</v>
      </c>
      <c r="I96" s="14"/>
      <c r="J96" s="10"/>
      <c r="K96" s="10"/>
      <c r="L96" s="10"/>
      <c r="M96" s="15"/>
      <c r="N96" s="19"/>
      <c r="P96" s="1432"/>
      <c r="Q96" s="938"/>
      <c r="R96" s="939"/>
      <c r="S96" s="939"/>
      <c r="T96" s="939"/>
      <c r="U96" s="25"/>
      <c r="V96" s="25"/>
      <c r="W96" s="25"/>
      <c r="X96" s="25"/>
      <c r="Y96" s="25"/>
      <c r="Z96" s="25"/>
      <c r="AA96" s="25"/>
      <c r="AB96" s="25"/>
      <c r="AC96" s="26"/>
    </row>
    <row r="97" spans="1:29" ht="16.5" thickBot="1">
      <c r="A97" s="1432"/>
      <c r="B97" s="14"/>
      <c r="C97" s="21"/>
      <c r="D97" s="21"/>
      <c r="E97" s="21"/>
      <c r="F97" s="21"/>
      <c r="G97" s="22"/>
      <c r="H97" s="15"/>
      <c r="I97" s="14"/>
      <c r="J97" s="10"/>
      <c r="K97" s="10"/>
      <c r="L97" s="10"/>
      <c r="M97" s="15"/>
      <c r="N97" s="19"/>
      <c r="P97" s="1432"/>
      <c r="Q97" s="9"/>
      <c r="R97" s="10" t="s">
        <v>9</v>
      </c>
      <c r="S97" s="932" t="s">
        <v>177</v>
      </c>
      <c r="T97" s="10"/>
      <c r="U97" s="10"/>
      <c r="V97" s="1429" t="s">
        <v>179</v>
      </c>
      <c r="W97" s="1429"/>
      <c r="X97" s="1429"/>
      <c r="Y97" s="1429"/>
      <c r="Z97" s="1429"/>
      <c r="AA97" s="1429"/>
      <c r="AB97" s="1429"/>
      <c r="AC97" s="1430"/>
    </row>
    <row r="98" spans="1:29">
      <c r="A98" s="1432"/>
      <c r="B98" s="23" t="s">
        <v>6</v>
      </c>
      <c r="C98" s="24" t="s">
        <v>10</v>
      </c>
      <c r="D98" s="25"/>
      <c r="E98" s="25"/>
      <c r="F98" s="25"/>
      <c r="G98" s="25"/>
      <c r="H98" s="25"/>
      <c r="I98" s="25"/>
      <c r="J98" s="25"/>
      <c r="K98" s="25"/>
      <c r="L98" s="25"/>
      <c r="M98" s="25"/>
      <c r="N98" s="26"/>
      <c r="P98" s="1432"/>
      <c r="Q98" s="10"/>
      <c r="R98" s="10"/>
      <c r="S98" s="10"/>
      <c r="T98" s="10"/>
      <c r="U98" s="10"/>
      <c r="V98" s="931"/>
      <c r="W98" s="931" t="s">
        <v>178</v>
      </c>
      <c r="X98" s="931"/>
      <c r="Y98" s="931"/>
      <c r="Z98" s="931"/>
      <c r="AA98" s="931"/>
      <c r="AB98" s="931"/>
      <c r="AC98" s="933"/>
    </row>
    <row r="99" spans="1:29" ht="15" customHeight="1">
      <c r="A99" s="1432"/>
      <c r="B99" s="1433" t="s">
        <v>1412</v>
      </c>
      <c r="C99" s="1434"/>
      <c r="D99" s="1434"/>
      <c r="E99" s="1434"/>
      <c r="F99" s="1434"/>
      <c r="G99" s="1434"/>
      <c r="H99" s="1434"/>
      <c r="I99" s="1434"/>
      <c r="J99" s="1434"/>
      <c r="K99" s="1434"/>
      <c r="L99" s="1434"/>
      <c r="M99" s="1434"/>
      <c r="N99" s="1435"/>
      <c r="P99" s="1432"/>
      <c r="Q99" s="1433" t="s">
        <v>1412</v>
      </c>
      <c r="R99" s="1434"/>
      <c r="S99" s="1434"/>
      <c r="T99" s="1434"/>
      <c r="U99" s="1434"/>
      <c r="V99" s="1434"/>
      <c r="W99" s="1434"/>
      <c r="X99" s="1434"/>
      <c r="Y99" s="1434"/>
      <c r="Z99" s="1434"/>
      <c r="AA99" s="1434"/>
      <c r="AB99" s="1434"/>
      <c r="AC99" s="1435"/>
    </row>
    <row r="100" spans="1:29" ht="15.75" thickBot="1">
      <c r="A100" s="1432"/>
      <c r="B100" s="1436"/>
      <c r="C100" s="1437"/>
      <c r="D100" s="1437"/>
      <c r="E100" s="1437"/>
      <c r="F100" s="1437"/>
      <c r="G100" s="1437"/>
      <c r="H100" s="1437"/>
      <c r="I100" s="1437"/>
      <c r="J100" s="1437"/>
      <c r="K100" s="1437"/>
      <c r="L100" s="1437"/>
      <c r="M100" s="1437"/>
      <c r="N100" s="1438"/>
      <c r="P100" s="1432"/>
      <c r="Q100" s="1436"/>
      <c r="R100" s="1437"/>
      <c r="S100" s="1437"/>
      <c r="T100" s="1437"/>
      <c r="U100" s="1437"/>
      <c r="V100" s="1437"/>
      <c r="W100" s="1437"/>
      <c r="X100" s="1437"/>
      <c r="Y100" s="1437"/>
      <c r="Z100" s="1437"/>
      <c r="AA100" s="1437"/>
      <c r="AB100" s="1437"/>
      <c r="AC100" s="1438"/>
    </row>
    <row r="102" spans="1:29" ht="15.75" thickBot="1">
      <c r="A102" s="8" t="s">
        <v>3</v>
      </c>
      <c r="B102" s="1431" t="str">
        <f>B103</f>
        <v>Crème Patissière</v>
      </c>
      <c r="C102" s="1431"/>
      <c r="D102" s="1431"/>
      <c r="E102" s="1431"/>
      <c r="F102" s="1431"/>
      <c r="G102" s="1431"/>
      <c r="H102" s="1431"/>
      <c r="I102" s="1431"/>
      <c r="J102" s="1431"/>
      <c r="K102" s="1431"/>
      <c r="L102" s="1431"/>
      <c r="M102" s="1431"/>
      <c r="N102" s="1431"/>
      <c r="P102" s="8" t="s">
        <v>3</v>
      </c>
      <c r="Q102" s="1431" t="str">
        <f>Q103</f>
        <v>Crème Patissière</v>
      </c>
      <c r="R102" s="1431"/>
      <c r="S102" s="1431"/>
      <c r="T102" s="1431"/>
      <c r="U102" s="1431"/>
      <c r="V102" s="1431"/>
      <c r="W102" s="1431"/>
      <c r="X102" s="1431"/>
      <c r="Y102" s="1431"/>
      <c r="Z102" s="1431"/>
      <c r="AA102" s="1431"/>
      <c r="AB102" s="1431"/>
      <c r="AC102" s="1431"/>
    </row>
    <row r="103" spans="1:29" ht="23.25" customHeight="1">
      <c r="A103" s="1738" t="str">
        <f>B103</f>
        <v>Crème Patissière</v>
      </c>
      <c r="B103" s="1399" t="s">
        <v>1540</v>
      </c>
      <c r="C103" s="1400"/>
      <c r="D103" s="1400"/>
      <c r="E103" s="1400"/>
      <c r="F103" s="1400"/>
      <c r="G103" s="1400"/>
      <c r="H103" s="1400"/>
      <c r="I103" s="1400"/>
      <c r="J103" s="1400"/>
      <c r="K103" s="1400"/>
      <c r="L103" s="1400"/>
      <c r="M103" s="1400"/>
      <c r="N103" s="1401"/>
      <c r="P103" s="1738" t="str">
        <f>Q103</f>
        <v>Crème Patissière</v>
      </c>
      <c r="Q103" s="1399" t="s">
        <v>1540</v>
      </c>
      <c r="R103" s="1400"/>
      <c r="S103" s="1400"/>
      <c r="T103" s="1400"/>
      <c r="U103" s="1400"/>
      <c r="V103" s="1400"/>
      <c r="W103" s="1400"/>
      <c r="X103" s="1400"/>
      <c r="Y103" s="1400"/>
      <c r="Z103" s="1400"/>
      <c r="AA103" s="1400"/>
      <c r="AB103" s="1400"/>
      <c r="AC103" s="1401"/>
    </row>
    <row r="104" spans="1:29" ht="15" customHeight="1">
      <c r="A104" s="1738"/>
      <c r="B104" s="1387"/>
      <c r="C104" s="1388"/>
      <c r="D104" s="1388"/>
      <c r="E104" s="1388"/>
      <c r="F104" s="1388"/>
      <c r="G104" s="1388"/>
      <c r="H104" s="1388"/>
      <c r="I104" s="1388"/>
      <c r="J104" s="1388"/>
      <c r="K104" s="1388"/>
      <c r="L104" s="1388"/>
      <c r="M104" s="1388"/>
      <c r="N104" s="1389"/>
      <c r="P104" s="1738"/>
      <c r="Q104" s="1387"/>
      <c r="R104" s="1388"/>
      <c r="S104" s="1388"/>
      <c r="T104" s="1388"/>
      <c r="U104" s="1388"/>
      <c r="V104" s="1388"/>
      <c r="W104" s="1388"/>
      <c r="X104" s="1388"/>
      <c r="Y104" s="1388"/>
      <c r="Z104" s="1388"/>
      <c r="AA104" s="1388"/>
      <c r="AB104" s="1388"/>
      <c r="AC104" s="1389"/>
    </row>
    <row r="105" spans="1:29" ht="15" customHeight="1">
      <c r="A105" s="1738"/>
      <c r="B105" s="1416" t="s">
        <v>19</v>
      </c>
      <c r="C105" s="1417"/>
      <c r="D105" s="1417"/>
      <c r="E105" s="1417"/>
      <c r="F105" s="1417"/>
      <c r="G105" s="1417"/>
      <c r="H105" s="1417"/>
      <c r="I105" s="1417"/>
      <c r="J105" s="1417"/>
      <c r="K105" s="1417"/>
      <c r="L105" s="1417"/>
      <c r="M105" s="1417"/>
      <c r="N105" s="1418"/>
      <c r="P105" s="1738"/>
      <c r="Q105" s="1416" t="s">
        <v>19</v>
      </c>
      <c r="R105" s="1417"/>
      <c r="S105" s="1417"/>
      <c r="T105" s="1417"/>
      <c r="U105" s="1417"/>
      <c r="V105" s="1417"/>
      <c r="W105" s="1417"/>
      <c r="X105" s="1417"/>
      <c r="Y105" s="1417"/>
      <c r="Z105" s="1417"/>
      <c r="AA105" s="1417"/>
      <c r="AB105" s="1417"/>
      <c r="AC105" s="1418"/>
    </row>
    <row r="106" spans="1:29" ht="15" customHeight="1" thickBot="1">
      <c r="A106" s="1738"/>
      <c r="B106" s="1419"/>
      <c r="C106" s="1420"/>
      <c r="D106" s="1420"/>
      <c r="E106" s="1420"/>
      <c r="F106" s="1420"/>
      <c r="G106" s="1420"/>
      <c r="H106" s="1420"/>
      <c r="I106" s="1420"/>
      <c r="J106" s="1420"/>
      <c r="K106" s="1420"/>
      <c r="L106" s="1420"/>
      <c r="M106" s="1420"/>
      <c r="N106" s="1421"/>
      <c r="P106" s="1738"/>
      <c r="Q106" s="1419"/>
      <c r="R106" s="1420"/>
      <c r="S106" s="1420"/>
      <c r="T106" s="1420"/>
      <c r="U106" s="1420"/>
      <c r="V106" s="1420"/>
      <c r="W106" s="1420"/>
      <c r="X106" s="1420"/>
      <c r="Y106" s="1420"/>
      <c r="Z106" s="1420"/>
      <c r="AA106" s="1420"/>
      <c r="AB106" s="1420"/>
      <c r="AC106" s="1421"/>
    </row>
    <row r="107" spans="1:29" ht="15" customHeight="1">
      <c r="A107" s="1738"/>
      <c r="B107" s="1739" t="s">
        <v>156</v>
      </c>
      <c r="C107" s="1740"/>
      <c r="D107" s="1740"/>
      <c r="E107" s="1740"/>
      <c r="F107" s="1740"/>
      <c r="G107" s="1740"/>
      <c r="H107" s="1740"/>
      <c r="I107" s="1740"/>
      <c r="J107" s="1740"/>
      <c r="K107" s="1740"/>
      <c r="L107" s="1740"/>
      <c r="M107" s="1740"/>
      <c r="N107" s="1741"/>
      <c r="P107" s="1738"/>
      <c r="Q107" s="1424" t="s">
        <v>144</v>
      </c>
      <c r="R107" s="1403"/>
      <c r="S107" s="1403"/>
      <c r="T107" s="1403"/>
      <c r="U107" s="1403"/>
      <c r="V107" s="1403"/>
      <c r="W107" s="1403"/>
      <c r="X107" s="1403"/>
      <c r="Y107" s="1403"/>
      <c r="Z107" s="1403"/>
      <c r="AA107" s="1403"/>
      <c r="AB107" s="1403"/>
      <c r="AC107" s="1425"/>
    </row>
    <row r="108" spans="1:29" ht="15" customHeight="1" thickBot="1">
      <c r="A108" s="1738"/>
      <c r="B108" s="1742" t="s">
        <v>157</v>
      </c>
      <c r="C108" s="1743"/>
      <c r="D108" s="1743"/>
      <c r="E108" s="1743"/>
      <c r="F108" s="1743"/>
      <c r="G108" s="1743"/>
      <c r="H108" s="1743"/>
      <c r="I108" s="1743"/>
      <c r="J108" s="1743"/>
      <c r="K108" s="1743"/>
      <c r="L108" s="1743"/>
      <c r="M108" s="1743"/>
      <c r="N108" s="1744"/>
      <c r="P108" s="1738"/>
      <c r="Q108" s="1426"/>
      <c r="R108" s="1406"/>
      <c r="S108" s="1406"/>
      <c r="T108" s="1406"/>
      <c r="U108" s="1406"/>
      <c r="V108" s="1406"/>
      <c r="W108" s="1406"/>
      <c r="X108" s="1406"/>
      <c r="Y108" s="1406"/>
      <c r="Z108" s="1406"/>
      <c r="AA108" s="1406"/>
      <c r="AB108" s="1406"/>
      <c r="AC108" s="1427"/>
    </row>
    <row r="109" spans="1:29" ht="15" customHeight="1">
      <c r="A109" s="1738"/>
      <c r="B109" s="1742"/>
      <c r="C109" s="1743"/>
      <c r="D109" s="1743"/>
      <c r="E109" s="1743"/>
      <c r="F109" s="1743"/>
      <c r="G109" s="1743"/>
      <c r="H109" s="1743"/>
      <c r="I109" s="1743"/>
      <c r="J109" s="1743"/>
      <c r="K109" s="1743"/>
      <c r="L109" s="1743"/>
      <c r="M109" s="1743"/>
      <c r="N109" s="1744"/>
      <c r="P109" s="1738"/>
      <c r="Q109" s="1439" t="s">
        <v>1481</v>
      </c>
      <c r="R109" s="1428"/>
      <c r="S109" s="1428"/>
      <c r="T109" s="1428"/>
      <c r="U109" s="1428"/>
      <c r="V109" s="1428"/>
      <c r="W109" s="1428"/>
      <c r="X109" s="1428"/>
      <c r="Y109" s="1428"/>
      <c r="Z109" s="1428"/>
      <c r="AA109" s="1428"/>
      <c r="AB109" s="991"/>
      <c r="AC109" s="11"/>
    </row>
    <row r="110" spans="1:29" ht="15" customHeight="1">
      <c r="A110" s="1738"/>
      <c r="B110" s="1745" t="s">
        <v>168</v>
      </c>
      <c r="C110" s="1746"/>
      <c r="D110" s="1746"/>
      <c r="E110" s="1746"/>
      <c r="F110" s="10"/>
      <c r="G110" s="1408" t="s">
        <v>5</v>
      </c>
      <c r="H110" s="1408"/>
      <c r="I110" s="135"/>
      <c r="J110" s="212" t="s">
        <v>190</v>
      </c>
      <c r="K110" s="212"/>
      <c r="L110" s="212" t="s">
        <v>191</v>
      </c>
      <c r="M110" s="15"/>
      <c r="N110" s="19"/>
      <c r="P110" s="1738"/>
      <c r="Q110" s="1439"/>
      <c r="R110" s="1428"/>
      <c r="S110" s="1428"/>
      <c r="T110" s="1428"/>
      <c r="U110" s="1428"/>
      <c r="V110" s="1428"/>
      <c r="W110" s="1428"/>
      <c r="X110" s="1428"/>
      <c r="Y110" s="1428"/>
      <c r="Z110" s="1428"/>
      <c r="AA110" s="1428"/>
      <c r="AB110" s="869" t="s">
        <v>5</v>
      </c>
      <c r="AC110" s="11"/>
    </row>
    <row r="111" spans="1:29" ht="15" customHeight="1">
      <c r="A111" s="1738"/>
      <c r="B111" s="1422" t="s">
        <v>167</v>
      </c>
      <c r="C111" s="1423"/>
      <c r="D111" s="1423"/>
      <c r="E111" s="1423"/>
      <c r="F111" s="1747" t="s">
        <v>4</v>
      </c>
      <c r="G111" s="1414">
        <v>1</v>
      </c>
      <c r="H111" s="1414"/>
      <c r="I111" s="10"/>
      <c r="J111" s="411">
        <f>(J130/E116)*H116</f>
        <v>16.5016501650165</v>
      </c>
      <c r="K111" s="212"/>
      <c r="L111" s="411">
        <f>(L130/E116)*H116</f>
        <v>85.808580858085804</v>
      </c>
      <c r="M111" s="15"/>
      <c r="N111" s="19"/>
      <c r="P111" s="1738"/>
      <c r="Q111" s="1439"/>
      <c r="R111" s="1428"/>
      <c r="S111" s="1428"/>
      <c r="T111" s="1428"/>
      <c r="U111" s="1428"/>
      <c r="V111" s="1428"/>
      <c r="W111" s="1428"/>
      <c r="X111" s="1428"/>
      <c r="Y111" s="1428"/>
      <c r="Z111" s="1428"/>
      <c r="AA111" s="1428"/>
      <c r="AB111" s="991"/>
      <c r="AC111" s="11"/>
    </row>
    <row r="112" spans="1:29" ht="15" customHeight="1">
      <c r="A112" s="1738"/>
      <c r="B112" s="1422"/>
      <c r="C112" s="1423"/>
      <c r="D112" s="1423"/>
      <c r="E112" s="1423"/>
      <c r="F112" s="1747"/>
      <c r="G112" s="1414"/>
      <c r="H112" s="1414"/>
      <c r="I112" s="10"/>
      <c r="J112" s="10"/>
      <c r="K112" s="10"/>
      <c r="L112" s="10"/>
      <c r="M112" s="15"/>
      <c r="N112" s="19"/>
      <c r="P112" s="1738"/>
      <c r="Q112" s="1440" t="s">
        <v>1374</v>
      </c>
      <c r="R112" s="1441"/>
      <c r="S112" s="1441"/>
      <c r="T112" s="1441"/>
      <c r="U112" s="1441"/>
      <c r="V112" s="1441"/>
      <c r="W112" s="1441"/>
      <c r="X112" s="1441"/>
      <c r="Y112" s="1441"/>
      <c r="Z112" s="1441"/>
      <c r="AA112" s="1441"/>
      <c r="AB112" s="876" t="s">
        <v>6</v>
      </c>
      <c r="AC112" s="11"/>
    </row>
    <row r="113" spans="1:29" ht="12.75" customHeight="1">
      <c r="A113" s="1738"/>
      <c r="B113" s="1748" t="s">
        <v>163</v>
      </c>
      <c r="C113" s="1749"/>
      <c r="D113" s="125" t="s">
        <v>158</v>
      </c>
      <c r="E113" s="126" t="s">
        <v>159</v>
      </c>
      <c r="F113" s="115" t="s">
        <v>160</v>
      </c>
      <c r="G113" s="116" t="s">
        <v>161</v>
      </c>
      <c r="H113" s="135"/>
      <c r="I113" s="10"/>
      <c r="J113" s="10"/>
      <c r="K113" s="10"/>
      <c r="L113" s="10"/>
      <c r="M113" s="15"/>
      <c r="N113" s="19"/>
      <c r="P113" s="1738"/>
      <c r="Q113" s="1440"/>
      <c r="R113" s="1441"/>
      <c r="S113" s="1441"/>
      <c r="T113" s="1441"/>
      <c r="U113" s="1441"/>
      <c r="V113" s="1441"/>
      <c r="W113" s="1441"/>
      <c r="X113" s="1441"/>
      <c r="Y113" s="1441"/>
      <c r="Z113" s="1441"/>
      <c r="AA113" s="1441"/>
      <c r="AB113" s="991"/>
      <c r="AC113" s="11"/>
    </row>
    <row r="114" spans="1:29" ht="15" customHeight="1">
      <c r="A114" s="1738"/>
      <c r="B114" s="1748"/>
      <c r="C114" s="1749"/>
      <c r="D114" s="136" t="s">
        <v>142</v>
      </c>
      <c r="E114" s="137" t="s">
        <v>142</v>
      </c>
      <c r="F114" s="138" t="s">
        <v>142</v>
      </c>
      <c r="G114" s="138" t="s">
        <v>142</v>
      </c>
      <c r="H114" s="39"/>
      <c r="I114" s="10"/>
      <c r="J114" s="10"/>
      <c r="K114" s="10"/>
      <c r="L114" s="10"/>
      <c r="M114" s="15"/>
      <c r="N114" s="19"/>
      <c r="P114" s="1738"/>
      <c r="Q114" s="9"/>
      <c r="R114" s="10"/>
      <c r="S114" s="10"/>
      <c r="T114" s="10"/>
      <c r="U114" s="10"/>
      <c r="V114" s="10"/>
      <c r="W114" s="10"/>
      <c r="X114" s="10"/>
      <c r="Y114" s="10"/>
      <c r="Z114" s="10"/>
      <c r="AA114" s="10"/>
      <c r="AB114" s="10"/>
      <c r="AC114" s="11"/>
    </row>
    <row r="115" spans="1:29" ht="15" customHeight="1">
      <c r="A115" s="1738"/>
      <c r="B115" s="509"/>
      <c r="C115" s="40"/>
      <c r="D115" s="40"/>
      <c r="E115" s="443" t="s">
        <v>6</v>
      </c>
      <c r="F115" s="443" t="s">
        <v>6</v>
      </c>
      <c r="G115" s="443" t="s">
        <v>6</v>
      </c>
      <c r="H115" s="510" t="s">
        <v>159</v>
      </c>
      <c r="I115" s="510" t="s">
        <v>170</v>
      </c>
      <c r="J115" s="1412" t="s">
        <v>7</v>
      </c>
      <c r="K115" s="1412"/>
      <c r="L115" s="1412"/>
      <c r="M115" s="1412"/>
      <c r="N115" s="1413"/>
      <c r="P115" s="1738"/>
      <c r="Q115" s="1745" t="s">
        <v>168</v>
      </c>
      <c r="R115" s="1746"/>
      <c r="S115" s="1746"/>
      <c r="T115" s="1746"/>
      <c r="U115" s="10"/>
      <c r="V115" s="10"/>
      <c r="W115" s="10"/>
      <c r="X115" s="10"/>
      <c r="Y115" s="10"/>
      <c r="Z115" s="10"/>
      <c r="AA115" s="10"/>
      <c r="AB115" s="10"/>
      <c r="AC115" s="11"/>
    </row>
    <row r="116" spans="1:29" ht="15" customHeight="1">
      <c r="A116" s="1738"/>
      <c r="B116" s="117">
        <f t="shared" ref="B116:B123" si="3">IF(ISBLANK(E116),G116*F116,E116)</f>
        <v>1</v>
      </c>
      <c r="C116" s="118"/>
      <c r="D116" s="121" t="s">
        <v>117</v>
      </c>
      <c r="E116" s="17">
        <v>1</v>
      </c>
      <c r="F116" s="119"/>
      <c r="G116" s="120"/>
      <c r="H116" s="101">
        <f>(B116/B125)*G111</f>
        <v>0.66006600660066006</v>
      </c>
      <c r="I116" s="127" t="str">
        <f t="shared" ref="I116:I120" si="4">IF(ISBLANK(F116),"",(F116/B116)*H116)</f>
        <v/>
      </c>
      <c r="J116" s="1750" t="s">
        <v>155</v>
      </c>
      <c r="K116" s="1750"/>
      <c r="L116" s="1750"/>
      <c r="M116" s="1750"/>
      <c r="N116" s="1751"/>
      <c r="P116" s="1738"/>
      <c r="Q116" s="9"/>
      <c r="R116" s="16" t="s">
        <v>1472</v>
      </c>
      <c r="S116" s="10"/>
      <c r="T116" s="10"/>
      <c r="U116" s="10"/>
      <c r="V116" s="10"/>
      <c r="W116" s="10"/>
      <c r="X116" s="10"/>
      <c r="Y116" s="10"/>
      <c r="Z116" s="10"/>
      <c r="AA116" s="10"/>
      <c r="AB116" s="10"/>
      <c r="AC116" s="11"/>
    </row>
    <row r="117" spans="1:29" ht="15" customHeight="1">
      <c r="A117" s="1738"/>
      <c r="B117" s="117">
        <f t="shared" si="3"/>
        <v>5.0000000000000001E-3</v>
      </c>
      <c r="C117" s="118"/>
      <c r="D117" s="121" t="s">
        <v>169</v>
      </c>
      <c r="E117" s="17"/>
      <c r="F117" s="119">
        <v>1</v>
      </c>
      <c r="G117" s="120">
        <v>5.0000000000000001E-3</v>
      </c>
      <c r="H117" s="101">
        <f>(B117/B125)*G111</f>
        <v>3.3003300330033008E-3</v>
      </c>
      <c r="I117" s="127">
        <f t="shared" si="4"/>
        <v>0.66006600660066017</v>
      </c>
      <c r="J117" s="1568"/>
      <c r="K117" s="1568"/>
      <c r="L117" s="1568"/>
      <c r="M117" s="1568"/>
      <c r="N117" s="1569"/>
      <c r="P117" s="1738"/>
      <c r="Q117" s="9"/>
      <c r="R117" s="10"/>
      <c r="S117" s="10"/>
      <c r="T117" s="10"/>
      <c r="U117" s="1027" t="s">
        <v>160</v>
      </c>
      <c r="V117" s="10"/>
      <c r="W117" s="10"/>
      <c r="X117" s="10"/>
      <c r="Y117" s="10"/>
      <c r="Z117" s="10"/>
      <c r="AA117" s="10"/>
      <c r="AB117" s="10"/>
      <c r="AC117" s="11"/>
    </row>
    <row r="118" spans="1:29" ht="15.75" customHeight="1">
      <c r="A118" s="1738"/>
      <c r="B118" s="117">
        <f t="shared" si="3"/>
        <v>0.2</v>
      </c>
      <c r="C118" s="118"/>
      <c r="D118" s="121" t="s">
        <v>44</v>
      </c>
      <c r="E118" s="17">
        <v>0.2</v>
      </c>
      <c r="F118" s="119"/>
      <c r="G118" s="120"/>
      <c r="H118" s="101">
        <f>(B118/B125)*G111</f>
        <v>0.13201320132013203</v>
      </c>
      <c r="I118" s="127" t="str">
        <f t="shared" si="4"/>
        <v/>
      </c>
      <c r="J118" s="1566" t="s">
        <v>153</v>
      </c>
      <c r="K118" s="1566"/>
      <c r="L118" s="1566"/>
      <c r="M118" s="1566"/>
      <c r="N118" s="1567"/>
      <c r="P118" s="1738"/>
      <c r="Q118" s="9"/>
      <c r="R118" s="10"/>
      <c r="S118" s="10"/>
      <c r="T118" s="10"/>
      <c r="U118" s="1027" t="s">
        <v>161</v>
      </c>
      <c r="V118" s="10"/>
      <c r="W118" s="10"/>
      <c r="X118" s="10"/>
      <c r="Y118" s="10"/>
      <c r="Z118" s="10"/>
      <c r="AA118" s="10"/>
      <c r="AB118" s="10"/>
      <c r="AC118" s="11"/>
    </row>
    <row r="119" spans="1:29" ht="15" customHeight="1">
      <c r="A119" s="1738"/>
      <c r="B119" s="117">
        <f t="shared" si="3"/>
        <v>0.16</v>
      </c>
      <c r="C119" s="118"/>
      <c r="D119" s="121" t="s">
        <v>162</v>
      </c>
      <c r="E119" s="17"/>
      <c r="F119" s="119">
        <v>8</v>
      </c>
      <c r="G119" s="120">
        <v>0.02</v>
      </c>
      <c r="H119" s="101">
        <f>(B119/B125)*G111</f>
        <v>0.10561056105610563</v>
      </c>
      <c r="I119" s="127">
        <f t="shared" si="4"/>
        <v>5.2805280528052814</v>
      </c>
      <c r="J119" s="1568"/>
      <c r="K119" s="1568"/>
      <c r="L119" s="1568"/>
      <c r="M119" s="1568"/>
      <c r="N119" s="1569"/>
      <c r="P119" s="1738"/>
      <c r="Q119" s="16" t="s">
        <v>1473</v>
      </c>
      <c r="R119" s="16"/>
      <c r="S119" s="10"/>
      <c r="T119" s="10"/>
      <c r="U119" s="10"/>
      <c r="V119" s="10"/>
      <c r="W119" s="10"/>
      <c r="X119" s="10"/>
      <c r="Y119" s="10"/>
      <c r="Z119" s="10"/>
      <c r="AA119" s="10"/>
      <c r="AB119" s="10"/>
      <c r="AC119" s="11"/>
    </row>
    <row r="120" spans="1:29" ht="15.75">
      <c r="A120" s="1738"/>
      <c r="B120" s="117">
        <f t="shared" si="3"/>
        <v>0.05</v>
      </c>
      <c r="C120" s="118"/>
      <c r="D120" s="121" t="s">
        <v>119</v>
      </c>
      <c r="E120" s="17">
        <v>0.05</v>
      </c>
      <c r="F120" s="119"/>
      <c r="G120" s="120"/>
      <c r="H120" s="101">
        <f>(B120/B125)*G111</f>
        <v>3.3003300330033007E-2</v>
      </c>
      <c r="I120" s="127" t="str">
        <f t="shared" si="4"/>
        <v/>
      </c>
      <c r="J120" s="1566" t="s">
        <v>120</v>
      </c>
      <c r="K120" s="1566"/>
      <c r="L120" s="1566"/>
      <c r="M120" s="1566"/>
      <c r="N120" s="1567"/>
      <c r="P120" s="1738"/>
      <c r="Q120" s="16" t="s">
        <v>1474</v>
      </c>
      <c r="R120" s="16"/>
      <c r="S120" s="10"/>
      <c r="T120" s="10"/>
      <c r="U120" s="10"/>
      <c r="V120" s="10"/>
      <c r="W120" s="10"/>
      <c r="X120" s="10"/>
      <c r="Y120" s="10"/>
      <c r="Z120" s="10"/>
      <c r="AA120" s="10"/>
      <c r="AB120" s="10"/>
      <c r="AC120" s="11"/>
    </row>
    <row r="121" spans="1:29" ht="15" customHeight="1">
      <c r="A121" s="1738"/>
      <c r="B121" s="117">
        <f t="shared" si="3"/>
        <v>0.05</v>
      </c>
      <c r="C121" s="118"/>
      <c r="D121" s="121" t="s">
        <v>42</v>
      </c>
      <c r="E121" s="17">
        <v>0.05</v>
      </c>
      <c r="F121" s="119"/>
      <c r="G121" s="120"/>
      <c r="H121" s="101">
        <f>(B121/B125)*G111</f>
        <v>3.3003300330033007E-2</v>
      </c>
      <c r="I121" s="127" t="str">
        <f>IF(ISBLANK(F121),"",(F121/B121)*H121)</f>
        <v/>
      </c>
      <c r="J121" s="1568"/>
      <c r="K121" s="1568"/>
      <c r="L121" s="1568"/>
      <c r="M121" s="1568"/>
      <c r="N121" s="1569"/>
      <c r="P121" s="1738"/>
      <c r="Q121" s="9"/>
      <c r="R121" s="10"/>
      <c r="S121" s="10"/>
      <c r="T121" s="10"/>
      <c r="U121" s="10"/>
      <c r="V121" s="10"/>
      <c r="W121" s="10"/>
      <c r="X121" s="10"/>
      <c r="Y121" s="10"/>
      <c r="Z121" s="10"/>
      <c r="AA121" s="10"/>
      <c r="AB121" s="10"/>
      <c r="AC121" s="11"/>
    </row>
    <row r="122" spans="1:29" ht="15" customHeight="1">
      <c r="A122" s="1738"/>
      <c r="B122" s="117">
        <f t="shared" si="3"/>
        <v>0.05</v>
      </c>
      <c r="C122" s="118"/>
      <c r="D122" s="121" t="s">
        <v>69</v>
      </c>
      <c r="E122" s="17">
        <v>0.05</v>
      </c>
      <c r="F122" s="119"/>
      <c r="G122" s="120"/>
      <c r="H122" s="101">
        <f>(B122/B125)*G111</f>
        <v>3.3003300330033007E-2</v>
      </c>
      <c r="I122" s="127" t="str">
        <f t="shared" ref="I122:I123" si="5">IF(ISBLANK(F122),"",(F122/B122)*H122)</f>
        <v/>
      </c>
      <c r="J122" s="1750" t="s">
        <v>154</v>
      </c>
      <c r="K122" s="1750"/>
      <c r="L122" s="1750"/>
      <c r="M122" s="1750"/>
      <c r="N122" s="1751"/>
      <c r="P122" s="1738"/>
      <c r="Q122" s="1742" t="s">
        <v>157</v>
      </c>
      <c r="R122" s="1743"/>
      <c r="S122" s="1743"/>
      <c r="T122" s="1743"/>
      <c r="U122" s="1743"/>
      <c r="V122" s="1743"/>
      <c r="W122" s="1743"/>
      <c r="X122" s="1743"/>
      <c r="Y122" s="1743"/>
      <c r="Z122" s="1743"/>
      <c r="AA122" s="1743"/>
      <c r="AB122" s="1743"/>
      <c r="AC122" s="1744"/>
    </row>
    <row r="123" spans="1:29" ht="15.75">
      <c r="A123" s="1738"/>
      <c r="B123" s="117">
        <f t="shared" si="3"/>
        <v>0</v>
      </c>
      <c r="C123" s="118"/>
      <c r="D123" s="121"/>
      <c r="E123" s="17"/>
      <c r="F123" s="119"/>
      <c r="G123" s="120"/>
      <c r="H123" s="101">
        <f>(B123/B125)*G111</f>
        <v>0</v>
      </c>
      <c r="I123" s="127" t="str">
        <f t="shared" si="5"/>
        <v/>
      </c>
      <c r="J123" s="10"/>
      <c r="K123" s="122"/>
      <c r="L123" s="122"/>
      <c r="M123" s="122"/>
      <c r="N123" s="123"/>
      <c r="P123" s="1738"/>
      <c r="Q123" s="1742"/>
      <c r="R123" s="1743"/>
      <c r="S123" s="1743"/>
      <c r="T123" s="1743"/>
      <c r="U123" s="1743"/>
      <c r="V123" s="1743"/>
      <c r="W123" s="1743"/>
      <c r="X123" s="1743"/>
      <c r="Y123" s="1743"/>
      <c r="Z123" s="1743"/>
      <c r="AA123" s="1743"/>
      <c r="AB123" s="1743"/>
      <c r="AC123" s="1744"/>
    </row>
    <row r="124" spans="1:29" ht="15.75">
      <c r="A124" s="1738"/>
      <c r="B124" s="128"/>
      <c r="C124" s="99" t="s">
        <v>861</v>
      </c>
      <c r="D124" s="121"/>
      <c r="E124" s="129"/>
      <c r="F124" s="130"/>
      <c r="G124" s="131"/>
      <c r="H124" s="101"/>
      <c r="I124" s="127"/>
      <c r="J124" s="10"/>
      <c r="K124" s="10"/>
      <c r="L124" s="10"/>
      <c r="M124" s="15"/>
      <c r="N124" s="19"/>
      <c r="P124" s="1738"/>
      <c r="Q124" s="9"/>
      <c r="R124" s="10"/>
      <c r="S124" s="10"/>
      <c r="T124" s="10"/>
      <c r="U124" s="10"/>
      <c r="V124" s="10"/>
      <c r="W124" s="10"/>
      <c r="X124" s="10"/>
      <c r="Y124" s="10"/>
      <c r="Z124" s="10"/>
      <c r="AA124" s="10"/>
      <c r="AB124" s="10"/>
      <c r="AC124" s="11"/>
    </row>
    <row r="125" spans="1:29">
      <c r="A125" s="1738"/>
      <c r="B125" s="132">
        <f>SUM(B116:B124)</f>
        <v>1.5149999999999999</v>
      </c>
      <c r="C125" s="1752" t="s">
        <v>8</v>
      </c>
      <c r="D125" s="1752"/>
      <c r="E125" s="1752"/>
      <c r="F125" s="1752"/>
      <c r="G125" s="1752"/>
      <c r="H125" s="133">
        <f>SUM(H116:H124)</f>
        <v>1</v>
      </c>
      <c r="I125" s="134"/>
      <c r="J125" s="134"/>
      <c r="K125" s="134"/>
      <c r="L125" s="134"/>
      <c r="M125" s="134"/>
      <c r="N125" s="139"/>
      <c r="P125" s="1738"/>
      <c r="Q125" s="9"/>
      <c r="R125" s="10"/>
      <c r="S125" s="10"/>
      <c r="T125" s="10"/>
      <c r="U125" s="10"/>
      <c r="V125" s="10"/>
      <c r="W125" s="10"/>
      <c r="X125" s="10"/>
      <c r="Y125" s="10"/>
      <c r="Z125" s="10"/>
      <c r="AA125" s="10"/>
      <c r="AB125" s="10"/>
      <c r="AC125" s="11"/>
    </row>
    <row r="126" spans="1:29">
      <c r="A126" s="1738"/>
      <c r="B126" s="132"/>
      <c r="C126" s="449"/>
      <c r="D126" s="449"/>
      <c r="E126" s="449"/>
      <c r="F126" s="449"/>
      <c r="G126" s="449"/>
      <c r="H126" s="449"/>
      <c r="I126" s="134"/>
      <c r="J126" s="134"/>
      <c r="K126" s="134"/>
      <c r="L126" s="134"/>
      <c r="M126" s="134"/>
      <c r="N126" s="139"/>
      <c r="P126" s="1738"/>
      <c r="Q126" s="9"/>
      <c r="R126" s="10"/>
      <c r="S126" s="10"/>
      <c r="T126" s="10"/>
      <c r="U126" s="10"/>
      <c r="V126" s="10"/>
      <c r="W126" s="10"/>
      <c r="X126" s="10"/>
      <c r="Y126" s="10"/>
      <c r="Z126" s="10"/>
      <c r="AA126" s="10"/>
      <c r="AB126" s="10"/>
      <c r="AC126" s="11"/>
    </row>
    <row r="127" spans="1:29">
      <c r="A127" s="1738"/>
      <c r="B127" s="1484" t="s">
        <v>464</v>
      </c>
      <c r="C127" s="1485"/>
      <c r="D127" s="1485"/>
      <c r="E127" s="1485"/>
      <c r="F127" s="1485"/>
      <c r="G127" s="1485"/>
      <c r="H127" s="1485"/>
      <c r="I127" s="1485"/>
      <c r="J127" s="1485"/>
      <c r="K127" s="1485"/>
      <c r="L127" s="1485"/>
      <c r="M127" s="1485"/>
      <c r="N127" s="1486"/>
      <c r="P127" s="1738"/>
      <c r="Q127" s="9"/>
      <c r="R127" s="10"/>
      <c r="S127" s="10"/>
      <c r="T127" s="10"/>
      <c r="U127" s="10"/>
      <c r="V127" s="10"/>
      <c r="W127" s="10"/>
      <c r="X127" s="10"/>
      <c r="Y127" s="10"/>
      <c r="Z127" s="10"/>
      <c r="AA127" s="10"/>
      <c r="AB127" s="10"/>
      <c r="AC127" s="11"/>
    </row>
    <row r="128" spans="1:29" ht="15.75">
      <c r="A128" s="1738"/>
      <c r="B128" s="172"/>
      <c r="C128" s="144"/>
      <c r="D128" s="144"/>
      <c r="E128" s="144"/>
      <c r="F128" s="144"/>
      <c r="G128" s="144"/>
      <c r="H128" s="144"/>
      <c r="I128" s="134"/>
      <c r="J128" s="134"/>
      <c r="K128" s="134"/>
      <c r="L128" s="134"/>
      <c r="M128" s="134"/>
      <c r="N128" s="515" t="s">
        <v>192</v>
      </c>
      <c r="P128" s="1738"/>
      <c r="Q128" s="1023" t="s">
        <v>192</v>
      </c>
      <c r="R128" s="10"/>
      <c r="S128" s="10"/>
      <c r="T128" s="10"/>
      <c r="U128" s="10"/>
      <c r="V128" s="10"/>
      <c r="W128" s="10"/>
      <c r="X128" s="10"/>
      <c r="Y128" s="10"/>
      <c r="Z128" s="10"/>
      <c r="AA128" s="10"/>
      <c r="AB128" s="10"/>
      <c r="AC128" s="11"/>
    </row>
    <row r="129" spans="1:29" ht="15.75">
      <c r="A129" s="1738"/>
      <c r="B129" s="172"/>
      <c r="C129" s="449"/>
      <c r="D129" s="449"/>
      <c r="E129" s="449"/>
      <c r="F129" s="449"/>
      <c r="G129" s="449"/>
      <c r="H129" s="449"/>
      <c r="I129" s="134"/>
      <c r="J129" s="443" t="s">
        <v>6</v>
      </c>
      <c r="K129" s="134"/>
      <c r="L129" s="443" t="s">
        <v>6</v>
      </c>
      <c r="M129" s="134"/>
      <c r="N129" s="182"/>
      <c r="P129" s="1738"/>
      <c r="Q129" s="9"/>
      <c r="R129" s="1023" t="s">
        <v>1475</v>
      </c>
      <c r="S129" s="10"/>
      <c r="T129" s="10"/>
      <c r="U129" s="10"/>
      <c r="V129" s="10"/>
      <c r="W129" s="10"/>
      <c r="X129" s="10"/>
      <c r="Y129" s="10"/>
      <c r="Z129" s="10"/>
      <c r="AA129" s="10"/>
      <c r="AB129" s="10"/>
      <c r="AC129" s="11"/>
    </row>
    <row r="130" spans="1:29">
      <c r="A130" s="1738"/>
      <c r="B130" s="172"/>
      <c r="C130" s="144"/>
      <c r="D130" s="144"/>
      <c r="E130" s="144"/>
      <c r="F130" s="144"/>
      <c r="G130" s="144"/>
      <c r="H130" s="144"/>
      <c r="I130" s="181" t="s">
        <v>190</v>
      </c>
      <c r="J130" s="180">
        <v>25</v>
      </c>
      <c r="K130" s="181" t="s">
        <v>191</v>
      </c>
      <c r="L130" s="180">
        <v>130</v>
      </c>
      <c r="M130" s="140"/>
      <c r="N130" s="139"/>
      <c r="P130" s="1738"/>
      <c r="Q130" s="9"/>
      <c r="R130" s="168" t="s">
        <v>190</v>
      </c>
      <c r="S130" s="10"/>
      <c r="T130" s="10"/>
      <c r="U130" s="10"/>
      <c r="V130" s="10"/>
      <c r="W130" s="10"/>
      <c r="X130" s="10"/>
      <c r="Y130" s="10"/>
      <c r="Z130" s="10"/>
      <c r="AA130" s="10"/>
      <c r="AB130" s="10"/>
      <c r="AC130" s="11"/>
    </row>
    <row r="131" spans="1:29" ht="15.75" thickBot="1">
      <c r="A131" s="1738"/>
      <c r="B131" s="511"/>
      <c r="C131" s="512"/>
      <c r="D131" s="512"/>
      <c r="E131" s="512"/>
      <c r="F131" s="512"/>
      <c r="G131" s="512"/>
      <c r="H131" s="512"/>
      <c r="I131" s="513"/>
      <c r="J131" s="513"/>
      <c r="K131" s="513"/>
      <c r="L131" s="513"/>
      <c r="M131" s="513"/>
      <c r="N131" s="514"/>
      <c r="P131" s="1738"/>
      <c r="Q131" s="9"/>
      <c r="R131" s="168" t="s">
        <v>191</v>
      </c>
      <c r="S131" s="10"/>
      <c r="T131" s="10"/>
      <c r="U131" s="10"/>
      <c r="V131" s="10"/>
      <c r="W131" s="10"/>
      <c r="X131" s="10"/>
      <c r="Y131" s="10"/>
      <c r="Z131" s="10"/>
      <c r="AA131" s="10"/>
      <c r="AB131" s="10"/>
      <c r="AC131" s="11"/>
    </row>
    <row r="132" spans="1:29" ht="15.75">
      <c r="A132" s="1738"/>
      <c r="B132" s="9"/>
      <c r="C132" s="10"/>
      <c r="D132" s="10"/>
      <c r="E132" s="10"/>
      <c r="F132" s="10"/>
      <c r="G132" s="10"/>
      <c r="H132" s="10"/>
      <c r="I132" s="10"/>
      <c r="J132" s="10"/>
      <c r="K132" s="10"/>
      <c r="L132" s="10"/>
      <c r="M132" s="15"/>
      <c r="N132" s="19"/>
      <c r="P132" s="1738"/>
      <c r="Q132" s="9"/>
      <c r="R132" s="10"/>
      <c r="S132" s="10"/>
      <c r="T132" s="10"/>
      <c r="U132" s="10"/>
      <c r="V132" s="10"/>
      <c r="W132" s="10"/>
      <c r="X132" s="10"/>
      <c r="Y132" s="10"/>
      <c r="Z132" s="10"/>
      <c r="AA132" s="10"/>
      <c r="AB132" s="10"/>
      <c r="AC132" s="11"/>
    </row>
    <row r="133" spans="1:29" ht="18.75">
      <c r="A133" s="1738"/>
      <c r="B133" s="1745" t="s">
        <v>171</v>
      </c>
      <c r="C133" s="1746"/>
      <c r="D133" s="1746"/>
      <c r="E133" s="1746"/>
      <c r="F133" s="10"/>
      <c r="G133" s="1408" t="s">
        <v>5</v>
      </c>
      <c r="H133" s="1408"/>
      <c r="I133" s="10"/>
      <c r="J133" s="212" t="s">
        <v>190</v>
      </c>
      <c r="K133" s="212"/>
      <c r="L133" s="212" t="s">
        <v>191</v>
      </c>
      <c r="M133" s="15"/>
      <c r="N133" s="19"/>
      <c r="P133" s="1738"/>
      <c r="Q133" s="1745" t="s">
        <v>171</v>
      </c>
      <c r="R133" s="1746"/>
      <c r="S133" s="1746"/>
      <c r="T133" s="1746"/>
      <c r="U133" s="10"/>
      <c r="V133" s="10"/>
      <c r="W133" s="10"/>
      <c r="X133" s="10"/>
      <c r="Y133" s="10"/>
      <c r="Z133" s="10"/>
      <c r="AA133" s="10"/>
      <c r="AB133" s="10"/>
      <c r="AC133" s="11"/>
    </row>
    <row r="134" spans="1:29" ht="18.75" customHeight="1">
      <c r="A134" s="1738"/>
      <c r="B134" s="9"/>
      <c r="C134" s="10"/>
      <c r="D134" s="10"/>
      <c r="E134" s="12" t="s">
        <v>146</v>
      </c>
      <c r="F134" s="113" t="s">
        <v>4</v>
      </c>
      <c r="G134" s="1414">
        <v>1</v>
      </c>
      <c r="H134" s="1414"/>
      <c r="I134" s="10"/>
      <c r="J134" s="411">
        <f>(J150/C137)*G137</f>
        <v>16.097875080489377</v>
      </c>
      <c r="K134" s="212"/>
      <c r="L134" s="411">
        <f>(L150/C137)*G137</f>
        <v>83.708950418544759</v>
      </c>
      <c r="M134" s="10"/>
      <c r="N134" s="11"/>
      <c r="O134" s="3"/>
      <c r="P134" s="1738"/>
      <c r="Q134" s="9"/>
      <c r="R134" s="10"/>
      <c r="S134" s="10"/>
      <c r="T134" s="10"/>
      <c r="U134" s="10"/>
      <c r="V134" s="10"/>
      <c r="W134" s="10"/>
      <c r="X134" s="10"/>
      <c r="Y134" s="10"/>
      <c r="Z134" s="10"/>
      <c r="AA134" s="10"/>
      <c r="AB134" s="10"/>
      <c r="AC134" s="11"/>
    </row>
    <row r="135" spans="1:29" ht="18.75">
      <c r="A135" s="1738"/>
      <c r="B135" s="9"/>
      <c r="C135" s="10"/>
      <c r="D135" s="10"/>
      <c r="E135" s="10"/>
      <c r="F135" s="10"/>
      <c r="G135" s="109"/>
      <c r="H135" s="15"/>
      <c r="I135" s="10"/>
      <c r="J135" s="10"/>
      <c r="K135" s="10"/>
      <c r="L135" s="10"/>
      <c r="M135" s="10"/>
      <c r="N135" s="11"/>
      <c r="O135" s="3"/>
      <c r="P135" s="1738"/>
      <c r="Q135" s="1439" t="s">
        <v>1421</v>
      </c>
      <c r="R135" s="1428"/>
      <c r="S135" s="1428"/>
      <c r="T135" s="1428"/>
      <c r="U135" s="1428"/>
      <c r="V135" s="1428"/>
      <c r="W135" s="1428"/>
      <c r="X135" s="1428"/>
      <c r="Y135" s="1428"/>
      <c r="Z135" s="1428"/>
      <c r="AA135" s="1428"/>
      <c r="AB135" s="991"/>
      <c r="AC135" s="11"/>
    </row>
    <row r="136" spans="1:29">
      <c r="A136" s="1738"/>
      <c r="B136" s="9"/>
      <c r="C136" s="102" t="s">
        <v>6</v>
      </c>
      <c r="D136" s="99" t="s">
        <v>861</v>
      </c>
      <c r="E136" s="10"/>
      <c r="F136" s="10"/>
      <c r="G136" s="114"/>
      <c r="H136" s="109"/>
      <c r="I136" s="10"/>
      <c r="J136" s="10"/>
      <c r="K136" s="1412" t="s">
        <v>7</v>
      </c>
      <c r="L136" s="1412"/>
      <c r="M136" s="1412"/>
      <c r="N136" s="1413"/>
      <c r="O136" s="3"/>
      <c r="P136" s="1738"/>
      <c r="Q136" s="1439"/>
      <c r="R136" s="1428"/>
      <c r="S136" s="1428"/>
      <c r="T136" s="1428"/>
      <c r="U136" s="1428"/>
      <c r="V136" s="1428"/>
      <c r="W136" s="1428"/>
      <c r="X136" s="1428"/>
      <c r="Y136" s="1428"/>
      <c r="Z136" s="1428"/>
      <c r="AA136" s="1428"/>
      <c r="AB136" s="869" t="s">
        <v>5</v>
      </c>
      <c r="AC136" s="11"/>
    </row>
    <row r="137" spans="1:29" ht="16.5" customHeight="1">
      <c r="A137" s="1738"/>
      <c r="B137" s="9"/>
      <c r="C137" s="17">
        <v>1</v>
      </c>
      <c r="D137" s="14" t="s">
        <v>117</v>
      </c>
      <c r="E137" s="14"/>
      <c r="F137" s="14"/>
      <c r="G137" s="1409">
        <f>(C137/C145)*G134</f>
        <v>0.64391500321957507</v>
      </c>
      <c r="H137" s="1409"/>
      <c r="I137" s="10"/>
      <c r="J137" s="1566" t="s">
        <v>155</v>
      </c>
      <c r="K137" s="1566"/>
      <c r="L137" s="1566"/>
      <c r="M137" s="1566"/>
      <c r="N137" s="1567"/>
      <c r="O137" s="3"/>
      <c r="P137" s="1738"/>
      <c r="Q137" s="1439"/>
      <c r="R137" s="1428"/>
      <c r="S137" s="1428"/>
      <c r="T137" s="1428"/>
      <c r="U137" s="1428"/>
      <c r="V137" s="1428"/>
      <c r="W137" s="1428"/>
      <c r="X137" s="1428"/>
      <c r="Y137" s="1428"/>
      <c r="Z137" s="1428"/>
      <c r="AA137" s="1428"/>
      <c r="AB137" s="991"/>
      <c r="AC137" s="11"/>
    </row>
    <row r="138" spans="1:29" ht="15.75">
      <c r="A138" s="1738"/>
      <c r="B138" s="9"/>
      <c r="C138" s="17">
        <v>3.0000000000000001E-3</v>
      </c>
      <c r="D138" s="14" t="s">
        <v>118</v>
      </c>
      <c r="E138" s="15"/>
      <c r="F138" s="16"/>
      <c r="G138" s="1409">
        <f>(C138/C145)*G134</f>
        <v>1.9317450096587251E-3</v>
      </c>
      <c r="H138" s="1409"/>
      <c r="I138" s="10"/>
      <c r="J138" s="1568"/>
      <c r="K138" s="1568"/>
      <c r="L138" s="1568"/>
      <c r="M138" s="1568"/>
      <c r="N138" s="1569"/>
      <c r="O138" s="3"/>
      <c r="P138" s="1738"/>
      <c r="Q138" s="1440" t="s">
        <v>1374</v>
      </c>
      <c r="R138" s="1441"/>
      <c r="S138" s="1441"/>
      <c r="T138" s="1441"/>
      <c r="U138" s="1441"/>
      <c r="V138" s="1441"/>
      <c r="W138" s="1441"/>
      <c r="X138" s="1441"/>
      <c r="Y138" s="1441"/>
      <c r="Z138" s="1441"/>
      <c r="AA138" s="1441"/>
      <c r="AB138" s="876" t="s">
        <v>6</v>
      </c>
      <c r="AC138" s="11"/>
    </row>
    <row r="139" spans="1:29" ht="16.5" customHeight="1">
      <c r="A139" s="1738"/>
      <c r="B139" s="9"/>
      <c r="C139" s="17">
        <v>0.2</v>
      </c>
      <c r="D139" s="14" t="s">
        <v>44</v>
      </c>
      <c r="E139" s="15"/>
      <c r="F139" s="16"/>
      <c r="G139" s="1409">
        <f>(C139/C145)*G134</f>
        <v>0.12878300064391501</v>
      </c>
      <c r="H139" s="1409"/>
      <c r="I139" s="10"/>
      <c r="J139" s="1566" t="s">
        <v>153</v>
      </c>
      <c r="K139" s="1566"/>
      <c r="L139" s="1566"/>
      <c r="M139" s="1566"/>
      <c r="N139" s="1567"/>
      <c r="O139" s="3"/>
      <c r="P139" s="1738"/>
      <c r="Q139" s="1440"/>
      <c r="R139" s="1441"/>
      <c r="S139" s="1441"/>
      <c r="T139" s="1441"/>
      <c r="U139" s="1441"/>
      <c r="V139" s="1441"/>
      <c r="W139" s="1441"/>
      <c r="X139" s="1441"/>
      <c r="Y139" s="1441"/>
      <c r="Z139" s="1441"/>
      <c r="AA139" s="1441"/>
      <c r="AB139" s="991"/>
      <c r="AC139" s="11"/>
    </row>
    <row r="140" spans="1:29" ht="15.75">
      <c r="A140" s="1738"/>
      <c r="B140" s="9"/>
      <c r="C140" s="17">
        <v>0.2</v>
      </c>
      <c r="D140" s="14" t="s">
        <v>172</v>
      </c>
      <c r="E140" s="15"/>
      <c r="F140" s="16"/>
      <c r="G140" s="1409">
        <f>(C140/C145)*G134</f>
        <v>0.12878300064391501</v>
      </c>
      <c r="H140" s="1409"/>
      <c r="I140" s="10"/>
      <c r="J140" s="1568"/>
      <c r="K140" s="1568"/>
      <c r="L140" s="1568"/>
      <c r="M140" s="1568"/>
      <c r="N140" s="1569"/>
      <c r="O140" s="3"/>
      <c r="P140" s="1738"/>
      <c r="Q140" s="9"/>
      <c r="R140" s="10"/>
      <c r="S140" s="10"/>
      <c r="T140" s="10"/>
      <c r="U140" s="10"/>
      <c r="V140" s="10"/>
      <c r="W140" s="10"/>
      <c r="X140" s="10"/>
      <c r="Y140" s="10"/>
      <c r="Z140" s="10"/>
      <c r="AA140" s="10"/>
      <c r="AB140" s="10"/>
      <c r="AC140" s="11"/>
    </row>
    <row r="141" spans="1:29" ht="15.75">
      <c r="A141" s="1738"/>
      <c r="B141" s="9"/>
      <c r="C141" s="17">
        <v>0.05</v>
      </c>
      <c r="D141" s="14" t="s">
        <v>119</v>
      </c>
      <c r="E141" s="15"/>
      <c r="F141" s="16"/>
      <c r="G141" s="1409">
        <f>(C141/C145)*G134</f>
        <v>3.2195750160978753E-2</v>
      </c>
      <c r="H141" s="1409"/>
      <c r="I141" s="10"/>
      <c r="J141" s="1566" t="s">
        <v>120</v>
      </c>
      <c r="K141" s="1566"/>
      <c r="L141" s="1566"/>
      <c r="M141" s="1566"/>
      <c r="N141" s="1567"/>
      <c r="O141" s="3"/>
      <c r="P141" s="1738"/>
      <c r="Q141" s="9"/>
      <c r="R141" s="10"/>
      <c r="S141" s="10"/>
      <c r="T141" s="10"/>
      <c r="U141" s="10"/>
      <c r="V141" s="10"/>
      <c r="W141" s="10"/>
      <c r="X141" s="10"/>
      <c r="Y141" s="10"/>
      <c r="Z141" s="10"/>
      <c r="AA141" s="10"/>
      <c r="AB141" s="10"/>
      <c r="AC141" s="11"/>
    </row>
    <row r="142" spans="1:29" ht="15.75">
      <c r="A142" s="1738"/>
      <c r="B142" s="9"/>
      <c r="C142" s="17">
        <v>0.05</v>
      </c>
      <c r="D142" s="14" t="s">
        <v>42</v>
      </c>
      <c r="E142" s="15"/>
      <c r="F142" s="16"/>
      <c r="G142" s="1409">
        <f>(C142/C145)*G134</f>
        <v>3.2195750160978753E-2</v>
      </c>
      <c r="H142" s="1409"/>
      <c r="I142" s="10"/>
      <c r="J142" s="1568"/>
      <c r="K142" s="1568"/>
      <c r="L142" s="1568"/>
      <c r="M142" s="1568"/>
      <c r="N142" s="1569"/>
      <c r="O142" s="3"/>
      <c r="P142" s="1738"/>
      <c r="Q142" s="9"/>
      <c r="R142" s="10"/>
      <c r="S142" s="10"/>
      <c r="T142" s="10"/>
      <c r="U142" s="10"/>
      <c r="V142" s="10"/>
      <c r="W142" s="10"/>
      <c r="X142" s="10"/>
      <c r="Y142" s="10"/>
      <c r="Z142" s="10"/>
      <c r="AA142" s="10"/>
      <c r="AB142" s="10"/>
      <c r="AC142" s="11"/>
    </row>
    <row r="143" spans="1:29" ht="15.75" customHeight="1">
      <c r="A143" s="1738"/>
      <c r="B143" s="9"/>
      <c r="C143" s="445">
        <v>0.05</v>
      </c>
      <c r="D143" s="14" t="s">
        <v>69</v>
      </c>
      <c r="E143" s="15"/>
      <c r="F143" s="16"/>
      <c r="G143" s="1409">
        <f>(C143/C145)*G134</f>
        <v>3.2195750160978753E-2</v>
      </c>
      <c r="H143" s="1409"/>
      <c r="I143" s="10"/>
      <c r="J143" s="1750" t="s">
        <v>154</v>
      </c>
      <c r="K143" s="1750"/>
      <c r="L143" s="1750"/>
      <c r="M143" s="1750"/>
      <c r="N143" s="1751"/>
      <c r="P143" s="1738"/>
      <c r="Q143" s="9"/>
      <c r="R143" s="10"/>
      <c r="S143" s="10"/>
      <c r="T143" s="10"/>
      <c r="U143" s="10"/>
      <c r="V143" s="10"/>
      <c r="W143" s="10"/>
      <c r="X143" s="10"/>
      <c r="Y143" s="10"/>
      <c r="Z143" s="10"/>
      <c r="AA143" s="10"/>
      <c r="AB143" s="10"/>
      <c r="AC143" s="11"/>
    </row>
    <row r="144" spans="1:29" ht="15.75" customHeight="1">
      <c r="A144" s="1738"/>
      <c r="B144" s="9"/>
      <c r="C144" s="10"/>
      <c r="D144" s="10"/>
      <c r="E144" s="10"/>
      <c r="F144" s="10"/>
      <c r="G144" s="18"/>
      <c r="H144" s="109"/>
      <c r="I144" s="10"/>
      <c r="J144" s="10"/>
      <c r="K144" s="109"/>
      <c r="L144" s="10"/>
      <c r="M144" s="10"/>
      <c r="N144" s="19"/>
      <c r="P144" s="1738"/>
      <c r="Q144" s="9"/>
      <c r="R144" s="10"/>
      <c r="S144" s="10"/>
      <c r="T144" s="10"/>
      <c r="U144" s="10"/>
      <c r="V144" s="10"/>
      <c r="W144" s="10"/>
      <c r="X144" s="10"/>
      <c r="Y144" s="10"/>
      <c r="Z144" s="10"/>
      <c r="AA144" s="10"/>
      <c r="AB144" s="10"/>
      <c r="AC144" s="11"/>
    </row>
    <row r="145" spans="1:29" ht="16.5" customHeight="1">
      <c r="A145" s="1738"/>
      <c r="B145" s="9"/>
      <c r="C145" s="442">
        <f>SUM(C137:C144)</f>
        <v>1.5529999999999999</v>
      </c>
      <c r="D145" s="1453" t="s">
        <v>8</v>
      </c>
      <c r="E145" s="1453"/>
      <c r="F145" s="1453"/>
      <c r="G145" s="1454">
        <f>SUM(G137:G144)</f>
        <v>1</v>
      </c>
      <c r="H145" s="1454"/>
      <c r="I145" s="10"/>
      <c r="J145" s="10"/>
      <c r="K145" s="20"/>
      <c r="L145" s="10"/>
      <c r="M145" s="10"/>
      <c r="N145" s="19"/>
      <c r="P145" s="1738"/>
      <c r="Q145" s="9"/>
      <c r="R145" s="10"/>
      <c r="S145" s="10"/>
      <c r="T145" s="10"/>
      <c r="U145" s="10"/>
      <c r="V145" s="10"/>
      <c r="W145" s="10"/>
      <c r="X145" s="10"/>
      <c r="Y145" s="10"/>
      <c r="Z145" s="10"/>
      <c r="AA145" s="10"/>
      <c r="AB145" s="10"/>
      <c r="AC145" s="11"/>
    </row>
    <row r="146" spans="1:29" ht="16.5" customHeight="1">
      <c r="A146" s="1738"/>
      <c r="B146" s="9"/>
      <c r="C146" s="442"/>
      <c r="D146" s="440"/>
      <c r="E146" s="440"/>
      <c r="F146" s="440"/>
      <c r="G146" s="441"/>
      <c r="H146" s="441"/>
      <c r="I146" s="10"/>
      <c r="J146" s="10"/>
      <c r="K146" s="20"/>
      <c r="L146" s="10"/>
      <c r="M146" s="10"/>
      <c r="N146" s="19"/>
      <c r="P146" s="1738"/>
      <c r="Q146" s="9"/>
      <c r="R146" s="10"/>
      <c r="S146" s="10"/>
      <c r="T146" s="10"/>
      <c r="U146" s="10"/>
      <c r="V146" s="10"/>
      <c r="W146" s="10"/>
      <c r="X146" s="10"/>
      <c r="Y146" s="10"/>
      <c r="Z146" s="10"/>
      <c r="AA146" s="10"/>
      <c r="AB146" s="10"/>
      <c r="AC146" s="11"/>
    </row>
    <row r="147" spans="1:29" ht="16.5" customHeight="1">
      <c r="A147" s="1738"/>
      <c r="B147" s="1484" t="s">
        <v>464</v>
      </c>
      <c r="C147" s="1485"/>
      <c r="D147" s="1485"/>
      <c r="E147" s="1485"/>
      <c r="F147" s="1485"/>
      <c r="G147" s="1485"/>
      <c r="H147" s="1485"/>
      <c r="I147" s="1485"/>
      <c r="J147" s="1485"/>
      <c r="K147" s="1485"/>
      <c r="L147" s="1485"/>
      <c r="M147" s="1485"/>
      <c r="N147" s="1486"/>
      <c r="P147" s="1738"/>
      <c r="Q147" s="1023" t="s">
        <v>192</v>
      </c>
      <c r="R147" s="10"/>
      <c r="S147" s="10"/>
      <c r="T147" s="10"/>
      <c r="U147" s="10"/>
      <c r="V147" s="10"/>
      <c r="W147" s="10"/>
      <c r="X147" s="10"/>
      <c r="Y147" s="10"/>
      <c r="Z147" s="10"/>
      <c r="AA147" s="10"/>
      <c r="AB147" s="10"/>
      <c r="AC147" s="11"/>
    </row>
    <row r="148" spans="1:29" ht="16.5" customHeight="1">
      <c r="A148" s="1738"/>
      <c r="B148" s="172"/>
      <c r="C148" s="449"/>
      <c r="D148" s="449"/>
      <c r="E148" s="449"/>
      <c r="F148" s="449"/>
      <c r="G148" s="449"/>
      <c r="H148" s="449"/>
      <c r="I148" s="134"/>
      <c r="J148" s="134"/>
      <c r="K148" s="134"/>
      <c r="L148" s="134"/>
      <c r="M148" s="134"/>
      <c r="N148" s="515" t="s">
        <v>192</v>
      </c>
      <c r="P148" s="1738"/>
      <c r="Q148" s="9"/>
      <c r="R148" s="1023" t="s">
        <v>1475</v>
      </c>
      <c r="S148" s="10"/>
      <c r="T148" s="10"/>
      <c r="U148" s="10"/>
      <c r="V148" s="10"/>
      <c r="W148" s="10"/>
      <c r="X148" s="10"/>
      <c r="Y148" s="10"/>
      <c r="Z148" s="10"/>
      <c r="AA148" s="10"/>
      <c r="AB148" s="10"/>
      <c r="AC148" s="11"/>
    </row>
    <row r="149" spans="1:29" ht="16.5" customHeight="1">
      <c r="A149" s="1738"/>
      <c r="B149" s="172"/>
      <c r="C149" s="449"/>
      <c r="D149" s="449"/>
      <c r="E149" s="449"/>
      <c r="F149" s="449"/>
      <c r="G149" s="449"/>
      <c r="H149" s="449"/>
      <c r="I149" s="134"/>
      <c r="J149" s="443" t="s">
        <v>6</v>
      </c>
      <c r="K149" s="134"/>
      <c r="L149" s="443" t="s">
        <v>6</v>
      </c>
      <c r="M149" s="134"/>
      <c r="N149" s="182"/>
      <c r="P149" s="1738"/>
      <c r="Q149" s="9"/>
      <c r="R149" s="168" t="s">
        <v>190</v>
      </c>
      <c r="S149" s="10"/>
      <c r="T149" s="10"/>
      <c r="U149" s="10"/>
      <c r="V149" s="10"/>
      <c r="W149" s="10"/>
      <c r="X149" s="10"/>
      <c r="Y149" s="10"/>
      <c r="Z149" s="10"/>
      <c r="AA149" s="10"/>
      <c r="AB149" s="10"/>
      <c r="AC149" s="11"/>
    </row>
    <row r="150" spans="1:29" ht="15.75">
      <c r="A150" s="1738"/>
      <c r="B150" s="9"/>
      <c r="C150" s="21"/>
      <c r="D150" s="21"/>
      <c r="E150" s="21"/>
      <c r="F150" s="21"/>
      <c r="G150" s="22"/>
      <c r="H150" s="15"/>
      <c r="I150" s="181" t="s">
        <v>190</v>
      </c>
      <c r="J150" s="180">
        <v>25</v>
      </c>
      <c r="K150" s="181" t="s">
        <v>191</v>
      </c>
      <c r="L150" s="180">
        <v>130</v>
      </c>
      <c r="M150" s="443"/>
      <c r="N150" s="19"/>
      <c r="P150" s="1738"/>
      <c r="Q150" s="9"/>
      <c r="R150" s="168" t="s">
        <v>191</v>
      </c>
      <c r="S150" s="10"/>
      <c r="T150" s="10"/>
      <c r="U150" s="10"/>
      <c r="V150" s="10"/>
      <c r="W150" s="10"/>
      <c r="X150" s="10"/>
      <c r="Y150" s="10"/>
      <c r="Z150" s="10"/>
      <c r="AA150" s="10"/>
      <c r="AB150" s="10"/>
      <c r="AC150" s="11"/>
    </row>
    <row r="151" spans="1:29" ht="15.75">
      <c r="A151" s="1738"/>
      <c r="B151" s="9"/>
      <c r="C151" s="21"/>
      <c r="D151" s="21"/>
      <c r="E151" s="21"/>
      <c r="F151" s="21"/>
      <c r="G151" s="22"/>
      <c r="H151" s="15"/>
      <c r="I151" s="181"/>
      <c r="J151" s="181"/>
      <c r="K151" s="181"/>
      <c r="L151" s="181"/>
      <c r="M151" s="443"/>
      <c r="N151" s="19"/>
      <c r="P151" s="1738"/>
      <c r="Q151" s="9"/>
      <c r="R151" s="10"/>
      <c r="S151" s="10"/>
      <c r="T151" s="10"/>
      <c r="U151" s="10"/>
      <c r="V151" s="10"/>
      <c r="W151" s="10"/>
      <c r="X151" s="10"/>
      <c r="Y151" s="10"/>
      <c r="Z151" s="10"/>
      <c r="AA151" s="10"/>
      <c r="AB151" s="10"/>
      <c r="AC151" s="11"/>
    </row>
    <row r="152" spans="1:29">
      <c r="A152" s="1738"/>
      <c r="B152" s="1484" t="s">
        <v>464</v>
      </c>
      <c r="C152" s="1485"/>
      <c r="D152" s="1485"/>
      <c r="E152" s="1485"/>
      <c r="F152" s="1485"/>
      <c r="G152" s="1485"/>
      <c r="H152" s="1485"/>
      <c r="I152" s="1485"/>
      <c r="J152" s="1485"/>
      <c r="K152" s="1485"/>
      <c r="L152" s="1485"/>
      <c r="M152" s="1485"/>
      <c r="N152" s="1486"/>
      <c r="P152" s="1738"/>
      <c r="Q152" s="9"/>
      <c r="R152" s="10"/>
      <c r="S152" s="10"/>
      <c r="T152" s="10"/>
      <c r="U152" s="10"/>
      <c r="V152" s="10"/>
      <c r="W152" s="10"/>
      <c r="X152" s="10"/>
      <c r="Y152" s="10"/>
      <c r="Z152" s="10"/>
      <c r="AA152" s="10"/>
      <c r="AB152" s="10"/>
      <c r="AC152" s="11"/>
    </row>
    <row r="153" spans="1:29" ht="15.75">
      <c r="A153" s="1738"/>
      <c r="B153" s="9"/>
      <c r="C153" s="10"/>
      <c r="D153" s="10"/>
      <c r="E153" s="10"/>
      <c r="F153" s="10"/>
      <c r="G153" s="438" t="s">
        <v>5</v>
      </c>
      <c r="H153" s="10"/>
      <c r="I153" s="10"/>
      <c r="J153" s="10"/>
      <c r="K153" s="10"/>
      <c r="L153" s="10"/>
      <c r="M153" s="15"/>
      <c r="N153" s="19"/>
      <c r="P153" s="1738"/>
      <c r="Q153" s="9"/>
      <c r="R153" s="16" t="s">
        <v>1454</v>
      </c>
      <c r="S153" s="10"/>
      <c r="T153" s="10"/>
      <c r="U153" s="10"/>
      <c r="V153" s="10"/>
      <c r="W153" s="10"/>
      <c r="X153" s="10"/>
      <c r="Y153" s="10"/>
      <c r="Z153" s="10"/>
      <c r="AA153" s="10"/>
      <c r="AB153" s="10"/>
      <c r="AC153" s="11"/>
    </row>
    <row r="154" spans="1:29" ht="18.75" customHeight="1">
      <c r="A154" s="1738"/>
      <c r="B154" s="9"/>
      <c r="C154" s="10"/>
      <c r="D154" s="10"/>
      <c r="E154" s="121" t="s">
        <v>164</v>
      </c>
      <c r="F154" s="10"/>
      <c r="G154" s="446">
        <v>2.5</v>
      </c>
      <c r="H154" s="10"/>
      <c r="I154" s="10"/>
      <c r="J154" s="1753" t="s">
        <v>201</v>
      </c>
      <c r="K154" s="1753"/>
      <c r="L154" s="1753"/>
      <c r="M154" s="1753"/>
      <c r="N154" s="1754"/>
      <c r="P154" s="1738"/>
      <c r="Q154" s="9"/>
      <c r="R154" s="16" t="s">
        <v>164</v>
      </c>
      <c r="S154" s="10"/>
      <c r="T154" s="10"/>
      <c r="U154" s="10"/>
      <c r="V154" s="10"/>
      <c r="W154" s="10"/>
      <c r="X154" s="10"/>
      <c r="Y154" s="10"/>
      <c r="Z154" s="10"/>
      <c r="AA154" s="10"/>
      <c r="AB154" s="10"/>
      <c r="AC154" s="11"/>
    </row>
    <row r="155" spans="1:29" ht="15.75" customHeight="1">
      <c r="A155" s="1738"/>
      <c r="B155" s="9"/>
      <c r="C155" s="10"/>
      <c r="D155" s="545" t="s">
        <v>861</v>
      </c>
      <c r="E155" s="443" t="s">
        <v>6</v>
      </c>
      <c r="F155" s="10"/>
      <c r="G155" s="109"/>
      <c r="H155" s="438"/>
      <c r="I155" s="10"/>
      <c r="J155" s="1753"/>
      <c r="K155" s="1753"/>
      <c r="L155" s="1753"/>
      <c r="M155" s="1753"/>
      <c r="N155" s="1754"/>
      <c r="P155" s="1738"/>
      <c r="Q155" s="9"/>
      <c r="R155" s="869" t="s">
        <v>5</v>
      </c>
      <c r="S155" s="1028" t="s">
        <v>1476</v>
      </c>
      <c r="T155" s="10"/>
      <c r="U155" s="10"/>
      <c r="V155" s="10"/>
      <c r="W155" s="10"/>
      <c r="X155" s="10"/>
      <c r="Y155" s="10"/>
      <c r="Z155" s="10"/>
      <c r="AA155" s="10"/>
      <c r="AB155" s="10"/>
      <c r="AC155" s="11"/>
    </row>
    <row r="156" spans="1:29" ht="18.75" customHeight="1">
      <c r="A156" s="1738"/>
      <c r="B156" s="9"/>
      <c r="C156" s="10"/>
      <c r="D156" s="121" t="s">
        <v>73</v>
      </c>
      <c r="E156" s="17">
        <v>0.90500000000000003</v>
      </c>
      <c r="F156" s="10"/>
      <c r="G156" s="101">
        <f>E156*G154</f>
        <v>2.2625000000000002</v>
      </c>
      <c r="H156" s="10"/>
      <c r="I156" s="10"/>
      <c r="J156" s="10"/>
      <c r="K156" s="10"/>
      <c r="L156" s="10"/>
      <c r="M156" s="15"/>
      <c r="N156" s="19"/>
      <c r="P156" s="1738"/>
      <c r="Q156" s="9"/>
      <c r="R156" s="10"/>
      <c r="S156" s="10"/>
      <c r="T156" s="10"/>
      <c r="U156" s="10"/>
      <c r="V156" s="10"/>
      <c r="W156" s="10"/>
      <c r="X156" s="10"/>
      <c r="Y156" s="10"/>
      <c r="Z156" s="10"/>
      <c r="AA156" s="10"/>
      <c r="AB156" s="10"/>
      <c r="AC156" s="11"/>
    </row>
    <row r="157" spans="1:29" ht="15" customHeight="1">
      <c r="A157" s="1738"/>
      <c r="B157" s="9"/>
      <c r="C157" s="10"/>
      <c r="D157" s="121" t="s">
        <v>165</v>
      </c>
      <c r="E157" s="17">
        <v>0.125</v>
      </c>
      <c r="F157" s="10"/>
      <c r="G157" s="101">
        <f>E157*G154</f>
        <v>0.3125</v>
      </c>
      <c r="H157" s="10"/>
      <c r="I157" s="10"/>
      <c r="J157" s="10"/>
      <c r="K157" s="10"/>
      <c r="L157" s="10"/>
      <c r="M157" s="15"/>
      <c r="N157" s="19"/>
      <c r="P157" s="1738"/>
      <c r="Q157" s="9"/>
      <c r="R157" s="10"/>
      <c r="S157" s="10"/>
      <c r="T157" s="10"/>
      <c r="U157" s="1051" t="s">
        <v>1385</v>
      </c>
      <c r="V157" s="10"/>
      <c r="W157" s="10"/>
      <c r="X157" s="10"/>
      <c r="Y157" s="10"/>
      <c r="Z157" s="10"/>
      <c r="AA157" s="10"/>
      <c r="AB157" s="10"/>
      <c r="AC157" s="11"/>
    </row>
    <row r="158" spans="1:29" ht="15" customHeight="1">
      <c r="A158" s="1738"/>
      <c r="B158" s="9"/>
      <c r="C158" s="10"/>
      <c r="D158" s="10"/>
      <c r="E158" s="10"/>
      <c r="F158" s="10"/>
      <c r="G158" s="10"/>
      <c r="H158" s="10"/>
      <c r="I158" s="10"/>
      <c r="J158" s="10"/>
      <c r="K158" s="10"/>
      <c r="L158" s="10"/>
      <c r="M158" s="15"/>
      <c r="N158" s="19"/>
      <c r="P158" s="1738"/>
      <c r="Q158" s="9"/>
      <c r="R158" s="10"/>
      <c r="S158" s="10"/>
      <c r="T158" s="10"/>
      <c r="U158" s="10"/>
      <c r="V158" s="10"/>
      <c r="W158" s="10"/>
      <c r="X158" s="10"/>
      <c r="Y158" s="10"/>
      <c r="Z158" s="10"/>
      <c r="AA158" s="10"/>
      <c r="AB158" s="10"/>
      <c r="AC158" s="11"/>
    </row>
    <row r="159" spans="1:29" ht="15" customHeight="1">
      <c r="A159" s="1738"/>
      <c r="B159" s="9"/>
      <c r="C159" s="10"/>
      <c r="D159" s="121" t="s">
        <v>166</v>
      </c>
      <c r="E159" s="124">
        <f>E156+E157</f>
        <v>1.03</v>
      </c>
      <c r="F159" s="10"/>
      <c r="G159" s="124">
        <f>G156+G157</f>
        <v>2.5750000000000002</v>
      </c>
      <c r="H159" s="10"/>
      <c r="I159" s="10"/>
      <c r="J159" s="10"/>
      <c r="K159" s="10"/>
      <c r="L159" s="10"/>
      <c r="M159" s="15"/>
      <c r="N159" s="19"/>
      <c r="P159" s="1738"/>
      <c r="Q159" s="9"/>
      <c r="R159" s="10"/>
      <c r="S159" s="10"/>
      <c r="T159" s="10"/>
      <c r="U159" s="10"/>
      <c r="V159" s="10"/>
      <c r="W159" s="10"/>
      <c r="X159" s="10"/>
      <c r="Y159" s="10"/>
      <c r="Z159" s="10"/>
      <c r="AA159" s="10"/>
      <c r="AB159" s="10"/>
      <c r="AC159" s="11"/>
    </row>
    <row r="160" spans="1:29" ht="15" customHeight="1">
      <c r="A160" s="1738"/>
      <c r="B160" s="9"/>
      <c r="C160" s="10"/>
      <c r="D160" s="121"/>
      <c r="E160" s="10"/>
      <c r="F160" s="10"/>
      <c r="G160" s="10"/>
      <c r="H160" s="10"/>
      <c r="I160" s="10"/>
      <c r="J160" s="10"/>
      <c r="K160" s="10"/>
      <c r="L160" s="10"/>
      <c r="M160" s="15"/>
      <c r="N160" s="19"/>
      <c r="P160" s="1738"/>
      <c r="Q160" s="1016" t="s">
        <v>1418</v>
      </c>
      <c r="R160" s="10"/>
      <c r="S160" s="10"/>
      <c r="T160" s="10"/>
      <c r="U160" s="10"/>
      <c r="V160" s="10"/>
      <c r="W160" s="10"/>
      <c r="X160" s="10"/>
      <c r="Y160" s="10"/>
      <c r="Z160" s="10"/>
      <c r="AA160" s="10"/>
      <c r="AB160" s="10"/>
      <c r="AC160" s="11"/>
    </row>
    <row r="161" spans="1:29" ht="15" customHeight="1" thickBot="1">
      <c r="A161" s="1738"/>
      <c r="B161" s="9"/>
      <c r="C161" s="21"/>
      <c r="D161" s="21"/>
      <c r="E161" s="21"/>
      <c r="F161" s="21"/>
      <c r="H161" s="186" t="s">
        <v>202</v>
      </c>
      <c r="I161" s="187" t="s">
        <v>203</v>
      </c>
      <c r="J161" s="10"/>
      <c r="K161" s="10"/>
      <c r="L161" s="10"/>
      <c r="M161" s="15"/>
      <c r="N161" s="19"/>
      <c r="P161" s="1738"/>
      <c r="Q161" s="992" t="str">
        <f ca="1">CELL("nomfichier",P157)</f>
        <v>D:\1 UPRT SITE WEB\uprt.fr\ff-mickael-rabeau\[ff-mr-patisserie-N°3-complet.xlsx]Crèmes et Garnitures</v>
      </c>
      <c r="R161" s="10"/>
      <c r="S161" s="10"/>
      <c r="T161" s="10"/>
      <c r="U161" s="10"/>
      <c r="V161" s="10"/>
      <c r="W161" s="10"/>
      <c r="X161" s="10"/>
      <c r="Y161" s="10"/>
      <c r="Z161" s="10"/>
      <c r="AA161" s="10"/>
      <c r="AB161" s="10"/>
      <c r="AC161" s="11"/>
    </row>
    <row r="162" spans="1:29">
      <c r="A162" s="1738"/>
      <c r="B162" s="23" t="s">
        <v>6</v>
      </c>
      <c r="C162" s="24" t="s">
        <v>10</v>
      </c>
      <c r="D162" s="25"/>
      <c r="E162" s="25"/>
      <c r="F162" s="25"/>
      <c r="G162" s="25"/>
      <c r="H162" s="25"/>
      <c r="I162" s="25"/>
      <c r="J162" s="25"/>
      <c r="K162" s="25"/>
      <c r="L162" s="25"/>
      <c r="M162" s="25"/>
      <c r="N162" s="26"/>
      <c r="P162" s="1738"/>
      <c r="Q162" s="938"/>
      <c r="R162" s="939"/>
      <c r="S162" s="939"/>
      <c r="T162" s="939"/>
      <c r="U162" s="25"/>
      <c r="V162" s="25"/>
      <c r="W162" s="25"/>
      <c r="X162" s="25"/>
      <c r="Y162" s="25"/>
      <c r="Z162" s="25"/>
      <c r="AA162" s="25"/>
      <c r="AB162" s="25"/>
      <c r="AC162" s="26"/>
    </row>
    <row r="163" spans="1:29">
      <c r="A163" s="1738"/>
      <c r="B163" s="438" t="s">
        <v>5</v>
      </c>
      <c r="C163" s="27" t="s">
        <v>176</v>
      </c>
      <c r="D163" s="28"/>
      <c r="E163" s="28"/>
      <c r="F163" s="28"/>
      <c r="G163" s="28"/>
      <c r="H163" s="28"/>
      <c r="I163" s="28"/>
      <c r="J163" s="28"/>
      <c r="K163" s="28"/>
      <c r="L163" s="28"/>
      <c r="M163" s="10"/>
      <c r="N163" s="29"/>
      <c r="P163" s="1738"/>
      <c r="Q163" s="9"/>
      <c r="R163" s="10" t="s">
        <v>9</v>
      </c>
      <c r="S163" s="932" t="s">
        <v>177</v>
      </c>
      <c r="T163" s="10"/>
      <c r="U163" s="10"/>
      <c r="V163" s="1429" t="s">
        <v>179</v>
      </c>
      <c r="W163" s="1429"/>
      <c r="X163" s="1429"/>
      <c r="Y163" s="1429"/>
      <c r="Z163" s="1429"/>
      <c r="AA163" s="1429"/>
      <c r="AB163" s="1429"/>
      <c r="AC163" s="1430"/>
    </row>
    <row r="164" spans="1:29">
      <c r="A164" s="1738"/>
      <c r="B164" s="154"/>
      <c r="C164" s="153"/>
      <c r="D164" s="155" t="s">
        <v>174</v>
      </c>
      <c r="E164" s="156" t="s">
        <v>175</v>
      </c>
      <c r="F164" s="157"/>
      <c r="G164" s="157"/>
      <c r="H164" s="157"/>
      <c r="I164" s="150"/>
      <c r="J164" s="150"/>
      <c r="K164" s="150"/>
      <c r="L164" s="150"/>
      <c r="M164" s="151"/>
      <c r="N164" s="152"/>
      <c r="P164" s="1738"/>
      <c r="Q164" s="834"/>
      <c r="R164" s="245"/>
      <c r="S164" s="245"/>
      <c r="T164" s="245"/>
      <c r="U164" s="245"/>
      <c r="V164" s="1029"/>
      <c r="W164" s="1029" t="s">
        <v>178</v>
      </c>
      <c r="X164" s="1029"/>
      <c r="Y164" s="1029"/>
      <c r="Z164" s="1029"/>
      <c r="AA164" s="1029"/>
      <c r="AB164" s="1029"/>
      <c r="AC164" s="1030"/>
    </row>
    <row r="165" spans="1:29" ht="15" customHeight="1">
      <c r="A165" s="1738"/>
      <c r="B165" s="1433" t="s">
        <v>1412</v>
      </c>
      <c r="C165" s="1434"/>
      <c r="D165" s="1434"/>
      <c r="E165" s="1434"/>
      <c r="F165" s="1434"/>
      <c r="G165" s="1434"/>
      <c r="H165" s="1434"/>
      <c r="I165" s="1434"/>
      <c r="J165" s="1434"/>
      <c r="K165" s="1434"/>
      <c r="L165" s="1434"/>
      <c r="M165" s="1434"/>
      <c r="N165" s="1435"/>
      <c r="P165" s="1738"/>
      <c r="Q165" s="1433" t="s">
        <v>1412</v>
      </c>
      <c r="R165" s="1434"/>
      <c r="S165" s="1434"/>
      <c r="T165" s="1434"/>
      <c r="U165" s="1434"/>
      <c r="V165" s="1434"/>
      <c r="W165" s="1434"/>
      <c r="X165" s="1434"/>
      <c r="Y165" s="1434"/>
      <c r="Z165" s="1434"/>
      <c r="AA165" s="1434"/>
      <c r="AB165" s="1434"/>
      <c r="AC165" s="1435"/>
    </row>
    <row r="166" spans="1:29" ht="15.75" thickBot="1">
      <c r="A166" s="1738"/>
      <c r="B166" s="1436"/>
      <c r="C166" s="1437"/>
      <c r="D166" s="1437"/>
      <c r="E166" s="1437"/>
      <c r="F166" s="1437"/>
      <c r="G166" s="1437"/>
      <c r="H166" s="1437"/>
      <c r="I166" s="1437"/>
      <c r="J166" s="1437"/>
      <c r="K166" s="1437"/>
      <c r="L166" s="1437"/>
      <c r="M166" s="1437"/>
      <c r="N166" s="1438"/>
      <c r="P166" s="1738"/>
      <c r="Q166" s="1436"/>
      <c r="R166" s="1437"/>
      <c r="S166" s="1437"/>
      <c r="T166" s="1437"/>
      <c r="U166" s="1437"/>
      <c r="V166" s="1437"/>
      <c r="W166" s="1437"/>
      <c r="X166" s="1437"/>
      <c r="Y166" s="1437"/>
      <c r="Z166" s="1437"/>
      <c r="AA166" s="1437"/>
      <c r="AB166" s="1437"/>
      <c r="AC166" s="1438"/>
    </row>
    <row r="168" spans="1:29" ht="15.75" thickBot="1">
      <c r="A168" s="8" t="s">
        <v>3</v>
      </c>
      <c r="B168" s="1431" t="str">
        <f>B169</f>
        <v>Crème Frangipane</v>
      </c>
      <c r="C168" s="1431"/>
      <c r="D168" s="1431"/>
      <c r="E168" s="1431"/>
      <c r="F168" s="1431"/>
      <c r="G168" s="1431"/>
      <c r="H168" s="1431"/>
      <c r="I168" s="1431"/>
      <c r="J168" s="1431"/>
      <c r="K168" s="1431"/>
      <c r="L168" s="1431"/>
      <c r="M168" s="1431"/>
      <c r="N168" s="1431"/>
      <c r="O168" s="3"/>
      <c r="P168" s="8" t="s">
        <v>3</v>
      </c>
      <c r="Q168" s="1431" t="str">
        <f>Q169</f>
        <v>Crème Frangipane</v>
      </c>
      <c r="R168" s="1431"/>
      <c r="S168" s="1431"/>
      <c r="T168" s="1431"/>
      <c r="U168" s="1431"/>
      <c r="V168" s="1431"/>
      <c r="W168" s="1431"/>
      <c r="X168" s="1431"/>
      <c r="Y168" s="1431"/>
      <c r="Z168" s="1431"/>
      <c r="AA168" s="1431"/>
      <c r="AB168" s="1431"/>
      <c r="AC168" s="1431"/>
    </row>
    <row r="169" spans="1:29" ht="23.25" customHeight="1">
      <c r="A169" s="1432" t="str">
        <f>B169</f>
        <v>Crème Frangipane</v>
      </c>
      <c r="B169" s="1399" t="s">
        <v>1541</v>
      </c>
      <c r="C169" s="1400"/>
      <c r="D169" s="1400"/>
      <c r="E169" s="1400"/>
      <c r="F169" s="1400"/>
      <c r="G169" s="1400"/>
      <c r="H169" s="1400"/>
      <c r="I169" s="1400"/>
      <c r="J169" s="1400"/>
      <c r="K169" s="1400"/>
      <c r="L169" s="1400"/>
      <c r="M169" s="1400"/>
      <c r="N169" s="1401"/>
      <c r="O169" s="3"/>
      <c r="P169" s="1432" t="str">
        <f>Q169</f>
        <v>Crème Frangipane</v>
      </c>
      <c r="Q169" s="1399" t="s">
        <v>1541</v>
      </c>
      <c r="R169" s="1400"/>
      <c r="S169" s="1400"/>
      <c r="T169" s="1400"/>
      <c r="U169" s="1400"/>
      <c r="V169" s="1400"/>
      <c r="W169" s="1400"/>
      <c r="X169" s="1400"/>
      <c r="Y169" s="1400"/>
      <c r="Z169" s="1400"/>
      <c r="AA169" s="1400"/>
      <c r="AB169" s="1400"/>
      <c r="AC169" s="1401"/>
    </row>
    <row r="170" spans="1:29" ht="15.75" customHeight="1">
      <c r="A170" s="1432"/>
      <c r="B170" s="1387"/>
      <c r="C170" s="1388"/>
      <c r="D170" s="1388"/>
      <c r="E170" s="1388"/>
      <c r="F170" s="1388"/>
      <c r="G170" s="1388"/>
      <c r="H170" s="1388"/>
      <c r="I170" s="1388"/>
      <c r="J170" s="1388"/>
      <c r="K170" s="1388"/>
      <c r="L170" s="1388"/>
      <c r="M170" s="1388"/>
      <c r="N170" s="1389"/>
      <c r="O170" s="3"/>
      <c r="P170" s="1432"/>
      <c r="Q170" s="1387"/>
      <c r="R170" s="1388"/>
      <c r="S170" s="1388"/>
      <c r="T170" s="1388"/>
      <c r="U170" s="1388"/>
      <c r="V170" s="1388"/>
      <c r="W170" s="1388"/>
      <c r="X170" s="1388"/>
      <c r="Y170" s="1388"/>
      <c r="Z170" s="1388"/>
      <c r="AA170" s="1388"/>
      <c r="AB170" s="1388"/>
      <c r="AC170" s="1389"/>
    </row>
    <row r="171" spans="1:29" s="109" customFormat="1" ht="15.75" customHeight="1">
      <c r="A171" s="1432"/>
      <c r="B171" s="1416" t="s">
        <v>19</v>
      </c>
      <c r="C171" s="1417"/>
      <c r="D171" s="1417"/>
      <c r="E171" s="1417"/>
      <c r="F171" s="1417"/>
      <c r="G171" s="1417"/>
      <c r="H171" s="1417"/>
      <c r="I171" s="1417"/>
      <c r="J171" s="1417"/>
      <c r="K171" s="1417"/>
      <c r="L171" s="1417"/>
      <c r="M171" s="1417"/>
      <c r="N171" s="1418"/>
      <c r="O171" s="135"/>
      <c r="P171" s="1432"/>
      <c r="Q171" s="1416" t="s">
        <v>19</v>
      </c>
      <c r="R171" s="1417"/>
      <c r="S171" s="1417"/>
      <c r="T171" s="1417"/>
      <c r="U171" s="1417"/>
      <c r="V171" s="1417"/>
      <c r="W171" s="1417"/>
      <c r="X171" s="1417"/>
      <c r="Y171" s="1417"/>
      <c r="Z171" s="1417"/>
      <c r="AA171" s="1417"/>
      <c r="AB171" s="1417"/>
      <c r="AC171" s="1418"/>
    </row>
    <row r="172" spans="1:29" s="109" customFormat="1" ht="15.75" customHeight="1" thickBot="1">
      <c r="A172" s="1432"/>
      <c r="B172" s="1419"/>
      <c r="C172" s="1420"/>
      <c r="D172" s="1420"/>
      <c r="E172" s="1420"/>
      <c r="F172" s="1420"/>
      <c r="G172" s="1420"/>
      <c r="H172" s="1420"/>
      <c r="I172" s="1420"/>
      <c r="J172" s="1420"/>
      <c r="K172" s="1420"/>
      <c r="L172" s="1420"/>
      <c r="M172" s="1420"/>
      <c r="N172" s="1421"/>
      <c r="O172" s="135"/>
      <c r="P172" s="1432"/>
      <c r="Q172" s="1419"/>
      <c r="R172" s="1420"/>
      <c r="S172" s="1420"/>
      <c r="T172" s="1420"/>
      <c r="U172" s="1420"/>
      <c r="V172" s="1420"/>
      <c r="W172" s="1420"/>
      <c r="X172" s="1420"/>
      <c r="Y172" s="1420"/>
      <c r="Z172" s="1420"/>
      <c r="AA172" s="1420"/>
      <c r="AB172" s="1420"/>
      <c r="AC172" s="1421"/>
    </row>
    <row r="173" spans="1:29" ht="15" customHeight="1">
      <c r="A173" s="1432"/>
      <c r="B173" s="9"/>
      <c r="C173" s="10"/>
      <c r="D173" s="10"/>
      <c r="E173" s="10"/>
      <c r="F173" s="10"/>
      <c r="G173" s="10"/>
      <c r="H173" s="10"/>
      <c r="I173" s="10"/>
      <c r="J173" s="10"/>
      <c r="K173" s="10"/>
      <c r="L173" s="10"/>
      <c r="M173" s="10"/>
      <c r="N173" s="11"/>
      <c r="O173" s="3"/>
      <c r="P173" s="1432"/>
      <c r="Q173" s="1424" t="s">
        <v>144</v>
      </c>
      <c r="R173" s="1403"/>
      <c r="S173" s="1403"/>
      <c r="T173" s="1403"/>
      <c r="U173" s="1403"/>
      <c r="V173" s="1403"/>
      <c r="W173" s="1403"/>
      <c r="X173" s="1403"/>
      <c r="Y173" s="1403"/>
      <c r="Z173" s="1403"/>
      <c r="AA173" s="1403"/>
      <c r="AB173" s="1403"/>
      <c r="AC173" s="1425"/>
    </row>
    <row r="174" spans="1:29" ht="15" customHeight="1" thickBot="1">
      <c r="A174" s="1432"/>
      <c r="B174" s="9"/>
      <c r="C174" s="10"/>
      <c r="D174" s="10"/>
      <c r="E174" s="10"/>
      <c r="F174" s="10"/>
      <c r="G174" s="1408" t="s">
        <v>5</v>
      </c>
      <c r="H174" s="1408"/>
      <c r="I174" s="10"/>
      <c r="J174" s="10"/>
      <c r="K174" s="10"/>
      <c r="L174" s="10"/>
      <c r="M174" s="10"/>
      <c r="N174" s="11"/>
      <c r="O174" s="3"/>
      <c r="P174" s="1432"/>
      <c r="Q174" s="1426"/>
      <c r="R174" s="1406"/>
      <c r="S174" s="1406"/>
      <c r="T174" s="1406"/>
      <c r="U174" s="1406"/>
      <c r="V174" s="1406"/>
      <c r="W174" s="1406"/>
      <c r="X174" s="1406"/>
      <c r="Y174" s="1406"/>
      <c r="Z174" s="1406"/>
      <c r="AA174" s="1406"/>
      <c r="AB174" s="1406"/>
      <c r="AC174" s="1427"/>
    </row>
    <row r="175" spans="1:29" ht="18.75" customHeight="1">
      <c r="A175" s="1432"/>
      <c r="B175" s="9"/>
      <c r="C175" s="10"/>
      <c r="D175" s="10"/>
      <c r="E175" s="12" t="s">
        <v>146</v>
      </c>
      <c r="F175" s="113" t="s">
        <v>4</v>
      </c>
      <c r="G175" s="1414">
        <v>1</v>
      </c>
      <c r="H175" s="1414"/>
      <c r="I175" s="10"/>
      <c r="J175" s="10"/>
      <c r="K175" s="10"/>
      <c r="L175" s="10"/>
      <c r="M175" s="10"/>
      <c r="N175" s="11"/>
      <c r="O175" s="3"/>
      <c r="P175" s="1432"/>
      <c r="Q175" s="1439" t="s">
        <v>1391</v>
      </c>
      <c r="R175" s="1428"/>
      <c r="S175" s="1428"/>
      <c r="T175" s="1428"/>
      <c r="U175" s="1428"/>
      <c r="V175" s="1428"/>
      <c r="W175" s="1428"/>
      <c r="X175" s="1428"/>
      <c r="Y175" s="1428"/>
      <c r="Z175" s="1428"/>
      <c r="AA175" s="1428"/>
      <c r="AB175" s="991"/>
      <c r="AC175" s="11"/>
    </row>
    <row r="176" spans="1:29">
      <c r="A176" s="1432"/>
      <c r="B176" s="9"/>
      <c r="C176" s="102" t="s">
        <v>6</v>
      </c>
      <c r="D176" s="99" t="s">
        <v>861</v>
      </c>
      <c r="E176" s="10"/>
      <c r="F176" s="10"/>
      <c r="G176" s="114"/>
      <c r="H176" s="109"/>
      <c r="I176" s="10"/>
      <c r="J176" s="10"/>
      <c r="K176" s="1412" t="s">
        <v>7</v>
      </c>
      <c r="L176" s="1412"/>
      <c r="M176" s="1412"/>
      <c r="N176" s="1413"/>
      <c r="O176" s="3"/>
      <c r="P176" s="1432"/>
      <c r="Q176" s="1439"/>
      <c r="R176" s="1428"/>
      <c r="S176" s="1428"/>
      <c r="T176" s="1428"/>
      <c r="U176" s="1428"/>
      <c r="V176" s="1428"/>
      <c r="W176" s="1428"/>
      <c r="X176" s="1428"/>
      <c r="Y176" s="1428"/>
      <c r="Z176" s="1428"/>
      <c r="AA176" s="1428"/>
      <c r="AB176" s="869" t="s">
        <v>5</v>
      </c>
      <c r="AC176" s="11"/>
    </row>
    <row r="177" spans="1:29" ht="16.5" customHeight="1">
      <c r="A177" s="1432"/>
      <c r="B177" s="9"/>
      <c r="C177" s="17">
        <v>4</v>
      </c>
      <c r="D177" s="14" t="s">
        <v>150</v>
      </c>
      <c r="E177" s="14"/>
      <c r="F177" s="14"/>
      <c r="G177" s="1409">
        <f>(C177/C185)*G175</f>
        <v>0.43290043290043295</v>
      </c>
      <c r="H177" s="1409"/>
      <c r="I177" s="10"/>
      <c r="J177" s="10"/>
      <c r="K177" s="1755" t="s">
        <v>147</v>
      </c>
      <c r="L177" s="1755"/>
      <c r="M177" s="1755"/>
      <c r="N177" s="1756"/>
      <c r="O177" s="3"/>
      <c r="P177" s="1432"/>
      <c r="Q177" s="1439"/>
      <c r="R177" s="1428"/>
      <c r="S177" s="1428"/>
      <c r="T177" s="1428"/>
      <c r="U177" s="1428"/>
      <c r="V177" s="1428"/>
      <c r="W177" s="1428"/>
      <c r="X177" s="1428"/>
      <c r="Y177" s="1428"/>
      <c r="Z177" s="1428"/>
      <c r="AA177" s="1428"/>
      <c r="AB177" s="991"/>
      <c r="AC177" s="11"/>
    </row>
    <row r="178" spans="1:29" ht="15.75">
      <c r="A178" s="1432"/>
      <c r="B178" s="9"/>
      <c r="C178" s="17">
        <v>2</v>
      </c>
      <c r="D178" s="14" t="s">
        <v>69</v>
      </c>
      <c r="E178" s="15"/>
      <c r="F178" s="16"/>
      <c r="G178" s="1409">
        <f>(C178/C185)*G175</f>
        <v>0.21645021645021648</v>
      </c>
      <c r="H178" s="1409"/>
      <c r="I178" s="10"/>
      <c r="J178" s="10"/>
      <c r="K178" s="1561"/>
      <c r="L178" s="1561"/>
      <c r="M178" s="1561"/>
      <c r="N178" s="1562"/>
      <c r="O178" s="3"/>
      <c r="P178" s="1432"/>
      <c r="Q178" s="1440" t="s">
        <v>1374</v>
      </c>
      <c r="R178" s="1441"/>
      <c r="S178" s="1441"/>
      <c r="T178" s="1441"/>
      <c r="U178" s="1441"/>
      <c r="V178" s="1441"/>
      <c r="W178" s="1441"/>
      <c r="X178" s="1441"/>
      <c r="Y178" s="1441"/>
      <c r="Z178" s="1441"/>
      <c r="AA178" s="1441"/>
      <c r="AB178" s="876" t="s">
        <v>6</v>
      </c>
      <c r="AC178" s="11"/>
    </row>
    <row r="179" spans="1:29" ht="16.5" customHeight="1">
      <c r="A179" s="1432"/>
      <c r="B179" s="9"/>
      <c r="C179" s="17">
        <v>1.6</v>
      </c>
      <c r="D179" s="14" t="s">
        <v>173</v>
      </c>
      <c r="E179" s="15"/>
      <c r="F179" s="16"/>
      <c r="G179" s="1409">
        <f>(C179/C185)*G175</f>
        <v>0.17316017316017321</v>
      </c>
      <c r="H179" s="1409"/>
      <c r="I179" s="10"/>
      <c r="J179" s="10"/>
      <c r="K179" s="1561"/>
      <c r="L179" s="1561"/>
      <c r="M179" s="1561"/>
      <c r="N179" s="1562"/>
      <c r="O179" s="3"/>
      <c r="P179" s="1432"/>
      <c r="Q179" s="1440"/>
      <c r="R179" s="1441"/>
      <c r="S179" s="1441"/>
      <c r="T179" s="1441"/>
      <c r="U179" s="1441"/>
      <c r="V179" s="1441"/>
      <c r="W179" s="1441"/>
      <c r="X179" s="1441"/>
      <c r="Y179" s="1441"/>
      <c r="Z179" s="1441"/>
      <c r="AA179" s="1441"/>
      <c r="AB179" s="991"/>
      <c r="AC179" s="11"/>
    </row>
    <row r="180" spans="1:29" ht="15.75">
      <c r="A180" s="1432"/>
      <c r="B180" s="9"/>
      <c r="C180" s="17">
        <v>0.4</v>
      </c>
      <c r="D180" s="14" t="s">
        <v>151</v>
      </c>
      <c r="E180" s="15"/>
      <c r="F180" s="16"/>
      <c r="G180" s="1409">
        <f>(C180/C185)*G175</f>
        <v>4.3290043290043302E-2</v>
      </c>
      <c r="H180" s="1409"/>
      <c r="I180" s="10"/>
      <c r="J180" s="10"/>
      <c r="K180" s="1561"/>
      <c r="L180" s="1561"/>
      <c r="M180" s="1561"/>
      <c r="N180" s="1562"/>
      <c r="O180" s="3"/>
      <c r="P180" s="1432"/>
      <c r="Q180" s="9"/>
      <c r="R180" s="10"/>
      <c r="S180" s="10"/>
      <c r="T180" s="10"/>
      <c r="U180" s="10"/>
      <c r="V180" s="10"/>
      <c r="W180" s="10"/>
      <c r="X180" s="10"/>
      <c r="Y180" s="10"/>
      <c r="Z180" s="10"/>
      <c r="AA180" s="10"/>
      <c r="AB180" s="10"/>
      <c r="AC180" s="11"/>
    </row>
    <row r="181" spans="1:29" ht="15.75">
      <c r="A181" s="1432"/>
      <c r="B181" s="9"/>
      <c r="C181" s="17">
        <v>0.2</v>
      </c>
      <c r="D181" s="14" t="s">
        <v>148</v>
      </c>
      <c r="E181" s="15"/>
      <c r="F181" s="16"/>
      <c r="G181" s="1409">
        <f>(C181/C185)*G175</f>
        <v>2.1645021645021651E-2</v>
      </c>
      <c r="H181" s="1409"/>
      <c r="I181" s="10"/>
      <c r="J181" s="10"/>
      <c r="K181" s="1561"/>
      <c r="L181" s="1561"/>
      <c r="M181" s="1561"/>
      <c r="N181" s="1562"/>
      <c r="O181" s="3"/>
      <c r="P181" s="1432"/>
      <c r="Q181" s="9"/>
      <c r="R181" s="10"/>
      <c r="S181" s="10"/>
      <c r="T181" s="10"/>
      <c r="U181" s="10"/>
      <c r="V181" s="10"/>
      <c r="W181" s="10"/>
      <c r="X181" s="10"/>
      <c r="Y181" s="10"/>
      <c r="Z181" s="10"/>
      <c r="AA181" s="10"/>
      <c r="AB181" s="10"/>
      <c r="AC181" s="11"/>
    </row>
    <row r="182" spans="1:29" ht="15.75">
      <c r="A182" s="1432"/>
      <c r="B182" s="9"/>
      <c r="C182" s="17">
        <v>0.04</v>
      </c>
      <c r="D182" s="14" t="s">
        <v>118</v>
      </c>
      <c r="E182" s="15"/>
      <c r="F182" s="16"/>
      <c r="G182" s="1409">
        <f>(C182/C185)*G175</f>
        <v>4.3290043290043299E-3</v>
      </c>
      <c r="H182" s="1409"/>
      <c r="I182" s="10"/>
      <c r="J182" s="10"/>
      <c r="K182" s="1757"/>
      <c r="L182" s="1757"/>
      <c r="M182" s="1757"/>
      <c r="N182" s="1758"/>
      <c r="O182" s="3"/>
      <c r="P182" s="1432"/>
      <c r="Q182" s="9"/>
      <c r="R182" s="10"/>
      <c r="S182" s="10"/>
      <c r="T182" s="10"/>
      <c r="U182" s="10"/>
      <c r="V182" s="10"/>
      <c r="W182" s="10"/>
      <c r="X182" s="10"/>
      <c r="Y182" s="10"/>
      <c r="Z182" s="10"/>
      <c r="AA182" s="10"/>
      <c r="AB182" s="10"/>
      <c r="AC182" s="11"/>
    </row>
    <row r="183" spans="1:29" ht="15.75" customHeight="1">
      <c r="A183" s="1432"/>
      <c r="B183" s="9"/>
      <c r="C183" s="17">
        <v>1</v>
      </c>
      <c r="D183" s="14" t="s">
        <v>149</v>
      </c>
      <c r="E183" s="15"/>
      <c r="F183" s="16"/>
      <c r="G183" s="1409">
        <f>(C183/C185)*G175</f>
        <v>0.10822510822510824</v>
      </c>
      <c r="H183" s="1409"/>
      <c r="I183" s="10"/>
      <c r="J183" s="10"/>
      <c r="K183" s="1566" t="s">
        <v>152</v>
      </c>
      <c r="L183" s="1566"/>
      <c r="M183" s="1566"/>
      <c r="N183" s="1567"/>
      <c r="P183" s="1432"/>
      <c r="Q183" s="9"/>
      <c r="R183" s="10"/>
      <c r="S183" s="10"/>
      <c r="T183" s="10"/>
      <c r="U183" s="10"/>
      <c r="V183" s="10"/>
      <c r="W183" s="10"/>
      <c r="X183" s="10"/>
      <c r="Y183" s="10"/>
      <c r="Z183" s="10"/>
      <c r="AA183" s="10"/>
      <c r="AB183" s="10"/>
      <c r="AC183" s="11"/>
    </row>
    <row r="184" spans="1:29" ht="15.75" customHeight="1">
      <c r="A184" s="1432"/>
      <c r="B184" s="9"/>
      <c r="C184" s="10"/>
      <c r="D184" s="10"/>
      <c r="E184" s="10"/>
      <c r="F184" s="10"/>
      <c r="G184" s="18"/>
      <c r="H184" s="109"/>
      <c r="I184" s="10"/>
      <c r="J184" s="10"/>
      <c r="K184" s="109"/>
      <c r="L184" s="10"/>
      <c r="M184" s="10"/>
      <c r="N184" s="19"/>
      <c r="P184" s="1432"/>
      <c r="Q184" s="1016" t="s">
        <v>1418</v>
      </c>
      <c r="R184" s="10"/>
      <c r="S184" s="10"/>
      <c r="T184" s="10"/>
      <c r="U184" s="10"/>
      <c r="V184" s="10"/>
      <c r="W184" s="10"/>
      <c r="X184" s="10"/>
      <c r="Y184" s="10"/>
      <c r="Z184" s="10"/>
      <c r="AA184" s="10"/>
      <c r="AB184" s="10"/>
      <c r="AC184" s="11"/>
    </row>
    <row r="185" spans="1:29" ht="16.5" customHeight="1" thickBot="1">
      <c r="A185" s="1432"/>
      <c r="B185" s="9"/>
      <c r="C185" s="104">
        <f>SUM(C177:C184)</f>
        <v>9.2399999999999984</v>
      </c>
      <c r="D185" s="1453" t="s">
        <v>8</v>
      </c>
      <c r="E185" s="1453"/>
      <c r="F185" s="1453"/>
      <c r="G185" s="1454">
        <f>SUM(G177:G184)</f>
        <v>1.0000000000000002</v>
      </c>
      <c r="H185" s="1454"/>
      <c r="I185" s="10"/>
      <c r="J185" s="10"/>
      <c r="K185" s="20"/>
      <c r="L185" s="10"/>
      <c r="M185" s="10"/>
      <c r="N185" s="19"/>
      <c r="P185" s="1432"/>
      <c r="Q185" s="992" t="str">
        <f ca="1">CELL("nomfichier",P181)</f>
        <v>D:\1 UPRT SITE WEB\uprt.fr\ff-mickael-rabeau\[ff-mr-patisserie-N°3-complet.xlsx]Crèmes et Garnitures</v>
      </c>
      <c r="R185" s="10"/>
      <c r="S185" s="10"/>
      <c r="T185" s="10"/>
      <c r="U185" s="10"/>
      <c r="V185" s="10"/>
      <c r="W185" s="10"/>
      <c r="X185" s="10"/>
      <c r="Y185" s="10"/>
      <c r="Z185" s="10"/>
      <c r="AA185" s="10"/>
      <c r="AB185" s="10"/>
      <c r="AC185" s="11"/>
    </row>
    <row r="186" spans="1:29" ht="16.5" thickBot="1">
      <c r="A186" s="1432"/>
      <c r="B186" s="9"/>
      <c r="C186" s="21"/>
      <c r="D186" s="21"/>
      <c r="E186" s="21"/>
      <c r="F186" s="21"/>
      <c r="G186" s="22"/>
      <c r="H186" s="15"/>
      <c r="I186" s="10"/>
      <c r="J186" s="10"/>
      <c r="K186" s="10"/>
      <c r="L186" s="10"/>
      <c r="M186" s="15"/>
      <c r="N186" s="19"/>
      <c r="P186" s="1432"/>
      <c r="Q186" s="938"/>
      <c r="R186" s="939"/>
      <c r="S186" s="939"/>
      <c r="T186" s="939"/>
      <c r="U186" s="25"/>
      <c r="V186" s="25"/>
      <c r="W186" s="25"/>
      <c r="X186" s="25"/>
      <c r="Y186" s="25"/>
      <c r="Z186" s="25"/>
      <c r="AA186" s="25"/>
      <c r="AB186" s="25"/>
      <c r="AC186" s="26"/>
    </row>
    <row r="187" spans="1:29">
      <c r="A187" s="1432"/>
      <c r="B187" s="23" t="s">
        <v>6</v>
      </c>
      <c r="C187" s="24" t="s">
        <v>10</v>
      </c>
      <c r="D187" s="25"/>
      <c r="E187" s="25"/>
      <c r="F187" s="25"/>
      <c r="G187" s="25"/>
      <c r="H187" s="25"/>
      <c r="I187" s="25"/>
      <c r="J187" s="25"/>
      <c r="K187" s="25"/>
      <c r="L187" s="25"/>
      <c r="M187" s="25"/>
      <c r="N187" s="26"/>
      <c r="P187" s="1432"/>
      <c r="Q187" s="9"/>
      <c r="R187" s="10" t="s">
        <v>9</v>
      </c>
      <c r="S187" s="932" t="s">
        <v>177</v>
      </c>
      <c r="T187" s="10"/>
      <c r="U187" s="10"/>
      <c r="V187" s="1429" t="s">
        <v>179</v>
      </c>
      <c r="W187" s="1429"/>
      <c r="X187" s="1429"/>
      <c r="Y187" s="1429"/>
      <c r="Z187" s="1429"/>
      <c r="AA187" s="1429"/>
      <c r="AB187" s="1429"/>
      <c r="AC187" s="1430"/>
    </row>
    <row r="188" spans="1:29">
      <c r="A188" s="1432"/>
      <c r="B188" s="438" t="s">
        <v>5</v>
      </c>
      <c r="C188" s="27" t="s">
        <v>11</v>
      </c>
      <c r="D188" s="28"/>
      <c r="E188" s="28"/>
      <c r="F188" s="28"/>
      <c r="G188" s="28"/>
      <c r="H188" s="28"/>
      <c r="I188" s="28"/>
      <c r="J188" s="28"/>
      <c r="K188" s="28"/>
      <c r="L188" s="28"/>
      <c r="M188" s="10"/>
      <c r="N188" s="29"/>
      <c r="P188" s="1432"/>
      <c r="Q188" s="834"/>
      <c r="R188" s="245"/>
      <c r="S188" s="245"/>
      <c r="T188" s="245"/>
      <c r="U188" s="245"/>
      <c r="V188" s="1029"/>
      <c r="W188" s="1029" t="s">
        <v>178</v>
      </c>
      <c r="X188" s="1029"/>
      <c r="Y188" s="1029"/>
      <c r="Z188" s="1029"/>
      <c r="AA188" s="1029"/>
      <c r="AB188" s="1029"/>
      <c r="AC188" s="1030"/>
    </row>
    <row r="189" spans="1:29" ht="15" customHeight="1">
      <c r="A189" s="1432"/>
      <c r="B189" s="1433" t="s">
        <v>1412</v>
      </c>
      <c r="C189" s="1434"/>
      <c r="D189" s="1434"/>
      <c r="E189" s="1434"/>
      <c r="F189" s="1434"/>
      <c r="G189" s="1434"/>
      <c r="H189" s="1434"/>
      <c r="I189" s="1434"/>
      <c r="J189" s="1434"/>
      <c r="K189" s="1434"/>
      <c r="L189" s="1434"/>
      <c r="M189" s="1434"/>
      <c r="N189" s="1435"/>
      <c r="P189" s="1432"/>
      <c r="Q189" s="1433" t="s">
        <v>1412</v>
      </c>
      <c r="R189" s="1434"/>
      <c r="S189" s="1434"/>
      <c r="T189" s="1434"/>
      <c r="U189" s="1434"/>
      <c r="V189" s="1434"/>
      <c r="W189" s="1434"/>
      <c r="X189" s="1434"/>
      <c r="Y189" s="1434"/>
      <c r="Z189" s="1434"/>
      <c r="AA189" s="1434"/>
      <c r="AB189" s="1434"/>
      <c r="AC189" s="1435"/>
    </row>
    <row r="190" spans="1:29" ht="15.75" thickBot="1">
      <c r="A190" s="1432"/>
      <c r="B190" s="1436"/>
      <c r="C190" s="1437"/>
      <c r="D190" s="1437"/>
      <c r="E190" s="1437"/>
      <c r="F190" s="1437"/>
      <c r="G190" s="1437"/>
      <c r="H190" s="1437"/>
      <c r="I190" s="1437"/>
      <c r="J190" s="1437"/>
      <c r="K190" s="1437"/>
      <c r="L190" s="1437"/>
      <c r="M190" s="1437"/>
      <c r="N190" s="1438"/>
      <c r="P190" s="1432"/>
      <c r="Q190" s="1436"/>
      <c r="R190" s="1437"/>
      <c r="S190" s="1437"/>
      <c r="T190" s="1437"/>
      <c r="U190" s="1437"/>
      <c r="V190" s="1437"/>
      <c r="W190" s="1437"/>
      <c r="X190" s="1437"/>
      <c r="Y190" s="1437"/>
      <c r="Z190" s="1437"/>
      <c r="AA190" s="1437"/>
      <c r="AB190" s="1437"/>
      <c r="AC190" s="1438"/>
    </row>
    <row r="192" spans="1:29" ht="15.75" thickBot="1">
      <c r="A192" s="8" t="s">
        <v>3</v>
      </c>
      <c r="B192" s="1431" t="str">
        <f>B193</f>
        <v>La crème Bichon</v>
      </c>
      <c r="C192" s="1431"/>
      <c r="D192" s="1431"/>
      <c r="E192" s="1431"/>
      <c r="F192" s="1431"/>
      <c r="G192" s="1431"/>
      <c r="H192" s="1431"/>
      <c r="I192" s="1431"/>
      <c r="J192" s="1431"/>
      <c r="K192" s="1431"/>
      <c r="L192" s="1431"/>
      <c r="M192" s="1431"/>
      <c r="N192" s="1431"/>
      <c r="O192" s="3"/>
      <c r="P192" s="8" t="s">
        <v>3</v>
      </c>
      <c r="Q192" s="1431" t="str">
        <f>Q193</f>
        <v>La crème Bichon</v>
      </c>
      <c r="R192" s="1431"/>
      <c r="S192" s="1431"/>
      <c r="T192" s="1431"/>
      <c r="U192" s="1431"/>
      <c r="V192" s="1431"/>
      <c r="W192" s="1431"/>
      <c r="X192" s="1431"/>
      <c r="Y192" s="1431"/>
      <c r="Z192" s="1431"/>
      <c r="AA192" s="1431"/>
      <c r="AB192" s="1431"/>
      <c r="AC192" s="1431"/>
    </row>
    <row r="193" spans="1:29" ht="23.25" customHeight="1">
      <c r="A193" s="1432" t="str">
        <f>B193</f>
        <v>La crème Bichon</v>
      </c>
      <c r="B193" s="1399" t="s">
        <v>193</v>
      </c>
      <c r="C193" s="1400"/>
      <c r="D193" s="1400"/>
      <c r="E193" s="1400"/>
      <c r="F193" s="1400"/>
      <c r="G193" s="1400"/>
      <c r="H193" s="1400"/>
      <c r="I193" s="1400"/>
      <c r="J193" s="1400"/>
      <c r="K193" s="1400"/>
      <c r="L193" s="1400"/>
      <c r="M193" s="1400"/>
      <c r="N193" s="1401"/>
      <c r="O193" s="3"/>
      <c r="P193" s="1432" t="str">
        <f>Q193</f>
        <v>La crème Bichon</v>
      </c>
      <c r="Q193" s="1399" t="s">
        <v>193</v>
      </c>
      <c r="R193" s="1400"/>
      <c r="S193" s="1400"/>
      <c r="T193" s="1400"/>
      <c r="U193" s="1400"/>
      <c r="V193" s="1400"/>
      <c r="W193" s="1400"/>
      <c r="X193" s="1400"/>
      <c r="Y193" s="1400"/>
      <c r="Z193" s="1400"/>
      <c r="AA193" s="1400"/>
      <c r="AB193" s="1400"/>
      <c r="AC193" s="1401"/>
    </row>
    <row r="194" spans="1:29" ht="15.75" customHeight="1">
      <c r="A194" s="1432"/>
      <c r="B194" s="1387"/>
      <c r="C194" s="1388"/>
      <c r="D194" s="1388"/>
      <c r="E194" s="1388"/>
      <c r="F194" s="1388"/>
      <c r="G194" s="1388"/>
      <c r="H194" s="1388"/>
      <c r="I194" s="1388"/>
      <c r="J194" s="1388"/>
      <c r="K194" s="1388"/>
      <c r="L194" s="1388"/>
      <c r="M194" s="1388"/>
      <c r="N194" s="1389"/>
      <c r="O194" s="3"/>
      <c r="P194" s="1432"/>
      <c r="Q194" s="1387"/>
      <c r="R194" s="1388"/>
      <c r="S194" s="1388"/>
      <c r="T194" s="1388"/>
      <c r="U194" s="1388"/>
      <c r="V194" s="1388"/>
      <c r="W194" s="1388"/>
      <c r="X194" s="1388"/>
      <c r="Y194" s="1388"/>
      <c r="Z194" s="1388"/>
      <c r="AA194" s="1388"/>
      <c r="AB194" s="1388"/>
      <c r="AC194" s="1389"/>
    </row>
    <row r="195" spans="1:29" s="109" customFormat="1" ht="15.75" customHeight="1">
      <c r="A195" s="1432"/>
      <c r="B195" s="1416" t="s">
        <v>19</v>
      </c>
      <c r="C195" s="1417"/>
      <c r="D195" s="1417"/>
      <c r="E195" s="1417"/>
      <c r="F195" s="1417"/>
      <c r="G195" s="1417"/>
      <c r="H195" s="1417"/>
      <c r="I195" s="1417"/>
      <c r="J195" s="1417"/>
      <c r="K195" s="1417"/>
      <c r="L195" s="1417"/>
      <c r="M195" s="1417"/>
      <c r="N195" s="1418"/>
      <c r="O195" s="135"/>
      <c r="P195" s="1432"/>
      <c r="Q195" s="1416" t="s">
        <v>19</v>
      </c>
      <c r="R195" s="1417"/>
      <c r="S195" s="1417"/>
      <c r="T195" s="1417"/>
      <c r="U195" s="1417"/>
      <c r="V195" s="1417"/>
      <c r="W195" s="1417"/>
      <c r="X195" s="1417"/>
      <c r="Y195" s="1417"/>
      <c r="Z195" s="1417"/>
      <c r="AA195" s="1417"/>
      <c r="AB195" s="1417"/>
      <c r="AC195" s="1418"/>
    </row>
    <row r="196" spans="1:29" s="109" customFormat="1" ht="15.75" customHeight="1" thickBot="1">
      <c r="A196" s="1432"/>
      <c r="B196" s="1419"/>
      <c r="C196" s="1420"/>
      <c r="D196" s="1420"/>
      <c r="E196" s="1420"/>
      <c r="F196" s="1420"/>
      <c r="G196" s="1420"/>
      <c r="H196" s="1420"/>
      <c r="I196" s="1420"/>
      <c r="J196" s="1420"/>
      <c r="K196" s="1420"/>
      <c r="L196" s="1420"/>
      <c r="M196" s="1420"/>
      <c r="N196" s="1421"/>
      <c r="O196" s="135"/>
      <c r="P196" s="1432"/>
      <c r="Q196" s="1419"/>
      <c r="R196" s="1420"/>
      <c r="S196" s="1420"/>
      <c r="T196" s="1420"/>
      <c r="U196" s="1420"/>
      <c r="V196" s="1420"/>
      <c r="W196" s="1420"/>
      <c r="X196" s="1420"/>
      <c r="Y196" s="1420"/>
      <c r="Z196" s="1420"/>
      <c r="AA196" s="1420"/>
      <c r="AB196" s="1420"/>
      <c r="AC196" s="1421"/>
    </row>
    <row r="197" spans="1:29" ht="15" customHeight="1">
      <c r="A197" s="1432"/>
      <c r="B197" s="9"/>
      <c r="C197" s="10"/>
      <c r="D197" s="10"/>
      <c r="E197" s="10"/>
      <c r="F197" s="10"/>
      <c r="G197" s="10"/>
      <c r="H197" s="10"/>
      <c r="I197" s="10"/>
      <c r="J197" s="10"/>
      <c r="K197" s="10"/>
      <c r="L197" s="10"/>
      <c r="M197" s="10"/>
      <c r="N197" s="11"/>
      <c r="O197" s="3"/>
      <c r="P197" s="1432"/>
      <c r="Q197" s="1424" t="s">
        <v>144</v>
      </c>
      <c r="R197" s="1403"/>
      <c r="S197" s="1403"/>
      <c r="T197" s="1403"/>
      <c r="U197" s="1403"/>
      <c r="V197" s="1403"/>
      <c r="W197" s="1403"/>
      <c r="X197" s="1403"/>
      <c r="Y197" s="1403"/>
      <c r="Z197" s="1403"/>
      <c r="AA197" s="1403"/>
      <c r="AB197" s="1403"/>
      <c r="AC197" s="1425"/>
    </row>
    <row r="198" spans="1:29" ht="15" customHeight="1" thickBot="1">
      <c r="A198" s="1432"/>
      <c r="B198" s="9"/>
      <c r="C198" s="10"/>
      <c r="D198" s="10"/>
      <c r="E198" s="10"/>
      <c r="F198" s="10"/>
      <c r="G198" s="1408" t="s">
        <v>5</v>
      </c>
      <c r="H198" s="1408"/>
      <c r="I198" s="10"/>
      <c r="J198" s="10"/>
      <c r="K198" s="10"/>
      <c r="L198" s="10"/>
      <c r="M198" s="10"/>
      <c r="N198" s="11"/>
      <c r="O198" s="3"/>
      <c r="P198" s="1432"/>
      <c r="Q198" s="1426"/>
      <c r="R198" s="1406"/>
      <c r="S198" s="1406"/>
      <c r="T198" s="1406"/>
      <c r="U198" s="1406"/>
      <c r="V198" s="1406"/>
      <c r="W198" s="1406"/>
      <c r="X198" s="1406"/>
      <c r="Y198" s="1406"/>
      <c r="Z198" s="1406"/>
      <c r="AA198" s="1406"/>
      <c r="AB198" s="1406"/>
      <c r="AC198" s="1427"/>
    </row>
    <row r="199" spans="1:29" ht="18.75" customHeight="1">
      <c r="A199" s="1432"/>
      <c r="B199" s="9"/>
      <c r="C199" s="10"/>
      <c r="D199" s="10"/>
      <c r="E199" s="142" t="s">
        <v>146</v>
      </c>
      <c r="F199" s="143" t="s">
        <v>4</v>
      </c>
      <c r="G199" s="1414">
        <v>1</v>
      </c>
      <c r="H199" s="1414"/>
      <c r="I199" s="10"/>
      <c r="J199" s="10"/>
      <c r="K199" s="10"/>
      <c r="L199" s="10"/>
      <c r="M199" s="10"/>
      <c r="N199" s="11"/>
      <c r="O199" s="3"/>
      <c r="P199" s="1432"/>
      <c r="Q199" s="1439" t="s">
        <v>1391</v>
      </c>
      <c r="R199" s="1428"/>
      <c r="S199" s="1428"/>
      <c r="T199" s="1428"/>
      <c r="U199" s="1428"/>
      <c r="V199" s="1428"/>
      <c r="W199" s="1428"/>
      <c r="X199" s="1428"/>
      <c r="Y199" s="1428"/>
      <c r="Z199" s="1428"/>
      <c r="AA199" s="1428"/>
      <c r="AB199" s="991"/>
      <c r="AC199" s="11"/>
    </row>
    <row r="200" spans="1:29" ht="15" customHeight="1">
      <c r="A200" s="1432"/>
      <c r="B200" s="255" t="s">
        <v>354</v>
      </c>
      <c r="C200" s="140" t="s">
        <v>6</v>
      </c>
      <c r="D200" s="99" t="s">
        <v>861</v>
      </c>
      <c r="E200" s="10"/>
      <c r="F200" s="10"/>
      <c r="G200" s="114"/>
      <c r="H200" s="109"/>
      <c r="I200" s="10"/>
      <c r="J200" s="10"/>
      <c r="K200" s="1412" t="s">
        <v>7</v>
      </c>
      <c r="L200" s="1412"/>
      <c r="M200" s="1412"/>
      <c r="N200" s="1413"/>
      <c r="O200" s="3"/>
      <c r="P200" s="1432"/>
      <c r="Q200" s="1439"/>
      <c r="R200" s="1428"/>
      <c r="S200" s="1428"/>
      <c r="T200" s="1428"/>
      <c r="U200" s="1428"/>
      <c r="V200" s="1428"/>
      <c r="W200" s="1428"/>
      <c r="X200" s="1428"/>
      <c r="Y200" s="1428"/>
      <c r="Z200" s="1428"/>
      <c r="AA200" s="1428"/>
      <c r="AB200" s="869" t="s">
        <v>5</v>
      </c>
      <c r="AC200" s="11"/>
    </row>
    <row r="201" spans="1:29" ht="16.5" customHeight="1">
      <c r="A201" s="1432"/>
      <c r="B201" s="9"/>
      <c r="C201" s="149">
        <v>1</v>
      </c>
      <c r="D201" s="14" t="s">
        <v>117</v>
      </c>
      <c r="E201" s="14"/>
      <c r="F201" s="14"/>
      <c r="G201" s="1409">
        <f>(C201/C208)*G199</f>
        <v>0.78740157480314954</v>
      </c>
      <c r="H201" s="1409"/>
      <c r="I201" s="10"/>
      <c r="J201" s="10"/>
      <c r="K201" s="1493" t="s">
        <v>199</v>
      </c>
      <c r="L201" s="1493"/>
      <c r="M201" s="1493"/>
      <c r="N201" s="1494"/>
      <c r="O201" s="3"/>
      <c r="P201" s="1432"/>
      <c r="Q201" s="1439"/>
      <c r="R201" s="1428"/>
      <c r="S201" s="1428"/>
      <c r="T201" s="1428"/>
      <c r="U201" s="1428"/>
      <c r="V201" s="1428"/>
      <c r="W201" s="1428"/>
      <c r="X201" s="1428"/>
      <c r="Y201" s="1428"/>
      <c r="Z201" s="1428"/>
      <c r="AA201" s="1428"/>
      <c r="AB201" s="991"/>
      <c r="AC201" s="11"/>
    </row>
    <row r="202" spans="1:29" ht="15.75">
      <c r="A202" s="1432"/>
      <c r="B202" s="9"/>
      <c r="C202" s="149">
        <v>2</v>
      </c>
      <c r="D202" s="14" t="s">
        <v>195</v>
      </c>
      <c r="E202" s="15"/>
      <c r="F202" s="16"/>
      <c r="G202" s="1462">
        <f>(C202/C208)*G199</f>
        <v>1.5748031496062991</v>
      </c>
      <c r="H202" s="1462"/>
      <c r="I202" s="10" t="s">
        <v>200</v>
      </c>
      <c r="J202" s="10"/>
      <c r="K202" s="1495"/>
      <c r="L202" s="1495"/>
      <c r="M202" s="1495"/>
      <c r="N202" s="1496"/>
      <c r="O202" s="3"/>
      <c r="P202" s="1432"/>
      <c r="Q202" s="1440" t="s">
        <v>1374</v>
      </c>
      <c r="R202" s="1441"/>
      <c r="S202" s="1441"/>
      <c r="T202" s="1441"/>
      <c r="U202" s="1441"/>
      <c r="V202" s="1441"/>
      <c r="W202" s="1441"/>
      <c r="X202" s="1441"/>
      <c r="Y202" s="1441"/>
      <c r="Z202" s="1441"/>
      <c r="AA202" s="1441"/>
      <c r="AB202" s="876" t="s">
        <v>6</v>
      </c>
      <c r="AC202" s="11"/>
    </row>
    <row r="203" spans="1:29" ht="16.5" customHeight="1">
      <c r="A203" s="1432"/>
      <c r="B203" s="164" t="s">
        <v>6</v>
      </c>
      <c r="C203" s="149">
        <v>0.15</v>
      </c>
      <c r="D203" s="14" t="s">
        <v>44</v>
      </c>
      <c r="E203" s="15"/>
      <c r="F203" s="16"/>
      <c r="G203" s="1409">
        <f>(C203/C208)*G199</f>
        <v>0.11811023622047244</v>
      </c>
      <c r="H203" s="1409"/>
      <c r="I203" s="10"/>
      <c r="J203" s="10"/>
      <c r="K203" s="1493" t="s">
        <v>194</v>
      </c>
      <c r="L203" s="1493"/>
      <c r="M203" s="1493"/>
      <c r="N203" s="1494"/>
      <c r="O203" s="3"/>
      <c r="P203" s="1432"/>
      <c r="Q203" s="1440"/>
      <c r="R203" s="1441"/>
      <c r="S203" s="1441"/>
      <c r="T203" s="1441"/>
      <c r="U203" s="1441"/>
      <c r="V203" s="1441"/>
      <c r="W203" s="1441"/>
      <c r="X203" s="1441"/>
      <c r="Y203" s="1441"/>
      <c r="Z203" s="1441"/>
      <c r="AA203" s="1441"/>
      <c r="AB203" s="991"/>
      <c r="AC203" s="11"/>
    </row>
    <row r="204" spans="1:29" ht="15.75">
      <c r="A204" s="1432"/>
      <c r="B204" s="184">
        <v>2</v>
      </c>
      <c r="C204" s="149">
        <v>0.04</v>
      </c>
      <c r="D204" s="14" t="s">
        <v>198</v>
      </c>
      <c r="E204" s="15"/>
      <c r="F204" s="16"/>
      <c r="G204" s="1409">
        <f>(C204/C208)*G199</f>
        <v>3.1496062992125984E-2</v>
      </c>
      <c r="H204" s="1409"/>
      <c r="I204" s="433">
        <f>(B204/C204)*G204</f>
        <v>1.5748031496062991</v>
      </c>
      <c r="J204" s="48" t="s">
        <v>481</v>
      </c>
      <c r="K204" s="1495"/>
      <c r="L204" s="1495"/>
      <c r="M204" s="1495"/>
      <c r="N204" s="1496"/>
      <c r="O204" s="3"/>
      <c r="P204" s="1432"/>
      <c r="Q204" s="9"/>
      <c r="R204" s="886">
        <v>1.5748031496062991</v>
      </c>
      <c r="S204" s="48" t="s">
        <v>481</v>
      </c>
      <c r="T204" s="388" t="s">
        <v>1479</v>
      </c>
      <c r="U204" s="10"/>
      <c r="V204" s="10"/>
      <c r="W204" s="10"/>
      <c r="X204" s="10"/>
      <c r="Y204" s="10"/>
      <c r="Z204" s="10"/>
      <c r="AA204" s="10"/>
      <c r="AB204" s="10"/>
      <c r="AC204" s="11"/>
    </row>
    <row r="205" spans="1:29" ht="15.75" customHeight="1">
      <c r="A205" s="1432"/>
      <c r="B205" s="9"/>
      <c r="C205" s="149">
        <v>0.08</v>
      </c>
      <c r="D205" s="14" t="s">
        <v>196</v>
      </c>
      <c r="E205" s="15"/>
      <c r="F205" s="16"/>
      <c r="G205" s="1409">
        <f>(C205/C208)*G199</f>
        <v>6.2992125984251968E-2</v>
      </c>
      <c r="H205" s="1409"/>
      <c r="I205" s="10"/>
      <c r="J205" s="10"/>
      <c r="K205" s="1497" t="s">
        <v>197</v>
      </c>
      <c r="L205" s="1497"/>
      <c r="M205" s="1497"/>
      <c r="N205" s="1498"/>
      <c r="O205" s="3"/>
      <c r="P205" s="1432"/>
      <c r="Q205" s="9"/>
      <c r="U205" s="1051" t="s">
        <v>1385</v>
      </c>
      <c r="V205" s="10"/>
      <c r="W205" s="10"/>
      <c r="X205" s="10"/>
      <c r="Y205" s="10"/>
      <c r="Z205" s="10"/>
      <c r="AA205" s="10"/>
      <c r="AB205" s="10"/>
      <c r="AC205" s="11"/>
    </row>
    <row r="206" spans="1:29" ht="15.75">
      <c r="A206" s="1432"/>
      <c r="B206" s="9"/>
      <c r="C206" s="149"/>
      <c r="D206" s="14"/>
      <c r="E206" s="15"/>
      <c r="F206" s="16"/>
      <c r="G206" s="1409"/>
      <c r="H206" s="1409"/>
      <c r="I206" s="10"/>
      <c r="J206" s="10"/>
      <c r="K206" s="1501"/>
      <c r="L206" s="1501"/>
      <c r="M206" s="1501"/>
      <c r="N206" s="1502"/>
      <c r="O206" s="3"/>
      <c r="P206" s="1432"/>
      <c r="Q206" s="9"/>
      <c r="R206" s="7"/>
      <c r="S206" s="7"/>
      <c r="T206" s="7"/>
      <c r="U206" s="878"/>
      <c r="V206" s="10"/>
      <c r="W206" s="10"/>
      <c r="X206" s="10"/>
      <c r="Y206" s="10"/>
      <c r="Z206" s="10"/>
      <c r="AA206" s="10"/>
      <c r="AB206" s="10"/>
      <c r="AC206" s="11"/>
    </row>
    <row r="207" spans="1:29" ht="15.75" customHeight="1">
      <c r="A207" s="1432"/>
      <c r="B207" s="9"/>
      <c r="C207" s="10"/>
      <c r="D207" s="10"/>
      <c r="E207" s="10"/>
      <c r="F207" s="10"/>
      <c r="G207" s="18"/>
      <c r="H207" s="109"/>
      <c r="I207" s="10"/>
      <c r="J207" s="10"/>
      <c r="K207" s="109"/>
      <c r="L207" s="10"/>
      <c r="M207" s="10"/>
      <c r="N207" s="19"/>
      <c r="P207" s="1432"/>
      <c r="Q207" s="1016" t="s">
        <v>1418</v>
      </c>
      <c r="R207" s="10"/>
      <c r="S207" s="10"/>
      <c r="T207" s="10"/>
      <c r="U207" s="10"/>
      <c r="V207" s="10"/>
      <c r="W207" s="10"/>
      <c r="X207" s="10"/>
      <c r="Y207" s="10"/>
      <c r="Z207" s="10"/>
      <c r="AA207" s="10"/>
      <c r="AB207" s="10"/>
      <c r="AC207" s="11"/>
    </row>
    <row r="208" spans="1:29" ht="16.5" customHeight="1" thickBot="1">
      <c r="A208" s="1432"/>
      <c r="B208" s="9"/>
      <c r="C208" s="141">
        <f>SUM(C201,C203:C205)</f>
        <v>1.27</v>
      </c>
      <c r="D208" s="1453" t="s">
        <v>8</v>
      </c>
      <c r="E208" s="1453"/>
      <c r="F208" s="1453"/>
      <c r="G208" s="1454">
        <f t="shared" ref="G208:H208" si="6">SUM(G201,G203:G205)</f>
        <v>0.99999999999999989</v>
      </c>
      <c r="H208" s="1454">
        <f t="shared" si="6"/>
        <v>0</v>
      </c>
      <c r="I208" s="10"/>
      <c r="J208" s="10"/>
      <c r="K208" s="20"/>
      <c r="L208" s="10"/>
      <c r="M208" s="10"/>
      <c r="N208" s="19"/>
      <c r="P208" s="1432"/>
      <c r="Q208" s="992" t="str">
        <f ca="1">CELL("nomfichier",P204)</f>
        <v>D:\1 UPRT SITE WEB\uprt.fr\ff-mickael-rabeau\[ff-mr-patisserie-N°3-complet.xlsx]Crèmes et Garnitures</v>
      </c>
      <c r="R208" s="10"/>
      <c r="S208" s="10"/>
      <c r="T208" s="10"/>
      <c r="U208" s="10"/>
      <c r="V208" s="10"/>
      <c r="W208" s="10"/>
      <c r="X208" s="10"/>
      <c r="Y208" s="10"/>
      <c r="Z208" s="10"/>
      <c r="AA208" s="10"/>
      <c r="AB208" s="10"/>
      <c r="AC208" s="11"/>
    </row>
    <row r="209" spans="1:29" ht="16.5" thickBot="1">
      <c r="A209" s="1432"/>
      <c r="B209" s="9" t="s">
        <v>201</v>
      </c>
      <c r="C209" s="21"/>
      <c r="D209" s="21"/>
      <c r="E209" s="21"/>
      <c r="F209" s="21"/>
      <c r="H209" s="186" t="s">
        <v>202</v>
      </c>
      <c r="I209" s="187" t="s">
        <v>203</v>
      </c>
      <c r="J209" s="10"/>
      <c r="K209" s="10"/>
      <c r="L209" s="10"/>
      <c r="M209" s="15"/>
      <c r="N209" s="19"/>
      <c r="P209" s="1432"/>
      <c r="Q209" s="938"/>
      <c r="R209" s="939"/>
      <c r="S209" s="939"/>
      <c r="T209" s="939"/>
      <c r="U209" s="25"/>
      <c r="V209" s="25"/>
      <c r="W209" s="25"/>
      <c r="X209" s="25"/>
      <c r="Y209" s="25"/>
      <c r="Z209" s="25"/>
      <c r="AA209" s="25"/>
      <c r="AB209" s="25"/>
      <c r="AC209" s="26"/>
    </row>
    <row r="210" spans="1:29">
      <c r="A210" s="1432"/>
      <c r="B210" s="23" t="s">
        <v>6</v>
      </c>
      <c r="C210" s="24" t="s">
        <v>10</v>
      </c>
      <c r="D210" s="25"/>
      <c r="E210" s="25"/>
      <c r="F210" s="25"/>
      <c r="G210" s="25"/>
      <c r="H210" s="25"/>
      <c r="I210" s="25"/>
      <c r="J210" s="25"/>
      <c r="K210" s="25"/>
      <c r="L210" s="25"/>
      <c r="M210" s="25"/>
      <c r="N210" s="26"/>
      <c r="P210" s="1432"/>
      <c r="Q210" s="9"/>
      <c r="R210" s="10" t="s">
        <v>9</v>
      </c>
      <c r="S210" s="932" t="s">
        <v>177</v>
      </c>
      <c r="T210" s="10"/>
      <c r="U210" s="10"/>
      <c r="V210" s="1429" t="s">
        <v>179</v>
      </c>
      <c r="W210" s="1429"/>
      <c r="X210" s="1429"/>
      <c r="Y210" s="1429"/>
      <c r="Z210" s="1429"/>
      <c r="AA210" s="1429"/>
      <c r="AB210" s="1429"/>
      <c r="AC210" s="1430"/>
    </row>
    <row r="211" spans="1:29">
      <c r="A211" s="1432"/>
      <c r="B211" s="438" t="s">
        <v>5</v>
      </c>
      <c r="C211" s="27" t="s">
        <v>11</v>
      </c>
      <c r="D211" s="28"/>
      <c r="E211" s="28"/>
      <c r="F211" s="28"/>
      <c r="G211" s="28"/>
      <c r="H211" s="28"/>
      <c r="I211" s="28"/>
      <c r="J211" s="28"/>
      <c r="K211" s="28"/>
      <c r="L211" s="28"/>
      <c r="M211" s="10"/>
      <c r="N211" s="29"/>
      <c r="P211" s="1432"/>
      <c r="Q211" s="834"/>
      <c r="R211" s="245"/>
      <c r="S211" s="245"/>
      <c r="T211" s="245"/>
      <c r="U211" s="245"/>
      <c r="V211" s="1029"/>
      <c r="W211" s="1029" t="s">
        <v>178</v>
      </c>
      <c r="X211" s="1029"/>
      <c r="Y211" s="1029"/>
      <c r="Z211" s="1029"/>
      <c r="AA211" s="1029"/>
      <c r="AB211" s="1029"/>
      <c r="AC211" s="1030"/>
    </row>
    <row r="212" spans="1:29" ht="15" customHeight="1">
      <c r="A212" s="1432"/>
      <c r="B212" s="1433" t="s">
        <v>1412</v>
      </c>
      <c r="C212" s="1434"/>
      <c r="D212" s="1434"/>
      <c r="E212" s="1434"/>
      <c r="F212" s="1434"/>
      <c r="G212" s="1434"/>
      <c r="H212" s="1434"/>
      <c r="I212" s="1434"/>
      <c r="J212" s="1434"/>
      <c r="K212" s="1434"/>
      <c r="L212" s="1434"/>
      <c r="M212" s="1434"/>
      <c r="N212" s="1435"/>
      <c r="P212" s="1432"/>
      <c r="Q212" s="1433" t="s">
        <v>1412</v>
      </c>
      <c r="R212" s="1434"/>
      <c r="S212" s="1434"/>
      <c r="T212" s="1434"/>
      <c r="U212" s="1434"/>
      <c r="V212" s="1434"/>
      <c r="W212" s="1434"/>
      <c r="X212" s="1434"/>
      <c r="Y212" s="1434"/>
      <c r="Z212" s="1434"/>
      <c r="AA212" s="1434"/>
      <c r="AB212" s="1434"/>
      <c r="AC212" s="1435"/>
    </row>
    <row r="213" spans="1:29" ht="15.75" thickBot="1">
      <c r="A213" s="1432"/>
      <c r="B213" s="1436"/>
      <c r="C213" s="1437"/>
      <c r="D213" s="1437"/>
      <c r="E213" s="1437"/>
      <c r="F213" s="1437"/>
      <c r="G213" s="1437"/>
      <c r="H213" s="1437"/>
      <c r="I213" s="1437"/>
      <c r="J213" s="1437"/>
      <c r="K213" s="1437"/>
      <c r="L213" s="1437"/>
      <c r="M213" s="1437"/>
      <c r="N213" s="1438"/>
      <c r="P213" s="1432"/>
      <c r="Q213" s="1436"/>
      <c r="R213" s="1437"/>
      <c r="S213" s="1437"/>
      <c r="T213" s="1437"/>
      <c r="U213" s="1437"/>
      <c r="V213" s="1437"/>
      <c r="W213" s="1437"/>
      <c r="X213" s="1437"/>
      <c r="Y213" s="1437"/>
      <c r="Z213" s="1437"/>
      <c r="AA213" s="1437"/>
      <c r="AB213" s="1437"/>
      <c r="AC213" s="1438"/>
    </row>
    <row r="215" spans="1:29" ht="15.75" thickBot="1">
      <c r="A215" s="8" t="s">
        <v>3</v>
      </c>
      <c r="B215" s="1431" t="str">
        <f>B216</f>
        <v>La crème mousseline</v>
      </c>
      <c r="C215" s="1431"/>
      <c r="D215" s="1431"/>
      <c r="E215" s="1431"/>
      <c r="F215" s="1431"/>
      <c r="G215" s="1431"/>
      <c r="H215" s="1431"/>
      <c r="I215" s="1431"/>
      <c r="J215" s="1431"/>
      <c r="K215" s="1431"/>
      <c r="L215" s="1431"/>
      <c r="M215" s="1431"/>
      <c r="N215" s="1431"/>
      <c r="O215" s="3"/>
      <c r="P215" s="8" t="s">
        <v>3</v>
      </c>
      <c r="Q215" s="1431" t="str">
        <f>Q216</f>
        <v>La crème mousseline</v>
      </c>
      <c r="R215" s="1431"/>
      <c r="S215" s="1431"/>
      <c r="T215" s="1431"/>
      <c r="U215" s="1431"/>
      <c r="V215" s="1431"/>
      <c r="W215" s="1431"/>
      <c r="X215" s="1431"/>
      <c r="Y215" s="1431"/>
      <c r="Z215" s="1431"/>
      <c r="AA215" s="1431"/>
      <c r="AB215" s="1431"/>
      <c r="AC215" s="1431"/>
    </row>
    <row r="216" spans="1:29" ht="23.25" customHeight="1">
      <c r="A216" s="1432" t="str">
        <f>B216</f>
        <v>La crème mousseline</v>
      </c>
      <c r="B216" s="1399" t="s">
        <v>204</v>
      </c>
      <c r="C216" s="1400"/>
      <c r="D216" s="1400"/>
      <c r="E216" s="1400"/>
      <c r="F216" s="1400"/>
      <c r="G216" s="1400"/>
      <c r="H216" s="1400"/>
      <c r="I216" s="1400"/>
      <c r="J216" s="1400"/>
      <c r="K216" s="1400"/>
      <c r="L216" s="1400"/>
      <c r="M216" s="1400"/>
      <c r="N216" s="1401"/>
      <c r="O216" s="3"/>
      <c r="P216" s="1432" t="str">
        <f>Q216</f>
        <v>La crème mousseline</v>
      </c>
      <c r="Q216" s="1399" t="s">
        <v>204</v>
      </c>
      <c r="R216" s="1400"/>
      <c r="S216" s="1400"/>
      <c r="T216" s="1400"/>
      <c r="U216" s="1400"/>
      <c r="V216" s="1400"/>
      <c r="W216" s="1400"/>
      <c r="X216" s="1400"/>
      <c r="Y216" s="1400"/>
      <c r="Z216" s="1400"/>
      <c r="AA216" s="1400"/>
      <c r="AB216" s="1400"/>
      <c r="AC216" s="1401"/>
    </row>
    <row r="217" spans="1:29" ht="15.75" customHeight="1">
      <c r="A217" s="1432"/>
      <c r="B217" s="1387"/>
      <c r="C217" s="1388"/>
      <c r="D217" s="1388"/>
      <c r="E217" s="1388"/>
      <c r="F217" s="1388"/>
      <c r="G217" s="1388"/>
      <c r="H217" s="1388"/>
      <c r="I217" s="1388"/>
      <c r="J217" s="1388"/>
      <c r="K217" s="1388"/>
      <c r="L217" s="1388"/>
      <c r="M217" s="1388"/>
      <c r="N217" s="1389"/>
      <c r="O217" s="3"/>
      <c r="P217" s="1432"/>
      <c r="Q217" s="1387"/>
      <c r="R217" s="1388"/>
      <c r="S217" s="1388"/>
      <c r="T217" s="1388"/>
      <c r="U217" s="1388"/>
      <c r="V217" s="1388"/>
      <c r="W217" s="1388"/>
      <c r="X217" s="1388"/>
      <c r="Y217" s="1388"/>
      <c r="Z217" s="1388"/>
      <c r="AA217" s="1388"/>
      <c r="AB217" s="1388"/>
      <c r="AC217" s="1389"/>
    </row>
    <row r="218" spans="1:29" s="109" customFormat="1" ht="15.75" customHeight="1">
      <c r="A218" s="1432"/>
      <c r="B218" s="1416" t="s">
        <v>19</v>
      </c>
      <c r="C218" s="1417"/>
      <c r="D218" s="1417"/>
      <c r="E218" s="1417"/>
      <c r="F218" s="1417"/>
      <c r="G218" s="1417"/>
      <c r="H218" s="1417"/>
      <c r="I218" s="1417"/>
      <c r="J218" s="1417"/>
      <c r="K218" s="1417"/>
      <c r="L218" s="1417"/>
      <c r="M218" s="1417"/>
      <c r="N218" s="1418"/>
      <c r="O218" s="135"/>
      <c r="P218" s="1432"/>
      <c r="Q218" s="1416" t="s">
        <v>19</v>
      </c>
      <c r="R218" s="1417"/>
      <c r="S218" s="1417"/>
      <c r="T218" s="1417"/>
      <c r="U218" s="1417"/>
      <c r="V218" s="1417"/>
      <c r="W218" s="1417"/>
      <c r="X218" s="1417"/>
      <c r="Y218" s="1417"/>
      <c r="Z218" s="1417"/>
      <c r="AA218" s="1417"/>
      <c r="AB218" s="1417"/>
      <c r="AC218" s="1418"/>
    </row>
    <row r="219" spans="1:29" s="109" customFormat="1" ht="15.75" customHeight="1" thickBot="1">
      <c r="A219" s="1432"/>
      <c r="B219" s="1419"/>
      <c r="C219" s="1420"/>
      <c r="D219" s="1420"/>
      <c r="E219" s="1420"/>
      <c r="F219" s="1420"/>
      <c r="G219" s="1420"/>
      <c r="H219" s="1420"/>
      <c r="I219" s="1420"/>
      <c r="J219" s="1420"/>
      <c r="K219" s="1420"/>
      <c r="L219" s="1420"/>
      <c r="M219" s="1420"/>
      <c r="N219" s="1421"/>
      <c r="O219" s="135"/>
      <c r="P219" s="1432"/>
      <c r="Q219" s="1419"/>
      <c r="R219" s="1420"/>
      <c r="S219" s="1420"/>
      <c r="T219" s="1420"/>
      <c r="U219" s="1420"/>
      <c r="V219" s="1420"/>
      <c r="W219" s="1420"/>
      <c r="X219" s="1420"/>
      <c r="Y219" s="1420"/>
      <c r="Z219" s="1420"/>
      <c r="AA219" s="1420"/>
      <c r="AB219" s="1420"/>
      <c r="AC219" s="1421"/>
    </row>
    <row r="220" spans="1:29" ht="15" customHeight="1">
      <c r="A220" s="1432"/>
      <c r="B220" s="9"/>
      <c r="C220" s="10"/>
      <c r="D220" s="10"/>
      <c r="E220" s="10"/>
      <c r="F220" s="10"/>
      <c r="G220" s="10"/>
      <c r="H220" s="10"/>
      <c r="I220" s="10"/>
      <c r="J220" s="10"/>
      <c r="K220" s="10"/>
      <c r="L220" s="10"/>
      <c r="M220" s="10"/>
      <c r="N220" s="11"/>
      <c r="O220" s="3"/>
      <c r="P220" s="1432"/>
      <c r="Q220" s="1424" t="s">
        <v>144</v>
      </c>
      <c r="R220" s="1403"/>
      <c r="S220" s="1403"/>
      <c r="T220" s="1403"/>
      <c r="U220" s="1403"/>
      <c r="V220" s="1403"/>
      <c r="W220" s="1403"/>
      <c r="X220" s="1403"/>
      <c r="Y220" s="1403"/>
      <c r="Z220" s="1403"/>
      <c r="AA220" s="1403"/>
      <c r="AB220" s="1403"/>
      <c r="AC220" s="1425"/>
    </row>
    <row r="221" spans="1:29" ht="15" customHeight="1" thickBot="1">
      <c r="A221" s="1432"/>
      <c r="B221" s="9"/>
      <c r="C221" s="10"/>
      <c r="D221" s="10"/>
      <c r="E221" s="10"/>
      <c r="F221" s="10"/>
      <c r="G221" s="1408" t="s">
        <v>5</v>
      </c>
      <c r="H221" s="1408"/>
      <c r="I221" s="10"/>
      <c r="J221" s="10"/>
      <c r="K221" s="10"/>
      <c r="L221" s="10"/>
      <c r="M221" s="10"/>
      <c r="N221" s="11"/>
      <c r="O221" s="3"/>
      <c r="P221" s="1432"/>
      <c r="Q221" s="1426"/>
      <c r="R221" s="1406"/>
      <c r="S221" s="1406"/>
      <c r="T221" s="1406"/>
      <c r="U221" s="1406"/>
      <c r="V221" s="1406"/>
      <c r="W221" s="1406"/>
      <c r="X221" s="1406"/>
      <c r="Y221" s="1406"/>
      <c r="Z221" s="1406"/>
      <c r="AA221" s="1406"/>
      <c r="AB221" s="1406"/>
      <c r="AC221" s="1427"/>
    </row>
    <row r="222" spans="1:29" ht="18.75" customHeight="1">
      <c r="A222" s="1432"/>
      <c r="B222" s="9"/>
      <c r="C222" s="10"/>
      <c r="D222" s="10"/>
      <c r="E222" s="142" t="s">
        <v>146</v>
      </c>
      <c r="F222" s="143" t="s">
        <v>4</v>
      </c>
      <c r="G222" s="1414">
        <v>1</v>
      </c>
      <c r="H222" s="1414"/>
      <c r="I222" s="10"/>
      <c r="J222" s="10"/>
      <c r="K222" s="10"/>
      <c r="L222" s="10"/>
      <c r="M222" s="10"/>
      <c r="N222" s="11"/>
      <c r="O222" s="3"/>
      <c r="P222" s="1432"/>
      <c r="Q222" s="1439" t="s">
        <v>1391</v>
      </c>
      <c r="R222" s="1428"/>
      <c r="S222" s="1428"/>
      <c r="T222" s="1428"/>
      <c r="U222" s="1428"/>
      <c r="V222" s="1428"/>
      <c r="W222" s="1428"/>
      <c r="X222" s="1428"/>
      <c r="Y222" s="1428"/>
      <c r="Z222" s="1428"/>
      <c r="AA222" s="1428"/>
      <c r="AB222" s="991"/>
      <c r="AC222" s="11"/>
    </row>
    <row r="223" spans="1:29" ht="15" customHeight="1">
      <c r="A223" s="1432"/>
      <c r="B223" s="255" t="s">
        <v>354</v>
      </c>
      <c r="C223" s="140" t="s">
        <v>6</v>
      </c>
      <c r="D223" s="99" t="s">
        <v>861</v>
      </c>
      <c r="E223" s="10"/>
      <c r="F223" s="10"/>
      <c r="G223" s="114"/>
      <c r="H223" s="109"/>
      <c r="I223" s="10"/>
      <c r="J223" s="188" t="s">
        <v>7</v>
      </c>
      <c r="K223" s="188"/>
      <c r="L223" s="188"/>
      <c r="M223" s="188"/>
      <c r="N223" s="189"/>
      <c r="O223" s="3"/>
      <c r="P223" s="1432"/>
      <c r="Q223" s="1439"/>
      <c r="R223" s="1428"/>
      <c r="S223" s="1428"/>
      <c r="T223" s="1428"/>
      <c r="U223" s="1428"/>
      <c r="V223" s="1428"/>
      <c r="W223" s="1428"/>
      <c r="X223" s="1428"/>
      <c r="Y223" s="1428"/>
      <c r="Z223" s="1428"/>
      <c r="AA223" s="1428"/>
      <c r="AB223" s="869" t="s">
        <v>5</v>
      </c>
      <c r="AC223" s="11"/>
    </row>
    <row r="224" spans="1:29" ht="16.5" customHeight="1">
      <c r="A224" s="1432"/>
      <c r="B224" s="9"/>
      <c r="C224" s="149">
        <v>1</v>
      </c>
      <c r="D224" s="14" t="s">
        <v>117</v>
      </c>
      <c r="E224" s="14"/>
      <c r="F224" s="14"/>
      <c r="G224" s="1409">
        <f>(C224/C234)*G222</f>
        <v>0.47505938242280288</v>
      </c>
      <c r="H224" s="1409"/>
      <c r="I224" s="10"/>
      <c r="J224" s="1755" t="s">
        <v>205</v>
      </c>
      <c r="K224" s="1755"/>
      <c r="L224" s="1755"/>
      <c r="M224" s="1755"/>
      <c r="N224" s="1756"/>
      <c r="O224" s="3"/>
      <c r="P224" s="1432"/>
      <c r="Q224" s="1439"/>
      <c r="R224" s="1428"/>
      <c r="S224" s="1428"/>
      <c r="T224" s="1428"/>
      <c r="U224" s="1428"/>
      <c r="V224" s="1428"/>
      <c r="W224" s="1428"/>
      <c r="X224" s="1428"/>
      <c r="Y224" s="1428"/>
      <c r="Z224" s="1428"/>
      <c r="AA224" s="1428"/>
      <c r="AB224" s="991"/>
      <c r="AC224" s="11"/>
    </row>
    <row r="225" spans="1:29" ht="15.75" customHeight="1">
      <c r="A225" s="1432"/>
      <c r="B225" s="9"/>
      <c r="C225" s="149">
        <v>5.0000000000000001E-3</v>
      </c>
      <c r="D225" s="14" t="s">
        <v>118</v>
      </c>
      <c r="E225" s="15"/>
      <c r="F225" s="16"/>
      <c r="G225" s="1409">
        <f>(C225/C234)*G222</f>
        <v>2.3752969121140144E-3</v>
      </c>
      <c r="H225" s="1409"/>
      <c r="I225" s="10"/>
      <c r="J225" s="1561"/>
      <c r="K225" s="1561"/>
      <c r="L225" s="1561"/>
      <c r="M225" s="1561"/>
      <c r="N225" s="1562"/>
      <c r="O225" s="3"/>
      <c r="P225" s="1432"/>
      <c r="Q225" s="1440" t="s">
        <v>1374</v>
      </c>
      <c r="R225" s="1441"/>
      <c r="S225" s="1441"/>
      <c r="T225" s="1441"/>
      <c r="U225" s="1441"/>
      <c r="V225" s="1441"/>
      <c r="W225" s="1441"/>
      <c r="X225" s="1441"/>
      <c r="Y225" s="1441"/>
      <c r="Z225" s="1441"/>
      <c r="AA225" s="1441"/>
      <c r="AB225" s="876" t="s">
        <v>6</v>
      </c>
      <c r="AC225" s="11"/>
    </row>
    <row r="226" spans="1:29" ht="18.75">
      <c r="A226" s="1432"/>
      <c r="B226" s="9"/>
      <c r="C226" s="180">
        <v>1</v>
      </c>
      <c r="D226" s="14" t="s">
        <v>213</v>
      </c>
      <c r="E226" s="15"/>
      <c r="F226" s="16"/>
      <c r="G226" s="1462">
        <f>(C226/C234)*G222</f>
        <v>0.47505938242280288</v>
      </c>
      <c r="H226" s="1462"/>
      <c r="I226" s="10" t="s">
        <v>212</v>
      </c>
      <c r="J226" s="1561"/>
      <c r="K226" s="1561"/>
      <c r="L226" s="1561"/>
      <c r="M226" s="1561"/>
      <c r="N226" s="1562"/>
      <c r="O226" s="3"/>
      <c r="P226" s="1432"/>
      <c r="Q226" s="1440"/>
      <c r="R226" s="1441"/>
      <c r="S226" s="1441"/>
      <c r="T226" s="1441"/>
      <c r="U226" s="1441"/>
      <c r="V226" s="1441"/>
      <c r="W226" s="1441"/>
      <c r="X226" s="1441"/>
      <c r="Y226" s="1441"/>
      <c r="Z226" s="1441"/>
      <c r="AA226" s="1441"/>
      <c r="AB226" s="991"/>
      <c r="AC226" s="11"/>
    </row>
    <row r="227" spans="1:29" ht="16.5" customHeight="1">
      <c r="A227" s="1432"/>
      <c r="B227" s="164" t="s">
        <v>6</v>
      </c>
      <c r="C227" s="149">
        <v>0.32</v>
      </c>
      <c r="D227" s="14" t="s">
        <v>44</v>
      </c>
      <c r="E227" s="15"/>
      <c r="F227" s="16"/>
      <c r="G227" s="1409">
        <f>(C227/C234)*G222</f>
        <v>0.15201900237529692</v>
      </c>
      <c r="H227" s="1409"/>
      <c r="I227" s="10"/>
      <c r="J227" s="1561"/>
      <c r="K227" s="1561"/>
      <c r="L227" s="1561"/>
      <c r="M227" s="1561"/>
      <c r="N227" s="1562"/>
      <c r="O227" s="3"/>
      <c r="P227" s="1432"/>
      <c r="Q227" s="9"/>
      <c r="R227" s="10"/>
      <c r="S227" s="10"/>
      <c r="T227" s="10"/>
      <c r="U227" s="10"/>
      <c r="V227" s="10"/>
      <c r="W227" s="10"/>
      <c r="X227" s="10"/>
      <c r="Y227" s="10"/>
      <c r="Z227" s="10"/>
      <c r="AA227" s="10"/>
      <c r="AB227" s="10"/>
      <c r="AC227" s="11"/>
    </row>
    <row r="228" spans="1:29" ht="15.75">
      <c r="A228" s="1432"/>
      <c r="B228" s="184">
        <v>8</v>
      </c>
      <c r="C228" s="149">
        <v>0.16</v>
      </c>
      <c r="D228" s="14" t="s">
        <v>211</v>
      </c>
      <c r="E228" s="15"/>
      <c r="F228" s="16"/>
      <c r="G228" s="1409">
        <f>(C228/C234)*G222</f>
        <v>7.6009501187648459E-2</v>
      </c>
      <c r="H228" s="1409"/>
      <c r="I228" s="185">
        <f>(B228/C228)*G228</f>
        <v>3.800475059382423</v>
      </c>
      <c r="J228" s="48" t="s">
        <v>481</v>
      </c>
      <c r="K228" s="456"/>
      <c r="L228" s="456"/>
      <c r="M228" s="456"/>
      <c r="N228" s="457"/>
      <c r="O228" s="3"/>
      <c r="P228" s="1432"/>
      <c r="Q228" s="9"/>
      <c r="R228" s="941" t="s">
        <v>1385</v>
      </c>
      <c r="S228" s="7"/>
      <c r="T228" s="7"/>
      <c r="U228" s="878"/>
      <c r="V228" s="10"/>
      <c r="W228" s="10"/>
      <c r="X228" s="10"/>
      <c r="Y228" s="10"/>
      <c r="Z228" s="10"/>
      <c r="AA228" s="10"/>
      <c r="AB228" s="10"/>
      <c r="AC228" s="11"/>
    </row>
    <row r="229" spans="1:29" ht="15.75" customHeight="1">
      <c r="A229" s="1432"/>
      <c r="B229" s="9"/>
      <c r="C229" s="149">
        <v>0.12</v>
      </c>
      <c r="D229" s="14" t="s">
        <v>206</v>
      </c>
      <c r="E229" s="15"/>
      <c r="F229" s="16"/>
      <c r="G229" s="1409">
        <f>(C229/C234)*G222</f>
        <v>5.7007125890736338E-2</v>
      </c>
      <c r="H229" s="1409"/>
      <c r="I229" s="10"/>
      <c r="J229" s="190" t="s">
        <v>207</v>
      </c>
      <c r="K229" s="190"/>
      <c r="L229" s="191"/>
      <c r="M229" s="191"/>
      <c r="N229" s="192"/>
      <c r="O229" s="3"/>
      <c r="P229" s="1432"/>
      <c r="Q229" s="9"/>
      <c r="R229" s="10"/>
      <c r="S229" s="10"/>
      <c r="T229" s="10"/>
      <c r="U229" s="10"/>
      <c r="V229" s="10"/>
      <c r="W229" s="10"/>
      <c r="X229" s="10"/>
      <c r="Y229" s="10"/>
      <c r="Z229" s="10"/>
      <c r="AA229" s="10"/>
      <c r="AB229" s="10"/>
      <c r="AC229" s="11"/>
    </row>
    <row r="230" spans="1:29" ht="15.75">
      <c r="A230" s="1432"/>
      <c r="B230" s="9"/>
      <c r="C230" s="149">
        <v>0.25</v>
      </c>
      <c r="D230" s="14" t="s">
        <v>208</v>
      </c>
      <c r="E230" s="15"/>
      <c r="F230" s="16"/>
      <c r="G230" s="1409">
        <f>(C230/C234)*G222</f>
        <v>0.11876484560570072</v>
      </c>
      <c r="H230" s="1409"/>
      <c r="I230" s="10"/>
      <c r="J230" s="190" t="s">
        <v>154</v>
      </c>
      <c r="K230" s="191"/>
      <c r="L230" s="191"/>
      <c r="M230" s="191"/>
      <c r="N230" s="192"/>
      <c r="O230" s="3"/>
      <c r="P230" s="1432"/>
      <c r="Q230" s="9"/>
      <c r="R230" s="886">
        <f>I228</f>
        <v>3.800475059382423</v>
      </c>
      <c r="S230" s="48" t="s">
        <v>481</v>
      </c>
      <c r="T230" s="388" t="s">
        <v>1479</v>
      </c>
      <c r="U230" s="10"/>
      <c r="V230" s="10"/>
      <c r="W230" s="10"/>
      <c r="X230" s="10"/>
      <c r="Y230" s="10"/>
      <c r="Z230" s="10"/>
      <c r="AA230" s="10"/>
      <c r="AB230" s="10"/>
      <c r="AC230" s="11"/>
    </row>
    <row r="231" spans="1:29" ht="15.75">
      <c r="A231" s="1432"/>
      <c r="B231" s="9"/>
      <c r="C231" s="149">
        <v>0.25</v>
      </c>
      <c r="D231" s="14" t="s">
        <v>209</v>
      </c>
      <c r="E231" s="15"/>
      <c r="F231" s="16"/>
      <c r="G231" s="1409">
        <f>(C231/C234)*G222</f>
        <v>0.11876484560570072</v>
      </c>
      <c r="H231" s="1409"/>
      <c r="I231" s="10"/>
      <c r="J231" s="190" t="s">
        <v>210</v>
      </c>
      <c r="K231" s="191"/>
      <c r="L231" s="191"/>
      <c r="M231" s="191"/>
      <c r="N231" s="192"/>
      <c r="O231" s="3"/>
      <c r="P231" s="1432"/>
      <c r="Q231" s="9"/>
      <c r="R231" s="10"/>
      <c r="S231" s="10"/>
      <c r="T231" s="10"/>
      <c r="U231" s="10"/>
      <c r="V231" s="10"/>
      <c r="W231" s="10"/>
      <c r="X231" s="10"/>
      <c r="Y231" s="10"/>
      <c r="Z231" s="10"/>
      <c r="AA231" s="10"/>
      <c r="AB231" s="10"/>
      <c r="AC231" s="11"/>
    </row>
    <row r="232" spans="1:29" ht="15.75">
      <c r="A232" s="1432"/>
      <c r="B232" s="9"/>
      <c r="C232" s="149"/>
      <c r="D232" s="14"/>
      <c r="E232" s="15"/>
      <c r="F232" s="16"/>
      <c r="G232" s="1409"/>
      <c r="H232" s="1409"/>
      <c r="I232" s="10"/>
      <c r="J232" s="173"/>
      <c r="K232" s="173"/>
      <c r="L232" s="173"/>
      <c r="M232" s="173"/>
      <c r="N232" s="174"/>
      <c r="O232" s="3"/>
      <c r="P232" s="1432"/>
      <c r="Q232" s="9"/>
      <c r="R232" s="10"/>
      <c r="S232" s="10"/>
      <c r="T232" s="10"/>
      <c r="U232" s="10"/>
      <c r="V232" s="10"/>
      <c r="W232" s="10"/>
      <c r="X232" s="10"/>
      <c r="Y232" s="10"/>
      <c r="Z232" s="10"/>
      <c r="AA232" s="10"/>
      <c r="AB232" s="10"/>
      <c r="AC232" s="11"/>
    </row>
    <row r="233" spans="1:29" ht="15.75" customHeight="1">
      <c r="A233" s="1432"/>
      <c r="B233" s="9"/>
      <c r="C233" s="10"/>
      <c r="D233" s="10"/>
      <c r="E233" s="10"/>
      <c r="F233" s="10"/>
      <c r="G233" s="18"/>
      <c r="H233" s="109"/>
      <c r="I233" s="10"/>
      <c r="J233" s="10"/>
      <c r="K233" s="109"/>
      <c r="L233" s="10"/>
      <c r="M233" s="10"/>
      <c r="N233" s="19"/>
      <c r="P233" s="1432"/>
      <c r="Q233" s="1016" t="s">
        <v>1418</v>
      </c>
      <c r="R233" s="10"/>
      <c r="S233" s="10"/>
      <c r="T233" s="10"/>
      <c r="U233" s="10"/>
      <c r="V233" s="10"/>
      <c r="W233" s="10"/>
      <c r="X233" s="10"/>
      <c r="Y233" s="10"/>
      <c r="Z233" s="10"/>
      <c r="AA233" s="10"/>
      <c r="AB233" s="10"/>
      <c r="AC233" s="11"/>
    </row>
    <row r="234" spans="1:29" ht="16.5" customHeight="1" thickBot="1">
      <c r="A234" s="1432"/>
      <c r="B234" s="9"/>
      <c r="C234" s="141">
        <f>SUM(C224:C225,C227:C231)</f>
        <v>2.105</v>
      </c>
      <c r="D234" s="1453" t="s">
        <v>8</v>
      </c>
      <c r="E234" s="1453"/>
      <c r="F234" s="1453"/>
      <c r="G234" s="1454">
        <f t="shared" ref="G234:H234" si="7">SUM(G224:G225,G227:G231)</f>
        <v>1</v>
      </c>
      <c r="H234" s="1454">
        <f t="shared" si="7"/>
        <v>0</v>
      </c>
      <c r="I234" s="10"/>
      <c r="J234" s="10"/>
      <c r="K234" s="20"/>
      <c r="L234" s="10"/>
      <c r="M234" s="10"/>
      <c r="N234" s="19"/>
      <c r="P234" s="1432"/>
      <c r="Q234" s="992" t="str">
        <f ca="1">CELL("nomfichier",P230)</f>
        <v>D:\1 UPRT SITE WEB\uprt.fr\ff-mickael-rabeau\[ff-mr-patisserie-N°3-complet.xlsx]Crèmes et Garnitures</v>
      </c>
      <c r="R234" s="10"/>
      <c r="S234" s="10"/>
      <c r="T234" s="10"/>
      <c r="U234" s="10"/>
      <c r="V234" s="10"/>
      <c r="W234" s="10"/>
      <c r="X234" s="10"/>
      <c r="Y234" s="10"/>
      <c r="Z234" s="10"/>
      <c r="AA234" s="10"/>
      <c r="AB234" s="10"/>
      <c r="AC234" s="11"/>
    </row>
    <row r="235" spans="1:29" ht="16.5" thickBot="1">
      <c r="A235" s="1432"/>
      <c r="B235" s="9" t="s">
        <v>201</v>
      </c>
      <c r="C235" s="21"/>
      <c r="D235" s="21"/>
      <c r="E235" s="21"/>
      <c r="F235" s="21"/>
      <c r="H235" s="186" t="s">
        <v>202</v>
      </c>
      <c r="I235" s="187" t="s">
        <v>203</v>
      </c>
      <c r="J235" s="10"/>
      <c r="K235" s="10"/>
      <c r="L235" s="10"/>
      <c r="M235" s="15"/>
      <c r="N235" s="19"/>
      <c r="P235" s="1432"/>
      <c r="Q235" s="938"/>
      <c r="R235" s="939"/>
      <c r="S235" s="939"/>
      <c r="T235" s="939"/>
      <c r="U235" s="25"/>
      <c r="V235" s="25"/>
      <c r="W235" s="25"/>
      <c r="X235" s="25"/>
      <c r="Y235" s="25"/>
      <c r="Z235" s="25"/>
      <c r="AA235" s="25"/>
      <c r="AB235" s="25"/>
      <c r="AC235" s="26"/>
    </row>
    <row r="236" spans="1:29">
      <c r="A236" s="1432"/>
      <c r="B236" s="23" t="s">
        <v>6</v>
      </c>
      <c r="C236" s="24" t="s">
        <v>10</v>
      </c>
      <c r="D236" s="25"/>
      <c r="E236" s="25"/>
      <c r="F236" s="25"/>
      <c r="G236" s="25"/>
      <c r="H236" s="25"/>
      <c r="I236" s="25"/>
      <c r="J236" s="25"/>
      <c r="K236" s="25"/>
      <c r="L236" s="25"/>
      <c r="M236" s="25"/>
      <c r="N236" s="26"/>
      <c r="P236" s="1432"/>
      <c r="Q236" s="9"/>
      <c r="R236" s="10" t="s">
        <v>9</v>
      </c>
      <c r="S236" s="932" t="s">
        <v>177</v>
      </c>
      <c r="T236" s="10"/>
      <c r="U236" s="10"/>
      <c r="V236" s="1429" t="s">
        <v>179</v>
      </c>
      <c r="W236" s="1429"/>
      <c r="X236" s="1429"/>
      <c r="Y236" s="1429"/>
      <c r="Z236" s="1429"/>
      <c r="AA236" s="1429"/>
      <c r="AB236" s="1429"/>
      <c r="AC236" s="1430"/>
    </row>
    <row r="237" spans="1:29">
      <c r="A237" s="1432"/>
      <c r="B237" s="438" t="s">
        <v>5</v>
      </c>
      <c r="C237" s="27" t="s">
        <v>11</v>
      </c>
      <c r="D237" s="28"/>
      <c r="E237" s="28"/>
      <c r="F237" s="28"/>
      <c r="G237" s="28"/>
      <c r="H237" s="28"/>
      <c r="I237" s="28"/>
      <c r="J237" s="28"/>
      <c r="K237" s="28"/>
      <c r="L237" s="28"/>
      <c r="M237" s="10"/>
      <c r="N237" s="29"/>
      <c r="P237" s="1432"/>
      <c r="Q237" s="834"/>
      <c r="R237" s="245"/>
      <c r="S237" s="245"/>
      <c r="T237" s="245"/>
      <c r="U237" s="245"/>
      <c r="V237" s="1029"/>
      <c r="W237" s="1029" t="s">
        <v>178</v>
      </c>
      <c r="X237" s="1029"/>
      <c r="Y237" s="1029"/>
      <c r="Z237" s="1029"/>
      <c r="AA237" s="1029"/>
      <c r="AB237" s="1029"/>
      <c r="AC237" s="1030"/>
    </row>
    <row r="238" spans="1:29" ht="15" customHeight="1">
      <c r="A238" s="1432"/>
      <c r="B238" s="1433" t="s">
        <v>1412</v>
      </c>
      <c r="C238" s="1434"/>
      <c r="D238" s="1434"/>
      <c r="E238" s="1434"/>
      <c r="F238" s="1434"/>
      <c r="G238" s="1434"/>
      <c r="H238" s="1434"/>
      <c r="I238" s="1434"/>
      <c r="J238" s="1434"/>
      <c r="K238" s="1434"/>
      <c r="L238" s="1434"/>
      <c r="M238" s="1434"/>
      <c r="N238" s="1435"/>
      <c r="P238" s="1432"/>
      <c r="Q238" s="1433" t="s">
        <v>1412</v>
      </c>
      <c r="R238" s="1434"/>
      <c r="S238" s="1434"/>
      <c r="T238" s="1434"/>
      <c r="U238" s="1434"/>
      <c r="V238" s="1434"/>
      <c r="W238" s="1434"/>
      <c r="X238" s="1434"/>
      <c r="Y238" s="1434"/>
      <c r="Z238" s="1434"/>
      <c r="AA238" s="1434"/>
      <c r="AB238" s="1434"/>
      <c r="AC238" s="1435"/>
    </row>
    <row r="239" spans="1:29" ht="15.75" thickBot="1">
      <c r="A239" s="1432"/>
      <c r="B239" s="1436"/>
      <c r="C239" s="1437"/>
      <c r="D239" s="1437"/>
      <c r="E239" s="1437"/>
      <c r="F239" s="1437"/>
      <c r="G239" s="1437"/>
      <c r="H239" s="1437"/>
      <c r="I239" s="1437"/>
      <c r="J239" s="1437"/>
      <c r="K239" s="1437"/>
      <c r="L239" s="1437"/>
      <c r="M239" s="1437"/>
      <c r="N239" s="1438"/>
      <c r="P239" s="1432"/>
      <c r="Q239" s="1436"/>
      <c r="R239" s="1437"/>
      <c r="S239" s="1437"/>
      <c r="T239" s="1437"/>
      <c r="U239" s="1437"/>
      <c r="V239" s="1437"/>
      <c r="W239" s="1437"/>
      <c r="X239" s="1437"/>
      <c r="Y239" s="1437"/>
      <c r="Z239" s="1437"/>
      <c r="AA239" s="1437"/>
      <c r="AB239" s="1437"/>
      <c r="AC239" s="1438"/>
    </row>
    <row r="241" spans="1:29" ht="15.75" thickBot="1">
      <c r="A241" s="8" t="s">
        <v>3</v>
      </c>
      <c r="B241" s="1431" t="str">
        <f>B242</f>
        <v>La crème Saint-honoré</v>
      </c>
      <c r="C241" s="1431"/>
      <c r="D241" s="1431"/>
      <c r="E241" s="1431"/>
      <c r="F241" s="1431"/>
      <c r="G241" s="1431"/>
      <c r="H241" s="1431"/>
      <c r="I241" s="1431"/>
      <c r="J241" s="1431"/>
      <c r="K241" s="1431"/>
      <c r="L241" s="1431"/>
      <c r="M241" s="1431"/>
      <c r="N241" s="1431"/>
      <c r="O241" s="3"/>
      <c r="P241" s="8" t="s">
        <v>3</v>
      </c>
      <c r="Q241" s="1431" t="str">
        <f>Q242</f>
        <v>La crème Saint-honoré</v>
      </c>
      <c r="R241" s="1431"/>
      <c r="S241" s="1431"/>
      <c r="T241" s="1431"/>
      <c r="U241" s="1431"/>
      <c r="V241" s="1431"/>
      <c r="W241" s="1431"/>
      <c r="X241" s="1431"/>
      <c r="Y241" s="1431"/>
      <c r="Z241" s="1431"/>
      <c r="AA241" s="1431"/>
      <c r="AB241" s="1431"/>
      <c r="AC241" s="1431"/>
    </row>
    <row r="242" spans="1:29" ht="23.25" customHeight="1">
      <c r="A242" s="1432" t="str">
        <f>B242</f>
        <v>La crème Saint-honoré</v>
      </c>
      <c r="B242" s="1399" t="s">
        <v>214</v>
      </c>
      <c r="C242" s="1400"/>
      <c r="D242" s="1400"/>
      <c r="E242" s="1400"/>
      <c r="F242" s="1400"/>
      <c r="G242" s="1400"/>
      <c r="H242" s="1400"/>
      <c r="I242" s="1400"/>
      <c r="J242" s="1400"/>
      <c r="K242" s="1400"/>
      <c r="L242" s="1400"/>
      <c r="M242" s="1400"/>
      <c r="N242" s="1401"/>
      <c r="O242" s="3"/>
      <c r="P242" s="1432" t="str">
        <f>Q242</f>
        <v>La crème Saint-honoré</v>
      </c>
      <c r="Q242" s="1399" t="s">
        <v>214</v>
      </c>
      <c r="R242" s="1400"/>
      <c r="S242" s="1400"/>
      <c r="T242" s="1400"/>
      <c r="U242" s="1400"/>
      <c r="V242" s="1400"/>
      <c r="W242" s="1400"/>
      <c r="X242" s="1400"/>
      <c r="Y242" s="1400"/>
      <c r="Z242" s="1400"/>
      <c r="AA242" s="1400"/>
      <c r="AB242" s="1400"/>
      <c r="AC242" s="1401"/>
    </row>
    <row r="243" spans="1:29" ht="15.75" customHeight="1">
      <c r="A243" s="1432"/>
      <c r="B243" s="1387"/>
      <c r="C243" s="1388"/>
      <c r="D243" s="1388"/>
      <c r="E243" s="1388"/>
      <c r="F243" s="1388"/>
      <c r="G243" s="1388"/>
      <c r="H243" s="1388"/>
      <c r="I243" s="1388"/>
      <c r="J243" s="1388"/>
      <c r="K243" s="1388"/>
      <c r="L243" s="1388"/>
      <c r="M243" s="1388"/>
      <c r="N243" s="1389"/>
      <c r="O243" s="3"/>
      <c r="P243" s="1432"/>
      <c r="Q243" s="1387"/>
      <c r="R243" s="1388"/>
      <c r="S243" s="1388"/>
      <c r="T243" s="1388"/>
      <c r="U243" s="1388"/>
      <c r="V243" s="1388"/>
      <c r="W243" s="1388"/>
      <c r="X243" s="1388"/>
      <c r="Y243" s="1388"/>
      <c r="Z243" s="1388"/>
      <c r="AA243" s="1388"/>
      <c r="AB243" s="1388"/>
      <c r="AC243" s="1389"/>
    </row>
    <row r="244" spans="1:29" ht="15.75" customHeight="1">
      <c r="A244" s="1432"/>
      <c r="B244" s="1416" t="s">
        <v>19</v>
      </c>
      <c r="C244" s="1417"/>
      <c r="D244" s="1417"/>
      <c r="E244" s="1417"/>
      <c r="F244" s="1417"/>
      <c r="G244" s="1417"/>
      <c r="H244" s="1417"/>
      <c r="I244" s="1417"/>
      <c r="J244" s="1417"/>
      <c r="K244" s="1417"/>
      <c r="L244" s="1417"/>
      <c r="M244" s="1417"/>
      <c r="N244" s="1418"/>
      <c r="O244" s="3"/>
      <c r="P244" s="1432"/>
      <c r="Q244" s="1416" t="s">
        <v>19</v>
      </c>
      <c r="R244" s="1417"/>
      <c r="S244" s="1417"/>
      <c r="T244" s="1417"/>
      <c r="U244" s="1417"/>
      <c r="V244" s="1417"/>
      <c r="W244" s="1417"/>
      <c r="X244" s="1417"/>
      <c r="Y244" s="1417"/>
      <c r="Z244" s="1417"/>
      <c r="AA244" s="1417"/>
      <c r="AB244" s="1417"/>
      <c r="AC244" s="1418"/>
    </row>
    <row r="245" spans="1:29" ht="15.75" customHeight="1" thickBot="1">
      <c r="A245" s="1432"/>
      <c r="B245" s="1419"/>
      <c r="C245" s="1420"/>
      <c r="D245" s="1420"/>
      <c r="E245" s="1420"/>
      <c r="F245" s="1420"/>
      <c r="G245" s="1420"/>
      <c r="H245" s="1420"/>
      <c r="I245" s="1420"/>
      <c r="J245" s="1420"/>
      <c r="K245" s="1420"/>
      <c r="L245" s="1420"/>
      <c r="M245" s="1420"/>
      <c r="N245" s="1421"/>
      <c r="O245" s="3"/>
      <c r="P245" s="1432"/>
      <c r="Q245" s="1419"/>
      <c r="R245" s="1420"/>
      <c r="S245" s="1420"/>
      <c r="T245" s="1420"/>
      <c r="U245" s="1420"/>
      <c r="V245" s="1420"/>
      <c r="W245" s="1420"/>
      <c r="X245" s="1420"/>
      <c r="Y245" s="1420"/>
      <c r="Z245" s="1420"/>
      <c r="AA245" s="1420"/>
      <c r="AB245" s="1420"/>
      <c r="AC245" s="1421"/>
    </row>
    <row r="246" spans="1:29" ht="15" customHeight="1">
      <c r="A246" s="1432"/>
      <c r="B246" s="9"/>
      <c r="C246" s="10"/>
      <c r="D246" s="10"/>
      <c r="E246" s="10"/>
      <c r="F246" s="10"/>
      <c r="G246" s="10"/>
      <c r="H246" s="10"/>
      <c r="I246" s="10"/>
      <c r="J246" s="10"/>
      <c r="K246" s="10"/>
      <c r="L246" s="10"/>
      <c r="M246" s="10"/>
      <c r="N246" s="11"/>
      <c r="O246" s="3"/>
      <c r="P246" s="1432"/>
      <c r="Q246" s="1424" t="s">
        <v>144</v>
      </c>
      <c r="R246" s="1403"/>
      <c r="S246" s="1403"/>
      <c r="T246" s="1403"/>
      <c r="U246" s="1403"/>
      <c r="V246" s="1403"/>
      <c r="W246" s="1403"/>
      <c r="X246" s="1403"/>
      <c r="Y246" s="1403"/>
      <c r="Z246" s="1403"/>
      <c r="AA246" s="1403"/>
      <c r="AB246" s="1403"/>
      <c r="AC246" s="1425"/>
    </row>
    <row r="247" spans="1:29" ht="15" customHeight="1" thickBot="1">
      <c r="A247" s="1432"/>
      <c r="B247" s="9"/>
      <c r="C247" s="10"/>
      <c r="D247" s="10"/>
      <c r="E247" s="10"/>
      <c r="F247" s="10"/>
      <c r="G247" s="1408" t="s">
        <v>5</v>
      </c>
      <c r="H247" s="1408"/>
      <c r="I247" s="10"/>
      <c r="J247" s="10"/>
      <c r="K247" s="10"/>
      <c r="L247" s="10"/>
      <c r="M247" s="10"/>
      <c r="N247" s="11"/>
      <c r="O247" s="3"/>
      <c r="P247" s="1432"/>
      <c r="Q247" s="1426"/>
      <c r="R247" s="1406"/>
      <c r="S247" s="1406"/>
      <c r="T247" s="1406"/>
      <c r="U247" s="1406"/>
      <c r="V247" s="1406"/>
      <c r="W247" s="1406"/>
      <c r="X247" s="1406"/>
      <c r="Y247" s="1406"/>
      <c r="Z247" s="1406"/>
      <c r="AA247" s="1406"/>
      <c r="AB247" s="1406"/>
      <c r="AC247" s="1427"/>
    </row>
    <row r="248" spans="1:29" ht="18.75" customHeight="1">
      <c r="A248" s="1432"/>
      <c r="B248" s="9"/>
      <c r="C248" s="10"/>
      <c r="D248" s="10"/>
      <c r="E248" s="142" t="s">
        <v>146</v>
      </c>
      <c r="F248" s="143" t="s">
        <v>4</v>
      </c>
      <c r="G248" s="1414">
        <v>1.605</v>
      </c>
      <c r="H248" s="1414"/>
      <c r="I248" s="193" t="s">
        <v>224</v>
      </c>
      <c r="J248" s="10"/>
      <c r="K248" s="10"/>
      <c r="L248" s="10"/>
      <c r="M248" s="10"/>
      <c r="N248" s="11"/>
      <c r="O248" s="3"/>
      <c r="P248" s="1432"/>
      <c r="Q248" s="1439" t="s">
        <v>1391</v>
      </c>
      <c r="R248" s="1428"/>
      <c r="S248" s="1428"/>
      <c r="T248" s="1428"/>
      <c r="U248" s="1428"/>
      <c r="V248" s="1428"/>
      <c r="W248" s="1428"/>
      <c r="X248" s="1428"/>
      <c r="Y248" s="1428"/>
      <c r="Z248" s="1428"/>
      <c r="AA248" s="1428"/>
      <c r="AB248" s="991"/>
      <c r="AC248" s="11"/>
    </row>
    <row r="249" spans="1:29">
      <c r="A249" s="1432"/>
      <c r="B249" s="164" t="s">
        <v>355</v>
      </c>
      <c r="C249" s="140" t="s">
        <v>6</v>
      </c>
      <c r="D249" s="99" t="s">
        <v>861</v>
      </c>
      <c r="E249" s="10"/>
      <c r="F249" s="10"/>
      <c r="G249" s="114"/>
      <c r="H249" s="109"/>
      <c r="I249" s="10"/>
      <c r="J249" s="188" t="s">
        <v>7</v>
      </c>
      <c r="K249" s="188"/>
      <c r="L249" s="188"/>
      <c r="M249" s="188"/>
      <c r="N249" s="189"/>
      <c r="O249" s="3"/>
      <c r="P249" s="1432"/>
      <c r="Q249" s="1439"/>
      <c r="R249" s="1428"/>
      <c r="S249" s="1428"/>
      <c r="T249" s="1428"/>
      <c r="U249" s="1428"/>
      <c r="V249" s="1428"/>
      <c r="W249" s="1428"/>
      <c r="X249" s="1428"/>
      <c r="Y249" s="1428"/>
      <c r="Z249" s="1428"/>
      <c r="AA249" s="1428"/>
      <c r="AB249" s="869" t="s">
        <v>5</v>
      </c>
      <c r="AC249" s="11"/>
    </row>
    <row r="250" spans="1:29" ht="16.5" customHeight="1">
      <c r="A250" s="1432"/>
      <c r="B250" s="9"/>
      <c r="C250" s="149">
        <v>0.5</v>
      </c>
      <c r="D250" s="14" t="s">
        <v>117</v>
      </c>
      <c r="E250" s="14"/>
      <c r="F250" s="14"/>
      <c r="G250" s="1409">
        <f>(C250/C260)*G248</f>
        <v>0.5</v>
      </c>
      <c r="H250" s="1409"/>
      <c r="I250" s="10"/>
      <c r="J250" s="1497" t="s">
        <v>215</v>
      </c>
      <c r="K250" s="1497"/>
      <c r="L250" s="1497"/>
      <c r="M250" s="1497"/>
      <c r="N250" s="1498"/>
      <c r="O250" s="3"/>
      <c r="P250" s="1432"/>
      <c r="Q250" s="1439"/>
      <c r="R250" s="1428"/>
      <c r="S250" s="1428"/>
      <c r="T250" s="1428"/>
      <c r="U250" s="1428"/>
      <c r="V250" s="1428"/>
      <c r="W250" s="1428"/>
      <c r="X250" s="1428"/>
      <c r="Y250" s="1428"/>
      <c r="Z250" s="1428"/>
      <c r="AA250" s="1428"/>
      <c r="AB250" s="991"/>
      <c r="AC250" s="11"/>
    </row>
    <row r="251" spans="1:29" ht="15.75">
      <c r="A251" s="1432"/>
      <c r="B251" s="164" t="s">
        <v>6</v>
      </c>
      <c r="C251" s="149">
        <v>0.2</v>
      </c>
      <c r="D251" s="14" t="s">
        <v>44</v>
      </c>
      <c r="E251" s="15"/>
      <c r="F251" s="16"/>
      <c r="G251" s="1409">
        <f>(C251/C260)*G248</f>
        <v>0.20000000000000004</v>
      </c>
      <c r="H251" s="1409"/>
      <c r="I251" s="877" t="s">
        <v>481</v>
      </c>
      <c r="J251" s="1499"/>
      <c r="K251" s="1499"/>
      <c r="L251" s="1499"/>
      <c r="M251" s="1499"/>
      <c r="N251" s="1500"/>
      <c r="O251" s="3"/>
      <c r="P251" s="1432"/>
      <c r="Q251" s="1440" t="s">
        <v>1374</v>
      </c>
      <c r="R251" s="1441"/>
      <c r="S251" s="1441"/>
      <c r="T251" s="1441"/>
      <c r="U251" s="1441"/>
      <c r="V251" s="1441"/>
      <c r="W251" s="1441"/>
      <c r="X251" s="1441"/>
      <c r="Y251" s="1441"/>
      <c r="Z251" s="1441"/>
      <c r="AA251" s="1441"/>
      <c r="AB251" s="876" t="s">
        <v>6</v>
      </c>
      <c r="AC251" s="11"/>
    </row>
    <row r="252" spans="1:29" ht="18.75">
      <c r="A252" s="1432"/>
      <c r="B252" s="184">
        <v>12</v>
      </c>
      <c r="C252" s="149">
        <v>0.24</v>
      </c>
      <c r="D252" s="14" t="s">
        <v>221</v>
      </c>
      <c r="E252" s="15"/>
      <c r="F252" s="16"/>
      <c r="G252" s="1409">
        <f>(C252/C260)*G248</f>
        <v>0.24000000000000002</v>
      </c>
      <c r="H252" s="1409"/>
      <c r="I252" s="185">
        <f>(B252/C252)*G252</f>
        <v>12.000000000000002</v>
      </c>
      <c r="J252" s="1499"/>
      <c r="K252" s="1499"/>
      <c r="L252" s="1499"/>
      <c r="M252" s="1499"/>
      <c r="N252" s="1500"/>
      <c r="O252" s="3"/>
      <c r="P252" s="1432"/>
      <c r="Q252" s="1440"/>
      <c r="R252" s="1441"/>
      <c r="S252" s="1441"/>
      <c r="T252" s="1441"/>
      <c r="U252" s="1441"/>
      <c r="V252" s="1441"/>
      <c r="W252" s="1441"/>
      <c r="X252" s="1441"/>
      <c r="Y252" s="1441"/>
      <c r="Z252" s="1441"/>
      <c r="AA252" s="1441"/>
      <c r="AB252" s="991"/>
      <c r="AC252" s="11"/>
    </row>
    <row r="253" spans="1:29" ht="16.5" customHeight="1">
      <c r="A253" s="1432"/>
      <c r="B253" s="9"/>
      <c r="C253" s="149">
        <v>0.05</v>
      </c>
      <c r="D253" s="14" t="s">
        <v>119</v>
      </c>
      <c r="E253" s="15"/>
      <c r="F253" s="16"/>
      <c r="G253" s="1409">
        <f>(C253/C260)*G248</f>
        <v>5.000000000000001E-2</v>
      </c>
      <c r="H253" s="1409"/>
      <c r="I253" s="10"/>
      <c r="J253" s="1499"/>
      <c r="K253" s="1499"/>
      <c r="L253" s="1499"/>
      <c r="M253" s="1499"/>
      <c r="N253" s="1500"/>
      <c r="O253" s="3"/>
      <c r="P253" s="1432"/>
      <c r="Q253" s="9"/>
      <c r="R253" s="10"/>
      <c r="S253" s="10"/>
      <c r="T253" s="10"/>
      <c r="U253" s="10"/>
      <c r="V253" s="10"/>
      <c r="W253" s="10"/>
      <c r="X253" s="10"/>
      <c r="Y253" s="10"/>
      <c r="Z253" s="10"/>
      <c r="AA253" s="10"/>
      <c r="AB253" s="10"/>
      <c r="AC253" s="11"/>
    </row>
    <row r="254" spans="1:29" ht="15.75">
      <c r="A254" s="1432"/>
      <c r="B254" s="164" t="s">
        <v>6</v>
      </c>
      <c r="C254" s="180">
        <v>1</v>
      </c>
      <c r="D254" s="14" t="s">
        <v>216</v>
      </c>
      <c r="E254" s="15"/>
      <c r="F254" s="16"/>
      <c r="G254" s="1462">
        <f>(C254/C260)*G248</f>
        <v>1</v>
      </c>
      <c r="H254" s="1462"/>
      <c r="I254" s="10" t="s">
        <v>212</v>
      </c>
      <c r="J254" s="1501"/>
      <c r="K254" s="1501"/>
      <c r="L254" s="1501"/>
      <c r="M254" s="1501"/>
      <c r="N254" s="1502"/>
      <c r="O254" s="3"/>
      <c r="P254" s="1432"/>
      <c r="Q254" s="9"/>
      <c r="U254" s="1051" t="s">
        <v>1385</v>
      </c>
      <c r="V254" s="10"/>
      <c r="W254" s="10"/>
      <c r="X254" s="10"/>
      <c r="Y254" s="10"/>
      <c r="Z254" s="10"/>
      <c r="AA254" s="10"/>
      <c r="AB254" s="10"/>
      <c r="AC254" s="11"/>
    </row>
    <row r="255" spans="1:29" ht="15.75" customHeight="1">
      <c r="A255" s="1432"/>
      <c r="B255" s="184">
        <v>6</v>
      </c>
      <c r="C255" s="149">
        <v>1.4999999999999999E-2</v>
      </c>
      <c r="D255" s="14" t="s">
        <v>222</v>
      </c>
      <c r="E255" s="15"/>
      <c r="F255" s="16"/>
      <c r="G255" s="1409">
        <f>(C255/C260)*G248</f>
        <v>1.5000000000000001E-2</v>
      </c>
      <c r="H255" s="1409"/>
      <c r="I255" s="459">
        <f>(B255/C255)*G255</f>
        <v>6.0000000000000009</v>
      </c>
      <c r="J255" s="190" t="s">
        <v>218</v>
      </c>
      <c r="K255" s="190"/>
      <c r="L255" s="191"/>
      <c r="M255" s="191"/>
      <c r="N255" s="192"/>
      <c r="O255" s="3"/>
      <c r="P255" s="1432"/>
      <c r="Q255" s="9"/>
      <c r="R255" s="886">
        <f>I252</f>
        <v>12.000000000000002</v>
      </c>
      <c r="S255" s="48" t="s">
        <v>481</v>
      </c>
      <c r="T255" s="388" t="s">
        <v>1479</v>
      </c>
      <c r="U255" s="10"/>
      <c r="V255" s="10"/>
      <c r="W255" s="10"/>
      <c r="X255" s="10"/>
      <c r="Y255" s="10"/>
      <c r="Z255" s="10"/>
      <c r="AA255" s="10"/>
      <c r="AB255" s="10"/>
      <c r="AC255" s="11"/>
    </row>
    <row r="256" spans="1:29" ht="15.75" customHeight="1">
      <c r="A256" s="1432"/>
      <c r="B256" s="9"/>
      <c r="C256" s="149">
        <v>0.4</v>
      </c>
      <c r="D256" s="14" t="s">
        <v>223</v>
      </c>
      <c r="E256" s="15"/>
      <c r="F256" s="16"/>
      <c r="G256" s="1409">
        <f>(C256/C260)*G248</f>
        <v>0.40000000000000008</v>
      </c>
      <c r="H256" s="1409"/>
      <c r="I256" s="458" t="s">
        <v>380</v>
      </c>
      <c r="J256" s="1497" t="s">
        <v>220</v>
      </c>
      <c r="K256" s="1497"/>
      <c r="L256" s="1497"/>
      <c r="M256" s="1497"/>
      <c r="N256" s="1498"/>
      <c r="O256" s="3"/>
      <c r="P256" s="1432"/>
      <c r="Q256" s="9"/>
      <c r="R256" s="459">
        <f>I255</f>
        <v>6.0000000000000009</v>
      </c>
      <c r="S256" s="458" t="s">
        <v>380</v>
      </c>
      <c r="T256" s="1032" t="s">
        <v>1482</v>
      </c>
      <c r="U256" s="10"/>
      <c r="V256" s="10"/>
      <c r="W256" s="10"/>
      <c r="X256" s="10"/>
      <c r="Y256" s="10"/>
      <c r="Z256" s="10"/>
      <c r="AA256" s="10"/>
      <c r="AB256" s="10"/>
      <c r="AC256" s="11"/>
    </row>
    <row r="257" spans="1:29" ht="15.75">
      <c r="A257" s="1432"/>
      <c r="B257" s="9"/>
      <c r="C257" s="149">
        <v>0.2</v>
      </c>
      <c r="D257" s="14" t="s">
        <v>44</v>
      </c>
      <c r="E257" s="15"/>
      <c r="F257" s="16"/>
      <c r="G257" s="1409">
        <f>(C257/C260)*G248</f>
        <v>0.20000000000000004</v>
      </c>
      <c r="H257" s="1409"/>
      <c r="I257" s="10"/>
      <c r="J257" s="1501"/>
      <c r="K257" s="1501"/>
      <c r="L257" s="1501"/>
      <c r="M257" s="1501"/>
      <c r="N257" s="1502"/>
      <c r="O257" s="3"/>
      <c r="P257" s="1432"/>
      <c r="Q257" s="9"/>
      <c r="R257" s="917" t="s">
        <v>1385</v>
      </c>
      <c r="S257" s="10"/>
      <c r="T257" s="10"/>
      <c r="U257" s="10"/>
      <c r="V257" s="10"/>
      <c r="W257" s="10"/>
      <c r="X257" s="10"/>
      <c r="Y257" s="10"/>
      <c r="Z257" s="10"/>
      <c r="AA257" s="10"/>
      <c r="AB257" s="10"/>
      <c r="AC257" s="11"/>
    </row>
    <row r="258" spans="1:29" ht="15.75">
      <c r="A258" s="1432"/>
      <c r="B258" s="9"/>
      <c r="C258" s="149"/>
      <c r="D258" s="14"/>
      <c r="E258" s="15"/>
      <c r="F258" s="16"/>
      <c r="G258" s="1409"/>
      <c r="H258" s="1409"/>
      <c r="I258" s="10"/>
      <c r="J258" s="173"/>
      <c r="K258" s="173"/>
      <c r="L258" s="173"/>
      <c r="M258" s="173"/>
      <c r="N258" s="174"/>
      <c r="O258" s="3"/>
      <c r="P258" s="1432"/>
      <c r="Q258" s="9"/>
      <c r="R258" s="10"/>
      <c r="S258" s="10"/>
      <c r="T258" s="10"/>
      <c r="U258" s="10"/>
      <c r="V258" s="10"/>
      <c r="W258" s="10"/>
      <c r="X258" s="10"/>
      <c r="Y258" s="10"/>
      <c r="Z258" s="10"/>
      <c r="AA258" s="10"/>
      <c r="AB258" s="10"/>
      <c r="AC258" s="11"/>
    </row>
    <row r="259" spans="1:29" ht="15.75" customHeight="1">
      <c r="A259" s="1432"/>
      <c r="B259" s="9"/>
      <c r="C259" s="10"/>
      <c r="D259" s="10"/>
      <c r="E259" s="10"/>
      <c r="F259" s="10"/>
      <c r="G259" s="18"/>
      <c r="H259" s="109"/>
      <c r="I259" s="10"/>
      <c r="J259" s="10"/>
      <c r="K259" s="109"/>
      <c r="L259" s="10"/>
      <c r="M259" s="10"/>
      <c r="N259" s="19"/>
      <c r="P259" s="1432"/>
      <c r="Q259" s="1016" t="s">
        <v>1418</v>
      </c>
      <c r="R259" s="10"/>
      <c r="S259" s="10"/>
      <c r="T259" s="10"/>
      <c r="U259" s="10"/>
      <c r="V259" s="10"/>
      <c r="W259" s="10"/>
      <c r="X259" s="10"/>
      <c r="Y259" s="10"/>
      <c r="Z259" s="10"/>
      <c r="AA259" s="10"/>
      <c r="AB259" s="10"/>
      <c r="AC259" s="11"/>
    </row>
    <row r="260" spans="1:29" ht="16.5" customHeight="1" thickBot="1">
      <c r="A260" s="1432"/>
      <c r="B260" s="9"/>
      <c r="C260" s="141">
        <f>SUM(C250:C253,C255:C257)</f>
        <v>1.6049999999999998</v>
      </c>
      <c r="D260" s="1453" t="s">
        <v>8</v>
      </c>
      <c r="E260" s="1453"/>
      <c r="F260" s="1453"/>
      <c r="G260" s="1454">
        <f t="shared" ref="G260:H260" si="8">SUM(G250:G253,G255:G257)</f>
        <v>1.6050000000000002</v>
      </c>
      <c r="H260" s="1454">
        <f t="shared" si="8"/>
        <v>0</v>
      </c>
      <c r="I260" s="10"/>
      <c r="J260" s="10"/>
      <c r="K260" s="20"/>
      <c r="L260" s="10"/>
      <c r="M260" s="10"/>
      <c r="N260" s="19"/>
      <c r="P260" s="1432"/>
      <c r="Q260" s="992" t="str">
        <f ca="1">CELL("nomfichier",P256)</f>
        <v>D:\1 UPRT SITE WEB\uprt.fr\ff-mickael-rabeau\[ff-mr-patisserie-N°3-complet.xlsx]Crèmes et Garnitures</v>
      </c>
      <c r="R260" s="10"/>
      <c r="S260" s="10"/>
      <c r="T260" s="10"/>
      <c r="U260" s="10"/>
      <c r="V260" s="10"/>
      <c r="W260" s="10"/>
      <c r="X260" s="10"/>
      <c r="Y260" s="10"/>
      <c r="Z260" s="10"/>
      <c r="AA260" s="10"/>
      <c r="AB260" s="10"/>
      <c r="AC260" s="11"/>
    </row>
    <row r="261" spans="1:29" ht="16.5" thickBot="1">
      <c r="A261" s="1432"/>
      <c r="B261" s="9" t="s">
        <v>201</v>
      </c>
      <c r="C261" s="21"/>
      <c r="D261" s="21"/>
      <c r="E261" s="21"/>
      <c r="F261" s="21"/>
      <c r="H261" s="186" t="s">
        <v>202</v>
      </c>
      <c r="I261" s="187" t="s">
        <v>203</v>
      </c>
      <c r="J261" s="10"/>
      <c r="K261" s="10"/>
      <c r="L261" s="10"/>
      <c r="M261" s="15"/>
      <c r="N261" s="19"/>
      <c r="P261" s="1432"/>
      <c r="Q261" s="938"/>
      <c r="R261" s="939"/>
      <c r="S261" s="939"/>
      <c r="T261" s="939"/>
      <c r="U261" s="25"/>
      <c r="V261" s="25"/>
      <c r="W261" s="25"/>
      <c r="X261" s="25"/>
      <c r="Y261" s="25"/>
      <c r="Z261" s="25"/>
      <c r="AA261" s="25"/>
      <c r="AB261" s="25"/>
      <c r="AC261" s="26"/>
    </row>
    <row r="262" spans="1:29">
      <c r="A262" s="1432"/>
      <c r="B262" s="23" t="s">
        <v>6</v>
      </c>
      <c r="C262" s="24" t="s">
        <v>10</v>
      </c>
      <c r="D262" s="25"/>
      <c r="E262" s="25"/>
      <c r="F262" s="25"/>
      <c r="G262" s="25"/>
      <c r="H262" s="25"/>
      <c r="I262" s="25"/>
      <c r="J262" s="25"/>
      <c r="K262" s="25"/>
      <c r="L262" s="25"/>
      <c r="M262" s="25"/>
      <c r="N262" s="26"/>
      <c r="P262" s="1432"/>
      <c r="Q262" s="9"/>
      <c r="R262" s="10" t="s">
        <v>9</v>
      </c>
      <c r="S262" s="932" t="s">
        <v>177</v>
      </c>
      <c r="T262" s="10"/>
      <c r="U262" s="10"/>
      <c r="V262" s="1429" t="s">
        <v>179</v>
      </c>
      <c r="W262" s="1429"/>
      <c r="X262" s="1429"/>
      <c r="Y262" s="1429"/>
      <c r="Z262" s="1429"/>
      <c r="AA262" s="1429"/>
      <c r="AB262" s="1429"/>
      <c r="AC262" s="1430"/>
    </row>
    <row r="263" spans="1:29">
      <c r="A263" s="1432"/>
      <c r="B263" s="438" t="s">
        <v>5</v>
      </c>
      <c r="C263" s="27" t="s">
        <v>11</v>
      </c>
      <c r="D263" s="28"/>
      <c r="E263" s="28"/>
      <c r="F263" s="28"/>
      <c r="G263" s="28"/>
      <c r="H263" s="28"/>
      <c r="I263" s="28"/>
      <c r="J263" s="28"/>
      <c r="K263" s="28"/>
      <c r="L263" s="28"/>
      <c r="M263" s="10"/>
      <c r="N263" s="29"/>
      <c r="P263" s="1432"/>
      <c r="Q263" s="834"/>
      <c r="R263" s="245"/>
      <c r="S263" s="245"/>
      <c r="T263" s="245"/>
      <c r="U263" s="245"/>
      <c r="V263" s="1029"/>
      <c r="W263" s="1029" t="s">
        <v>178</v>
      </c>
      <c r="X263" s="1029"/>
      <c r="Y263" s="1029"/>
      <c r="Z263" s="1029"/>
      <c r="AA263" s="1029"/>
      <c r="AB263" s="1029"/>
      <c r="AC263" s="1030"/>
    </row>
    <row r="264" spans="1:29" ht="15" customHeight="1">
      <c r="A264" s="1432"/>
      <c r="B264" s="1433" t="s">
        <v>1412</v>
      </c>
      <c r="C264" s="1434"/>
      <c r="D264" s="1434"/>
      <c r="E264" s="1434"/>
      <c r="F264" s="1434"/>
      <c r="G264" s="1434"/>
      <c r="H264" s="1434"/>
      <c r="I264" s="1434"/>
      <c r="J264" s="1434"/>
      <c r="K264" s="1434"/>
      <c r="L264" s="1434"/>
      <c r="M264" s="1434"/>
      <c r="N264" s="1435"/>
      <c r="P264" s="1432"/>
      <c r="Q264" s="1433" t="s">
        <v>1412</v>
      </c>
      <c r="R264" s="1434"/>
      <c r="S264" s="1434"/>
      <c r="T264" s="1434"/>
      <c r="U264" s="1434"/>
      <c r="V264" s="1434"/>
      <c r="W264" s="1434"/>
      <c r="X264" s="1434"/>
      <c r="Y264" s="1434"/>
      <c r="Z264" s="1434"/>
      <c r="AA264" s="1434"/>
      <c r="AB264" s="1434"/>
      <c r="AC264" s="1435"/>
    </row>
    <row r="265" spans="1:29" ht="15.75" thickBot="1">
      <c r="A265" s="1432"/>
      <c r="B265" s="1436"/>
      <c r="C265" s="1437"/>
      <c r="D265" s="1437"/>
      <c r="E265" s="1437"/>
      <c r="F265" s="1437"/>
      <c r="G265" s="1437"/>
      <c r="H265" s="1437"/>
      <c r="I265" s="1437"/>
      <c r="J265" s="1437"/>
      <c r="K265" s="1437"/>
      <c r="L265" s="1437"/>
      <c r="M265" s="1437"/>
      <c r="N265" s="1438"/>
      <c r="P265" s="1432"/>
      <c r="Q265" s="1436"/>
      <c r="R265" s="1437"/>
      <c r="S265" s="1437"/>
      <c r="T265" s="1437"/>
      <c r="U265" s="1437"/>
      <c r="V265" s="1437"/>
      <c r="W265" s="1437"/>
      <c r="X265" s="1437"/>
      <c r="Y265" s="1437"/>
      <c r="Z265" s="1437"/>
      <c r="AA265" s="1437"/>
      <c r="AB265" s="1437"/>
      <c r="AC265" s="1438"/>
    </row>
    <row r="267" spans="1:29" ht="15.75" thickBot="1">
      <c r="A267" s="8" t="s">
        <v>3</v>
      </c>
      <c r="B267" s="1431" t="str">
        <f>B268</f>
        <v>La crème Saint-honoré orange- citron</v>
      </c>
      <c r="C267" s="1431"/>
      <c r="D267" s="1431"/>
      <c r="E267" s="1431"/>
      <c r="F267" s="1431"/>
      <c r="G267" s="1431"/>
      <c r="H267" s="1431"/>
      <c r="I267" s="1431"/>
      <c r="J267" s="1431"/>
      <c r="K267" s="1431"/>
      <c r="L267" s="1431"/>
      <c r="M267" s="1431"/>
      <c r="N267" s="1431"/>
      <c r="O267" s="3"/>
      <c r="P267" s="8" t="s">
        <v>3</v>
      </c>
      <c r="Q267" s="1431" t="str">
        <f>Q268</f>
        <v>La crème Saint-honoré orange- citron</v>
      </c>
      <c r="R267" s="1431"/>
      <c r="S267" s="1431"/>
      <c r="T267" s="1431"/>
      <c r="U267" s="1431"/>
      <c r="V267" s="1431"/>
      <c r="W267" s="1431"/>
      <c r="X267" s="1431"/>
      <c r="Y267" s="1431"/>
      <c r="Z267" s="1431"/>
      <c r="AA267" s="1431"/>
      <c r="AB267" s="1431"/>
      <c r="AC267" s="1431"/>
    </row>
    <row r="268" spans="1:29" ht="23.25" customHeight="1">
      <c r="A268" s="1432" t="str">
        <f>B268</f>
        <v>La crème Saint-honoré orange- citron</v>
      </c>
      <c r="B268" s="1399" t="s">
        <v>239</v>
      </c>
      <c r="C268" s="1400"/>
      <c r="D268" s="1400"/>
      <c r="E268" s="1400"/>
      <c r="F268" s="1400"/>
      <c r="G268" s="1400"/>
      <c r="H268" s="1400"/>
      <c r="I268" s="1400"/>
      <c r="J268" s="1400"/>
      <c r="K268" s="1400"/>
      <c r="L268" s="1400"/>
      <c r="M268" s="1400"/>
      <c r="N268" s="1401"/>
      <c r="O268" s="3"/>
      <c r="P268" s="1432" t="str">
        <f>Q268</f>
        <v>La crème Saint-honoré orange- citron</v>
      </c>
      <c r="Q268" s="1399" t="s">
        <v>239</v>
      </c>
      <c r="R268" s="1400"/>
      <c r="S268" s="1400"/>
      <c r="T268" s="1400"/>
      <c r="U268" s="1400"/>
      <c r="V268" s="1400"/>
      <c r="W268" s="1400"/>
      <c r="X268" s="1400"/>
      <c r="Y268" s="1400"/>
      <c r="Z268" s="1400"/>
      <c r="AA268" s="1400"/>
      <c r="AB268" s="1400"/>
      <c r="AC268" s="1401"/>
    </row>
    <row r="269" spans="1:29" ht="15.75" customHeight="1">
      <c r="A269" s="1432"/>
      <c r="B269" s="1387"/>
      <c r="C269" s="1388"/>
      <c r="D269" s="1388"/>
      <c r="E269" s="1388"/>
      <c r="F269" s="1388"/>
      <c r="G269" s="1388"/>
      <c r="H269" s="1388"/>
      <c r="I269" s="1388"/>
      <c r="J269" s="1388"/>
      <c r="K269" s="1388"/>
      <c r="L269" s="1388"/>
      <c r="M269" s="1388"/>
      <c r="N269" s="1389"/>
      <c r="O269" s="3"/>
      <c r="P269" s="1432"/>
      <c r="Q269" s="1387"/>
      <c r="R269" s="1388"/>
      <c r="S269" s="1388"/>
      <c r="T269" s="1388"/>
      <c r="U269" s="1388"/>
      <c r="V269" s="1388"/>
      <c r="W269" s="1388"/>
      <c r="X269" s="1388"/>
      <c r="Y269" s="1388"/>
      <c r="Z269" s="1388"/>
      <c r="AA269" s="1388"/>
      <c r="AB269" s="1388"/>
      <c r="AC269" s="1389"/>
    </row>
    <row r="270" spans="1:29" ht="15.75" customHeight="1">
      <c r="A270" s="1432"/>
      <c r="B270" s="1416" t="s">
        <v>19</v>
      </c>
      <c r="C270" s="1417"/>
      <c r="D270" s="1417"/>
      <c r="E270" s="1417"/>
      <c r="F270" s="1417"/>
      <c r="G270" s="1417"/>
      <c r="H270" s="1417"/>
      <c r="I270" s="1417"/>
      <c r="J270" s="1417"/>
      <c r="K270" s="1417"/>
      <c r="L270" s="1417"/>
      <c r="M270" s="1417"/>
      <c r="N270" s="1418"/>
      <c r="O270" s="3"/>
      <c r="P270" s="1432"/>
      <c r="Q270" s="1416" t="s">
        <v>19</v>
      </c>
      <c r="R270" s="1417"/>
      <c r="S270" s="1417"/>
      <c r="T270" s="1417"/>
      <c r="U270" s="1417"/>
      <c r="V270" s="1417"/>
      <c r="W270" s="1417"/>
      <c r="X270" s="1417"/>
      <c r="Y270" s="1417"/>
      <c r="Z270" s="1417"/>
      <c r="AA270" s="1417"/>
      <c r="AB270" s="1417"/>
      <c r="AC270" s="1418"/>
    </row>
    <row r="271" spans="1:29" ht="15.75" customHeight="1" thickBot="1">
      <c r="A271" s="1432"/>
      <c r="B271" s="1419"/>
      <c r="C271" s="1420"/>
      <c r="D271" s="1420"/>
      <c r="E271" s="1420"/>
      <c r="F271" s="1420"/>
      <c r="G271" s="1420"/>
      <c r="H271" s="1420"/>
      <c r="I271" s="1420"/>
      <c r="J271" s="1420"/>
      <c r="K271" s="1420"/>
      <c r="L271" s="1420"/>
      <c r="M271" s="1420"/>
      <c r="N271" s="1421"/>
      <c r="O271" s="3"/>
      <c r="P271" s="1432"/>
      <c r="Q271" s="1419"/>
      <c r="R271" s="1420"/>
      <c r="S271" s="1420"/>
      <c r="T271" s="1420"/>
      <c r="U271" s="1420"/>
      <c r="V271" s="1420"/>
      <c r="W271" s="1420"/>
      <c r="X271" s="1420"/>
      <c r="Y271" s="1420"/>
      <c r="Z271" s="1420"/>
      <c r="AA271" s="1420"/>
      <c r="AB271" s="1420"/>
      <c r="AC271" s="1421"/>
    </row>
    <row r="272" spans="1:29" ht="15" customHeight="1">
      <c r="A272" s="1432"/>
      <c r="B272" s="9"/>
      <c r="C272" s="10"/>
      <c r="D272" s="10"/>
      <c r="E272" s="10"/>
      <c r="F272" s="10"/>
      <c r="G272" s="10"/>
      <c r="H272" s="10"/>
      <c r="I272" s="10"/>
      <c r="J272" s="10"/>
      <c r="K272" s="10"/>
      <c r="L272" s="10"/>
      <c r="M272" s="10"/>
      <c r="N272" s="11"/>
      <c r="O272" s="3"/>
      <c r="P272" s="1432"/>
      <c r="Q272" s="1424" t="s">
        <v>144</v>
      </c>
      <c r="R272" s="1403"/>
      <c r="S272" s="1403"/>
      <c r="T272" s="1403"/>
      <c r="U272" s="1403"/>
      <c r="V272" s="1403"/>
      <c r="W272" s="1403"/>
      <c r="X272" s="1403"/>
      <c r="Y272" s="1403"/>
      <c r="Z272" s="1403"/>
      <c r="AA272" s="1403"/>
      <c r="AB272" s="1403"/>
      <c r="AC272" s="1425"/>
    </row>
    <row r="273" spans="1:29" ht="15" customHeight="1" thickBot="1">
      <c r="A273" s="1432"/>
      <c r="B273" s="9"/>
      <c r="C273" s="10"/>
      <c r="D273" s="10"/>
      <c r="E273" s="10"/>
      <c r="F273" s="10"/>
      <c r="G273" s="1408" t="s">
        <v>5</v>
      </c>
      <c r="H273" s="1408"/>
      <c r="I273" s="10"/>
      <c r="J273" s="10"/>
      <c r="K273" s="10"/>
      <c r="L273" s="10"/>
      <c r="M273" s="10"/>
      <c r="N273" s="11"/>
      <c r="O273" s="3"/>
      <c r="P273" s="1432"/>
      <c r="Q273" s="1426"/>
      <c r="R273" s="1406"/>
      <c r="S273" s="1406"/>
      <c r="T273" s="1406"/>
      <c r="U273" s="1406"/>
      <c r="V273" s="1406"/>
      <c r="W273" s="1406"/>
      <c r="X273" s="1406"/>
      <c r="Y273" s="1406"/>
      <c r="Z273" s="1406"/>
      <c r="AA273" s="1406"/>
      <c r="AB273" s="1406"/>
      <c r="AC273" s="1427"/>
    </row>
    <row r="274" spans="1:29" ht="18.75" customHeight="1">
      <c r="A274" s="1432"/>
      <c r="B274" s="9"/>
      <c r="C274" s="10"/>
      <c r="D274" s="10"/>
      <c r="E274" s="142" t="s">
        <v>146</v>
      </c>
      <c r="F274" s="143" t="s">
        <v>4</v>
      </c>
      <c r="G274" s="1414">
        <v>2</v>
      </c>
      <c r="H274" s="1414"/>
      <c r="I274" s="193" t="s">
        <v>233</v>
      </c>
      <c r="J274" s="10"/>
      <c r="K274" s="10"/>
      <c r="L274" s="10"/>
      <c r="M274" s="10"/>
      <c r="N274" s="11"/>
      <c r="O274" s="3"/>
      <c r="P274" s="1432"/>
      <c r="Q274" s="1439" t="s">
        <v>1391</v>
      </c>
      <c r="R274" s="1428"/>
      <c r="S274" s="1428"/>
      <c r="T274" s="1428"/>
      <c r="U274" s="1428"/>
      <c r="V274" s="1428"/>
      <c r="W274" s="1428"/>
      <c r="X274" s="1428"/>
      <c r="Y274" s="1428"/>
      <c r="Z274" s="1428"/>
      <c r="AA274" s="1428"/>
      <c r="AB274" s="991"/>
      <c r="AC274" s="11"/>
    </row>
    <row r="275" spans="1:29">
      <c r="A275" s="1432"/>
      <c r="B275" s="9"/>
      <c r="C275" s="140" t="s">
        <v>6</v>
      </c>
      <c r="D275" s="99" t="s">
        <v>861</v>
      </c>
      <c r="E275" s="10"/>
      <c r="F275" s="10"/>
      <c r="G275" s="114"/>
      <c r="H275" s="109"/>
      <c r="I275" s="10"/>
      <c r="J275" s="188" t="s">
        <v>7</v>
      </c>
      <c r="K275" s="188"/>
      <c r="L275" s="188"/>
      <c r="M275" s="188"/>
      <c r="N275" s="189"/>
      <c r="O275" s="3"/>
      <c r="P275" s="1432"/>
      <c r="Q275" s="1439"/>
      <c r="R275" s="1428"/>
      <c r="S275" s="1428"/>
      <c r="T275" s="1428"/>
      <c r="U275" s="1428"/>
      <c r="V275" s="1428"/>
      <c r="W275" s="1428"/>
      <c r="X275" s="1428"/>
      <c r="Y275" s="1428"/>
      <c r="Z275" s="1428"/>
      <c r="AA275" s="1428"/>
      <c r="AB275" s="869" t="s">
        <v>5</v>
      </c>
      <c r="AC275" s="11"/>
    </row>
    <row r="276" spans="1:29" ht="16.5" customHeight="1">
      <c r="A276" s="1432"/>
      <c r="B276" s="9"/>
      <c r="C276" s="149">
        <v>0.15</v>
      </c>
      <c r="D276" s="14" t="s">
        <v>225</v>
      </c>
      <c r="E276" s="14"/>
      <c r="F276" s="14"/>
      <c r="G276" s="1409">
        <f>(C276/C289)*G274</f>
        <v>0.16620498614958445</v>
      </c>
      <c r="H276" s="1409"/>
      <c r="I276" s="10"/>
      <c r="J276" s="1497" t="s">
        <v>226</v>
      </c>
      <c r="K276" s="1497"/>
      <c r="L276" s="1497"/>
      <c r="M276" s="1497"/>
      <c r="N276" s="1498"/>
      <c r="O276" s="3"/>
      <c r="P276" s="1432"/>
      <c r="Q276" s="1439"/>
      <c r="R276" s="1428"/>
      <c r="S276" s="1428"/>
      <c r="T276" s="1428"/>
      <c r="U276" s="1428"/>
      <c r="V276" s="1428"/>
      <c r="W276" s="1428"/>
      <c r="X276" s="1428"/>
      <c r="Y276" s="1428"/>
      <c r="Z276" s="1428"/>
      <c r="AA276" s="1428"/>
      <c r="AB276" s="991"/>
      <c r="AC276" s="11"/>
    </row>
    <row r="277" spans="1:29" ht="15.75">
      <c r="A277" s="1432"/>
      <c r="B277" s="9"/>
      <c r="C277" s="149">
        <v>1.7999999999999999E-2</v>
      </c>
      <c r="D277" s="14" t="s">
        <v>195</v>
      </c>
      <c r="E277" s="15"/>
      <c r="F277" s="16"/>
      <c r="G277" s="1409">
        <f>(C277/C289)*G274</f>
        <v>1.9944598337950134E-2</v>
      </c>
      <c r="H277" s="1409"/>
      <c r="I277" s="10"/>
      <c r="J277" s="1499"/>
      <c r="K277" s="1499"/>
      <c r="L277" s="1499"/>
      <c r="M277" s="1499"/>
      <c r="N277" s="1500"/>
      <c r="O277" s="3"/>
      <c r="P277" s="1432"/>
      <c r="Q277" s="1440" t="s">
        <v>1374</v>
      </c>
      <c r="R277" s="1441"/>
      <c r="S277" s="1441"/>
      <c r="T277" s="1441"/>
      <c r="U277" s="1441"/>
      <c r="V277" s="1441"/>
      <c r="W277" s="1441"/>
      <c r="X277" s="1441"/>
      <c r="Y277" s="1441"/>
      <c r="Z277" s="1441"/>
      <c r="AA277" s="1441"/>
      <c r="AB277" s="876" t="s">
        <v>6</v>
      </c>
      <c r="AC277" s="11"/>
    </row>
    <row r="278" spans="1:29" ht="18.75">
      <c r="A278" s="1432"/>
      <c r="B278" s="9"/>
      <c r="C278" s="149">
        <v>0.11</v>
      </c>
      <c r="D278" s="14" t="s">
        <v>227</v>
      </c>
      <c r="E278" s="15"/>
      <c r="F278" s="16"/>
      <c r="G278" s="1409">
        <f>(C278/C289)*G274</f>
        <v>0.12188365650969528</v>
      </c>
      <c r="H278" s="1409"/>
      <c r="I278" s="10"/>
      <c r="J278" s="1499"/>
      <c r="K278" s="1499"/>
      <c r="L278" s="1499"/>
      <c r="M278" s="1499"/>
      <c r="N278" s="1500"/>
      <c r="O278" s="3"/>
      <c r="P278" s="1432"/>
      <c r="Q278" s="1440"/>
      <c r="R278" s="1441"/>
      <c r="S278" s="1441"/>
      <c r="T278" s="1441"/>
      <c r="U278" s="1441"/>
      <c r="V278" s="1441"/>
      <c r="W278" s="1441"/>
      <c r="X278" s="1441"/>
      <c r="Y278" s="1441"/>
      <c r="Z278" s="1441"/>
      <c r="AA278" s="1441"/>
      <c r="AB278" s="991"/>
      <c r="AC278" s="11"/>
    </row>
    <row r="279" spans="1:29" ht="16.5" customHeight="1">
      <c r="A279" s="1432"/>
      <c r="B279" s="9"/>
      <c r="C279" s="149">
        <v>1.7999999999999999E-2</v>
      </c>
      <c r="D279" s="14" t="s">
        <v>228</v>
      </c>
      <c r="E279" s="15"/>
      <c r="F279" s="16"/>
      <c r="G279" s="1409">
        <f>(C279/C289)*G274</f>
        <v>1.9944598337950134E-2</v>
      </c>
      <c r="H279" s="1409"/>
      <c r="I279" s="10"/>
      <c r="J279" s="1499"/>
      <c r="K279" s="1499"/>
      <c r="L279" s="1499"/>
      <c r="M279" s="1499"/>
      <c r="N279" s="1500"/>
      <c r="O279" s="3"/>
      <c r="P279" s="1432"/>
      <c r="Q279" s="9"/>
      <c r="R279" s="10"/>
      <c r="S279" s="10"/>
      <c r="T279" s="10"/>
      <c r="U279" s="10"/>
      <c r="V279" s="10"/>
      <c r="W279" s="10"/>
      <c r="X279" s="10"/>
      <c r="Y279" s="10"/>
      <c r="Z279" s="10"/>
      <c r="AA279" s="10"/>
      <c r="AB279" s="10"/>
      <c r="AC279" s="11"/>
    </row>
    <row r="280" spans="1:29" ht="15.75">
      <c r="A280" s="1432"/>
      <c r="B280" s="9"/>
      <c r="C280" s="149">
        <v>0.375</v>
      </c>
      <c r="D280" s="14" t="s">
        <v>151</v>
      </c>
      <c r="E280" s="15"/>
      <c r="F280" s="16"/>
      <c r="G280" s="1409">
        <f>(C280/C289)*G274</f>
        <v>0.41551246537396119</v>
      </c>
      <c r="H280" s="1409"/>
      <c r="I280" s="10"/>
      <c r="J280" s="1501"/>
      <c r="K280" s="1501"/>
      <c r="L280" s="1501"/>
      <c r="M280" s="1501"/>
      <c r="N280" s="1502"/>
      <c r="O280" s="3"/>
      <c r="P280" s="1432"/>
      <c r="Q280" s="9"/>
      <c r="R280" s="10"/>
      <c r="S280" s="10"/>
      <c r="T280" s="10"/>
      <c r="U280" s="10"/>
      <c r="V280" s="10"/>
      <c r="W280" s="10"/>
      <c r="X280" s="10"/>
      <c r="Y280" s="10"/>
      <c r="Z280" s="10"/>
      <c r="AA280" s="10"/>
      <c r="AB280" s="10"/>
      <c r="AC280" s="11"/>
    </row>
    <row r="281" spans="1:29" ht="15.75" customHeight="1">
      <c r="A281" s="1432"/>
      <c r="B281" s="9"/>
      <c r="C281" s="149">
        <v>0.28999999999999998</v>
      </c>
      <c r="D281" s="14" t="s">
        <v>229</v>
      </c>
      <c r="E281" s="15"/>
      <c r="F281" s="16"/>
      <c r="G281" s="1409">
        <f>(C281/C289)*G274</f>
        <v>0.32132963988919661</v>
      </c>
      <c r="H281" s="1409"/>
      <c r="I281" s="10"/>
      <c r="J281" s="1493" t="s">
        <v>215</v>
      </c>
      <c r="K281" s="1493"/>
      <c r="L281" s="1493"/>
      <c r="M281" s="1493"/>
      <c r="N281" s="1494"/>
      <c r="O281" s="3"/>
      <c r="P281" s="1432"/>
      <c r="Q281" s="9"/>
      <c r="R281" s="10"/>
      <c r="S281" s="10"/>
      <c r="T281" s="10"/>
      <c r="U281" s="10"/>
      <c r="V281" s="10"/>
      <c r="W281" s="10"/>
      <c r="X281" s="10"/>
      <c r="Y281" s="10"/>
      <c r="Z281" s="10"/>
      <c r="AA281" s="10"/>
      <c r="AB281" s="10"/>
      <c r="AC281" s="11"/>
    </row>
    <row r="282" spans="1:29" ht="15.75" customHeight="1">
      <c r="A282" s="1432"/>
      <c r="B282" s="9"/>
      <c r="C282" s="149">
        <v>0.09</v>
      </c>
      <c r="D282" s="14" t="s">
        <v>44</v>
      </c>
      <c r="E282" s="15"/>
      <c r="F282" s="16"/>
      <c r="G282" s="1409">
        <f>(C282/C289)*G274</f>
        <v>9.9722991689750684E-2</v>
      </c>
      <c r="H282" s="1409"/>
      <c r="I282" s="10"/>
      <c r="J282" s="1536"/>
      <c r="K282" s="1536"/>
      <c r="L282" s="1536"/>
      <c r="M282" s="1536"/>
      <c r="N282" s="1537"/>
      <c r="O282" s="3"/>
      <c r="P282" s="1432"/>
      <c r="Q282" s="9"/>
      <c r="R282" s="10"/>
      <c r="S282" s="10"/>
      <c r="T282" s="10"/>
      <c r="U282" s="10"/>
      <c r="V282" s="10"/>
      <c r="W282" s="10"/>
      <c r="X282" s="10"/>
      <c r="Y282" s="10"/>
      <c r="Z282" s="10"/>
      <c r="AA282" s="10"/>
      <c r="AB282" s="10"/>
      <c r="AC282" s="11"/>
    </row>
    <row r="283" spans="1:29" ht="15.75">
      <c r="A283" s="1432"/>
      <c r="B283" s="9"/>
      <c r="C283" s="149">
        <v>3.6999999999999998E-2</v>
      </c>
      <c r="D283" s="14" t="s">
        <v>119</v>
      </c>
      <c r="E283" s="15"/>
      <c r="F283" s="16"/>
      <c r="G283" s="1409">
        <f>(C283/C289)*G274</f>
        <v>4.0997229916897499E-2</v>
      </c>
      <c r="H283" s="1409"/>
      <c r="I283" s="10"/>
      <c r="J283" s="1495"/>
      <c r="K283" s="1495"/>
      <c r="L283" s="1495"/>
      <c r="M283" s="1495"/>
      <c r="N283" s="1496"/>
      <c r="O283" s="3"/>
      <c r="P283" s="1432"/>
      <c r="Q283" s="9"/>
      <c r="R283" s="10"/>
      <c r="S283" s="10"/>
      <c r="T283" s="10"/>
      <c r="U283" s="10"/>
      <c r="V283" s="10"/>
      <c r="W283" s="10"/>
      <c r="X283" s="10"/>
      <c r="Y283" s="10"/>
      <c r="Z283" s="10"/>
      <c r="AA283" s="10"/>
      <c r="AB283" s="10"/>
      <c r="AC283" s="11"/>
    </row>
    <row r="284" spans="1:29" ht="15.75">
      <c r="A284" s="1432"/>
      <c r="B284" s="9"/>
      <c r="C284" s="149">
        <v>4.2000000000000003E-2</v>
      </c>
      <c r="D284" s="14" t="s">
        <v>230</v>
      </c>
      <c r="E284" s="15"/>
      <c r="F284" s="16"/>
      <c r="G284" s="1409">
        <f>(C284/C289)*G274</f>
        <v>4.6537396121883658E-2</v>
      </c>
      <c r="H284" s="1409"/>
      <c r="I284" s="10"/>
      <c r="J284" s="177" t="s">
        <v>231</v>
      </c>
      <c r="K284" s="122"/>
      <c r="L284" s="122"/>
      <c r="M284" s="122"/>
      <c r="N284" s="123"/>
      <c r="O284" s="3"/>
      <c r="P284" s="1432"/>
      <c r="Q284" s="9"/>
      <c r="R284" s="10"/>
      <c r="S284" s="10"/>
      <c r="T284" s="10"/>
      <c r="U284" s="10"/>
      <c r="V284" s="10"/>
      <c r="W284" s="10"/>
      <c r="X284" s="10"/>
      <c r="Y284" s="10"/>
      <c r="Z284" s="10"/>
      <c r="AA284" s="10"/>
      <c r="AB284" s="10"/>
      <c r="AC284" s="11"/>
    </row>
    <row r="285" spans="1:29" ht="15.75" customHeight="1">
      <c r="A285" s="1432"/>
      <c r="B285" s="9"/>
      <c r="C285" s="149">
        <v>0.45</v>
      </c>
      <c r="D285" s="14" t="s">
        <v>232</v>
      </c>
      <c r="E285" s="15"/>
      <c r="F285" s="16"/>
      <c r="G285" s="1409">
        <f>(C285/C289)*G274</f>
        <v>0.49861495844875342</v>
      </c>
      <c r="H285" s="1409"/>
      <c r="I285" s="10"/>
      <c r="J285" s="1497" t="s">
        <v>220</v>
      </c>
      <c r="K285" s="1497"/>
      <c r="L285" s="1497"/>
      <c r="M285" s="1497"/>
      <c r="N285" s="1498"/>
      <c r="O285" s="3"/>
      <c r="P285" s="1432"/>
      <c r="Q285" s="9"/>
      <c r="R285" s="10"/>
      <c r="S285" s="10"/>
      <c r="T285" s="10"/>
      <c r="U285" s="10"/>
      <c r="V285" s="10"/>
      <c r="W285" s="10"/>
      <c r="X285" s="10"/>
      <c r="Y285" s="10"/>
      <c r="Z285" s="10"/>
      <c r="AA285" s="10"/>
      <c r="AB285" s="10"/>
      <c r="AC285" s="11"/>
    </row>
    <row r="286" spans="1:29" ht="15.75">
      <c r="A286" s="1432"/>
      <c r="B286" s="9"/>
      <c r="C286" s="149">
        <v>0.22500000000000001</v>
      </c>
      <c r="D286" s="14" t="s">
        <v>44</v>
      </c>
      <c r="E286" s="15"/>
      <c r="F286" s="16"/>
      <c r="G286" s="1409">
        <f>(C286/C289)*G274</f>
        <v>0.24930747922437671</v>
      </c>
      <c r="H286" s="1409"/>
      <c r="I286" s="10"/>
      <c r="J286" s="1501"/>
      <c r="K286" s="1501"/>
      <c r="L286" s="1501"/>
      <c r="M286" s="1501"/>
      <c r="N286" s="1502"/>
      <c r="O286" s="3"/>
      <c r="P286" s="1432"/>
      <c r="Q286" s="9"/>
      <c r="R286" s="10"/>
      <c r="S286" s="10"/>
      <c r="T286" s="10"/>
      <c r="U286" s="10"/>
      <c r="V286" s="10"/>
      <c r="W286" s="10"/>
      <c r="X286" s="10"/>
      <c r="Y286" s="10"/>
      <c r="Z286" s="10"/>
      <c r="AA286" s="10"/>
      <c r="AB286" s="10"/>
      <c r="AC286" s="11"/>
    </row>
    <row r="287" spans="1:29" ht="15.75">
      <c r="A287" s="1432"/>
      <c r="B287" s="9"/>
      <c r="C287" s="149"/>
      <c r="D287" s="14"/>
      <c r="E287" s="15"/>
      <c r="F287" s="16"/>
      <c r="G287" s="1409"/>
      <c r="H287" s="1409"/>
      <c r="I287" s="10"/>
      <c r="J287" s="173"/>
      <c r="K287" s="173"/>
      <c r="L287" s="173"/>
      <c r="M287" s="173"/>
      <c r="N287" s="174"/>
      <c r="O287" s="3"/>
      <c r="P287" s="1432"/>
      <c r="Q287" s="9"/>
      <c r="R287" s="10"/>
      <c r="S287" s="10"/>
      <c r="T287" s="10"/>
      <c r="U287" s="10"/>
      <c r="V287" s="10"/>
      <c r="W287" s="10"/>
      <c r="X287" s="10"/>
      <c r="Y287" s="10"/>
      <c r="Z287" s="10"/>
      <c r="AA287" s="10"/>
      <c r="AB287" s="10"/>
      <c r="AC287" s="11"/>
    </row>
    <row r="288" spans="1:29" ht="15.75" customHeight="1">
      <c r="A288" s="1432"/>
      <c r="B288" s="9"/>
      <c r="C288" s="10"/>
      <c r="D288" s="10"/>
      <c r="E288" s="10"/>
      <c r="F288" s="10"/>
      <c r="G288" s="18"/>
      <c r="H288" s="109"/>
      <c r="I288" s="10"/>
      <c r="J288" s="10"/>
      <c r="K288" s="109"/>
      <c r="L288" s="10"/>
      <c r="M288" s="10"/>
      <c r="N288" s="19"/>
      <c r="P288" s="1432"/>
      <c r="Q288" s="1016" t="s">
        <v>1418</v>
      </c>
      <c r="R288" s="10"/>
      <c r="S288" s="10"/>
      <c r="T288" s="10"/>
      <c r="U288" s="10"/>
      <c r="V288" s="10"/>
      <c r="W288" s="10"/>
      <c r="X288" s="10"/>
      <c r="Y288" s="10"/>
      <c r="Z288" s="10"/>
      <c r="AA288" s="10"/>
      <c r="AB288" s="10"/>
      <c r="AC288" s="11"/>
    </row>
    <row r="289" spans="1:29" ht="16.5" customHeight="1" thickBot="1">
      <c r="A289" s="1432"/>
      <c r="B289" s="9"/>
      <c r="C289" s="141">
        <f>SUM(C276:C286)</f>
        <v>1.8050000000000002</v>
      </c>
      <c r="D289" s="1453" t="s">
        <v>8</v>
      </c>
      <c r="E289" s="1453"/>
      <c r="F289" s="1453"/>
      <c r="G289" s="1454">
        <f t="shared" ref="G289:H289" si="9">SUM(G276:G286)</f>
        <v>1.9999999999999996</v>
      </c>
      <c r="H289" s="1454">
        <f t="shared" si="9"/>
        <v>0</v>
      </c>
      <c r="I289" s="10"/>
      <c r="J289" s="10"/>
      <c r="K289" s="20"/>
      <c r="L289" s="10"/>
      <c r="M289" s="10"/>
      <c r="N289" s="19"/>
      <c r="P289" s="1432"/>
      <c r="Q289" s="992" t="str">
        <f ca="1">CELL("nomfichier",P285)</f>
        <v>D:\1 UPRT SITE WEB\uprt.fr\ff-mickael-rabeau\[ff-mr-patisserie-N°3-complet.xlsx]Crèmes et Garnitures</v>
      </c>
      <c r="R289" s="10"/>
      <c r="S289" s="10"/>
      <c r="T289" s="10"/>
      <c r="U289" s="10"/>
      <c r="V289" s="10"/>
      <c r="W289" s="10"/>
      <c r="X289" s="10"/>
      <c r="Y289" s="10"/>
      <c r="Z289" s="10"/>
      <c r="AA289" s="10"/>
      <c r="AB289" s="10"/>
      <c r="AC289" s="11"/>
    </row>
    <row r="290" spans="1:29" ht="16.5" thickBot="1">
      <c r="A290" s="1432"/>
      <c r="B290" s="9"/>
      <c r="C290" s="21"/>
      <c r="D290" s="21"/>
      <c r="E290" s="21"/>
      <c r="F290" s="21"/>
      <c r="H290" s="186"/>
      <c r="I290" s="187"/>
      <c r="J290" s="10"/>
      <c r="K290" s="10"/>
      <c r="L290" s="10"/>
      <c r="M290" s="15"/>
      <c r="N290" s="19"/>
      <c r="P290" s="1432"/>
      <c r="Q290" s="938"/>
      <c r="R290" s="939"/>
      <c r="S290" s="939"/>
      <c r="T290" s="939"/>
      <c r="U290" s="25"/>
      <c r="V290" s="25"/>
      <c r="W290" s="25"/>
      <c r="X290" s="25"/>
      <c r="Y290" s="25"/>
      <c r="Z290" s="25"/>
      <c r="AA290" s="25"/>
      <c r="AB290" s="25"/>
      <c r="AC290" s="26"/>
    </row>
    <row r="291" spans="1:29">
      <c r="A291" s="1432"/>
      <c r="B291" s="23" t="s">
        <v>6</v>
      </c>
      <c r="C291" s="24" t="s">
        <v>10</v>
      </c>
      <c r="D291" s="25"/>
      <c r="E291" s="25"/>
      <c r="F291" s="25"/>
      <c r="G291" s="25"/>
      <c r="H291" s="25"/>
      <c r="I291" s="25"/>
      <c r="J291" s="25"/>
      <c r="K291" s="25"/>
      <c r="L291" s="25"/>
      <c r="M291" s="25"/>
      <c r="N291" s="26"/>
      <c r="P291" s="1432"/>
      <c r="Q291" s="9"/>
      <c r="R291" s="10" t="s">
        <v>9</v>
      </c>
      <c r="S291" s="932" t="s">
        <v>177</v>
      </c>
      <c r="T291" s="10"/>
      <c r="U291" s="10"/>
      <c r="V291" s="1429" t="s">
        <v>179</v>
      </c>
      <c r="W291" s="1429"/>
      <c r="X291" s="1429"/>
      <c r="Y291" s="1429"/>
      <c r="Z291" s="1429"/>
      <c r="AA291" s="1429"/>
      <c r="AB291" s="1429"/>
      <c r="AC291" s="1430"/>
    </row>
    <row r="292" spans="1:29">
      <c r="A292" s="1432"/>
      <c r="B292" s="438" t="s">
        <v>5</v>
      </c>
      <c r="C292" s="27" t="s">
        <v>11</v>
      </c>
      <c r="D292" s="28"/>
      <c r="E292" s="28"/>
      <c r="F292" s="28"/>
      <c r="G292" s="28"/>
      <c r="H292" s="28"/>
      <c r="I292" s="28"/>
      <c r="J292" s="28"/>
      <c r="K292" s="28"/>
      <c r="L292" s="28"/>
      <c r="M292" s="10"/>
      <c r="N292" s="29"/>
      <c r="P292" s="1432"/>
      <c r="Q292" s="834"/>
      <c r="R292" s="245"/>
      <c r="S292" s="245"/>
      <c r="T292" s="245"/>
      <c r="U292" s="245"/>
      <c r="V292" s="1029"/>
      <c r="W292" s="1029" t="s">
        <v>178</v>
      </c>
      <c r="X292" s="1029"/>
      <c r="Y292" s="1029"/>
      <c r="Z292" s="1029"/>
      <c r="AA292" s="1029"/>
      <c r="AB292" s="1029"/>
      <c r="AC292" s="1030"/>
    </row>
    <row r="293" spans="1:29" ht="15" customHeight="1">
      <c r="A293" s="1432"/>
      <c r="B293" s="1433" t="s">
        <v>1412</v>
      </c>
      <c r="C293" s="1434"/>
      <c r="D293" s="1434"/>
      <c r="E293" s="1434"/>
      <c r="F293" s="1434"/>
      <c r="G293" s="1434"/>
      <c r="H293" s="1434"/>
      <c r="I293" s="1434"/>
      <c r="J293" s="1434"/>
      <c r="K293" s="1434"/>
      <c r="L293" s="1434"/>
      <c r="M293" s="1434"/>
      <c r="N293" s="1435"/>
      <c r="P293" s="1432"/>
      <c r="Q293" s="1433" t="s">
        <v>1412</v>
      </c>
      <c r="R293" s="1434"/>
      <c r="S293" s="1434"/>
      <c r="T293" s="1434"/>
      <c r="U293" s="1434"/>
      <c r="V293" s="1434"/>
      <c r="W293" s="1434"/>
      <c r="X293" s="1434"/>
      <c r="Y293" s="1434"/>
      <c r="Z293" s="1434"/>
      <c r="AA293" s="1434"/>
      <c r="AB293" s="1434"/>
      <c r="AC293" s="1435"/>
    </row>
    <row r="294" spans="1:29" ht="15.75" thickBot="1">
      <c r="A294" s="1432"/>
      <c r="B294" s="1436"/>
      <c r="C294" s="1437"/>
      <c r="D294" s="1437"/>
      <c r="E294" s="1437"/>
      <c r="F294" s="1437"/>
      <c r="G294" s="1437"/>
      <c r="H294" s="1437"/>
      <c r="I294" s="1437"/>
      <c r="J294" s="1437"/>
      <c r="K294" s="1437"/>
      <c r="L294" s="1437"/>
      <c r="M294" s="1437"/>
      <c r="N294" s="1438"/>
      <c r="P294" s="1432"/>
      <c r="Q294" s="1436"/>
      <c r="R294" s="1437"/>
      <c r="S294" s="1437"/>
      <c r="T294" s="1437"/>
      <c r="U294" s="1437"/>
      <c r="V294" s="1437"/>
      <c r="W294" s="1437"/>
      <c r="X294" s="1437"/>
      <c r="Y294" s="1437"/>
      <c r="Z294" s="1437"/>
      <c r="AA294" s="1437"/>
      <c r="AB294" s="1437"/>
      <c r="AC294" s="1438"/>
    </row>
    <row r="296" spans="1:29" ht="15.75" thickBot="1">
      <c r="A296" s="8" t="s">
        <v>3</v>
      </c>
      <c r="B296" s="1431" t="str">
        <f>B297</f>
        <v>La crème Chiboust au citron</v>
      </c>
      <c r="C296" s="1431"/>
      <c r="D296" s="1431"/>
      <c r="E296" s="1431"/>
      <c r="F296" s="1431"/>
      <c r="G296" s="1431"/>
      <c r="H296" s="1431"/>
      <c r="I296" s="1431"/>
      <c r="J296" s="1431"/>
      <c r="K296" s="1431"/>
      <c r="L296" s="1431"/>
      <c r="M296" s="1431"/>
      <c r="N296" s="1431"/>
      <c r="O296" s="3"/>
      <c r="P296" s="8" t="s">
        <v>3</v>
      </c>
      <c r="Q296" s="1431" t="str">
        <f>Q297</f>
        <v>La crème Chiboust au citron</v>
      </c>
      <c r="R296" s="1431"/>
      <c r="S296" s="1431"/>
      <c r="T296" s="1431"/>
      <c r="U296" s="1431"/>
      <c r="V296" s="1431"/>
      <c r="W296" s="1431"/>
      <c r="X296" s="1431"/>
      <c r="Y296" s="1431"/>
      <c r="Z296" s="1431"/>
      <c r="AA296" s="1431"/>
      <c r="AB296" s="1431"/>
      <c r="AC296" s="1431"/>
    </row>
    <row r="297" spans="1:29" ht="23.25" customHeight="1">
      <c r="A297" s="1432" t="str">
        <f>B297</f>
        <v>La crème Chiboust au citron</v>
      </c>
      <c r="B297" s="1399" t="s">
        <v>234</v>
      </c>
      <c r="C297" s="1400"/>
      <c r="D297" s="1400"/>
      <c r="E297" s="1400"/>
      <c r="F297" s="1400"/>
      <c r="G297" s="1400"/>
      <c r="H297" s="1400"/>
      <c r="I297" s="1400"/>
      <c r="J297" s="1400"/>
      <c r="K297" s="1400"/>
      <c r="L297" s="1400"/>
      <c r="M297" s="1400"/>
      <c r="N297" s="1401"/>
      <c r="O297" s="3"/>
      <c r="P297" s="1432" t="str">
        <f>Q297</f>
        <v>La crème Chiboust au citron</v>
      </c>
      <c r="Q297" s="1399" t="s">
        <v>234</v>
      </c>
      <c r="R297" s="1400"/>
      <c r="S297" s="1400"/>
      <c r="T297" s="1400"/>
      <c r="U297" s="1400"/>
      <c r="V297" s="1400"/>
      <c r="W297" s="1400"/>
      <c r="X297" s="1400"/>
      <c r="Y297" s="1400"/>
      <c r="Z297" s="1400"/>
      <c r="AA297" s="1400"/>
      <c r="AB297" s="1400"/>
      <c r="AC297" s="1401"/>
    </row>
    <row r="298" spans="1:29" ht="15.75" customHeight="1">
      <c r="A298" s="1432"/>
      <c r="B298" s="1387"/>
      <c r="C298" s="1388"/>
      <c r="D298" s="1388"/>
      <c r="E298" s="1388"/>
      <c r="F298" s="1388"/>
      <c r="G298" s="1388"/>
      <c r="H298" s="1388"/>
      <c r="I298" s="1388"/>
      <c r="J298" s="1388"/>
      <c r="K298" s="1388"/>
      <c r="L298" s="1388"/>
      <c r="M298" s="1388"/>
      <c r="N298" s="1389"/>
      <c r="O298" s="3"/>
      <c r="P298" s="1432"/>
      <c r="Q298" s="1387"/>
      <c r="R298" s="1388"/>
      <c r="S298" s="1388"/>
      <c r="T298" s="1388"/>
      <c r="U298" s="1388"/>
      <c r="V298" s="1388"/>
      <c r="W298" s="1388"/>
      <c r="X298" s="1388"/>
      <c r="Y298" s="1388"/>
      <c r="Z298" s="1388"/>
      <c r="AA298" s="1388"/>
      <c r="AB298" s="1388"/>
      <c r="AC298" s="1389"/>
    </row>
    <row r="299" spans="1:29" ht="15.75" customHeight="1">
      <c r="A299" s="1432"/>
      <c r="B299" s="1416" t="s">
        <v>19</v>
      </c>
      <c r="C299" s="1417"/>
      <c r="D299" s="1417"/>
      <c r="E299" s="1417"/>
      <c r="F299" s="1417"/>
      <c r="G299" s="1417"/>
      <c r="H299" s="1417"/>
      <c r="I299" s="1417"/>
      <c r="J299" s="1417"/>
      <c r="K299" s="1417"/>
      <c r="L299" s="1417"/>
      <c r="M299" s="1417"/>
      <c r="N299" s="1418"/>
      <c r="O299" s="3"/>
      <c r="P299" s="1432"/>
      <c r="Q299" s="1416" t="s">
        <v>19</v>
      </c>
      <c r="R299" s="1417"/>
      <c r="S299" s="1417"/>
      <c r="T299" s="1417"/>
      <c r="U299" s="1417"/>
      <c r="V299" s="1417"/>
      <c r="W299" s="1417"/>
      <c r="X299" s="1417"/>
      <c r="Y299" s="1417"/>
      <c r="Z299" s="1417"/>
      <c r="AA299" s="1417"/>
      <c r="AB299" s="1417"/>
      <c r="AC299" s="1418"/>
    </row>
    <row r="300" spans="1:29" ht="15.75" customHeight="1" thickBot="1">
      <c r="A300" s="1432"/>
      <c r="B300" s="1419"/>
      <c r="C300" s="1420"/>
      <c r="D300" s="1420"/>
      <c r="E300" s="1420"/>
      <c r="F300" s="1420"/>
      <c r="G300" s="1420"/>
      <c r="H300" s="1420"/>
      <c r="I300" s="1420"/>
      <c r="J300" s="1420"/>
      <c r="K300" s="1420"/>
      <c r="L300" s="1420"/>
      <c r="M300" s="1420"/>
      <c r="N300" s="1421"/>
      <c r="O300" s="3"/>
      <c r="P300" s="1432"/>
      <c r="Q300" s="1419"/>
      <c r="R300" s="1420"/>
      <c r="S300" s="1420"/>
      <c r="T300" s="1420"/>
      <c r="U300" s="1420"/>
      <c r="V300" s="1420"/>
      <c r="W300" s="1420"/>
      <c r="X300" s="1420"/>
      <c r="Y300" s="1420"/>
      <c r="Z300" s="1420"/>
      <c r="AA300" s="1420"/>
      <c r="AB300" s="1420"/>
      <c r="AC300" s="1421"/>
    </row>
    <row r="301" spans="1:29" ht="15" customHeight="1">
      <c r="A301" s="1432"/>
      <c r="B301" s="9"/>
      <c r="C301" s="10"/>
      <c r="D301" s="10"/>
      <c r="E301" s="10"/>
      <c r="F301" s="10"/>
      <c r="G301" s="10"/>
      <c r="H301" s="10"/>
      <c r="I301" s="10"/>
      <c r="J301" s="10"/>
      <c r="K301" s="10"/>
      <c r="L301" s="10"/>
      <c r="M301" s="10"/>
      <c r="N301" s="11"/>
      <c r="O301" s="3"/>
      <c r="P301" s="1432"/>
      <c r="Q301" s="1424" t="s">
        <v>144</v>
      </c>
      <c r="R301" s="1403"/>
      <c r="S301" s="1403"/>
      <c r="T301" s="1403"/>
      <c r="U301" s="1403"/>
      <c r="V301" s="1403"/>
      <c r="W301" s="1403"/>
      <c r="X301" s="1403"/>
      <c r="Y301" s="1403"/>
      <c r="Z301" s="1403"/>
      <c r="AA301" s="1403"/>
      <c r="AB301" s="1403"/>
      <c r="AC301" s="1425"/>
    </row>
    <row r="302" spans="1:29" ht="15" customHeight="1" thickBot="1">
      <c r="A302" s="1432"/>
      <c r="B302" s="9"/>
      <c r="C302" s="10"/>
      <c r="D302" s="10"/>
      <c r="E302" s="10"/>
      <c r="F302" s="10"/>
      <c r="G302" s="1408" t="s">
        <v>5</v>
      </c>
      <c r="H302" s="1408"/>
      <c r="I302" s="10"/>
      <c r="J302" s="10"/>
      <c r="K302" s="10"/>
      <c r="L302" s="10"/>
      <c r="M302" s="10"/>
      <c r="N302" s="11"/>
      <c r="O302" s="3"/>
      <c r="P302" s="1432"/>
      <c r="Q302" s="1426"/>
      <c r="R302" s="1406"/>
      <c r="S302" s="1406"/>
      <c r="T302" s="1406"/>
      <c r="U302" s="1406"/>
      <c r="V302" s="1406"/>
      <c r="W302" s="1406"/>
      <c r="X302" s="1406"/>
      <c r="Y302" s="1406"/>
      <c r="Z302" s="1406"/>
      <c r="AA302" s="1406"/>
      <c r="AB302" s="1406"/>
      <c r="AC302" s="1427"/>
    </row>
    <row r="303" spans="1:29" ht="18.75" customHeight="1">
      <c r="A303" s="1432"/>
      <c r="B303" s="9"/>
      <c r="C303" s="10"/>
      <c r="D303" s="10"/>
      <c r="E303" s="142" t="s">
        <v>146</v>
      </c>
      <c r="F303" s="143" t="s">
        <v>4</v>
      </c>
      <c r="G303" s="1414">
        <v>2</v>
      </c>
      <c r="H303" s="1414"/>
      <c r="I303" s="193" t="s">
        <v>233</v>
      </c>
      <c r="J303" s="10"/>
      <c r="K303" s="10"/>
      <c r="L303" s="10"/>
      <c r="M303" s="10"/>
      <c r="N303" s="11"/>
      <c r="O303" s="3"/>
      <c r="P303" s="1432"/>
      <c r="Q303" s="1439" t="s">
        <v>1391</v>
      </c>
      <c r="R303" s="1428"/>
      <c r="S303" s="1428"/>
      <c r="T303" s="1428"/>
      <c r="U303" s="1428"/>
      <c r="V303" s="1428"/>
      <c r="W303" s="1428"/>
      <c r="X303" s="1428"/>
      <c r="Y303" s="1428"/>
      <c r="Z303" s="1428"/>
      <c r="AA303" s="1428"/>
      <c r="AB303" s="991"/>
      <c r="AC303" s="11"/>
    </row>
    <row r="304" spans="1:29">
      <c r="A304" s="1432"/>
      <c r="B304" s="256" t="s">
        <v>353</v>
      </c>
      <c r="C304" s="140" t="s">
        <v>6</v>
      </c>
      <c r="D304" s="99" t="s">
        <v>861</v>
      </c>
      <c r="E304" s="10"/>
      <c r="F304" s="10"/>
      <c r="G304" s="114"/>
      <c r="H304" s="109"/>
      <c r="I304" s="10"/>
      <c r="J304" s="188" t="s">
        <v>7</v>
      </c>
      <c r="K304" s="188"/>
      <c r="L304" s="188"/>
      <c r="M304" s="188"/>
      <c r="N304" s="189"/>
      <c r="O304" s="3"/>
      <c r="P304" s="1432"/>
      <c r="Q304" s="1439"/>
      <c r="R304" s="1428"/>
      <c r="S304" s="1428"/>
      <c r="T304" s="1428"/>
      <c r="U304" s="1428"/>
      <c r="V304" s="1428"/>
      <c r="W304" s="1428"/>
      <c r="X304" s="1428"/>
      <c r="Y304" s="1428"/>
      <c r="Z304" s="1428"/>
      <c r="AA304" s="1428"/>
      <c r="AB304" s="869" t="s">
        <v>5</v>
      </c>
      <c r="AC304" s="11"/>
    </row>
    <row r="305" spans="1:29" ht="16.5" customHeight="1">
      <c r="A305" s="1432"/>
      <c r="B305" s="9"/>
      <c r="C305" s="149">
        <v>0.35</v>
      </c>
      <c r="D305" s="14" t="s">
        <v>225</v>
      </c>
      <c r="E305" s="14"/>
      <c r="F305" s="14"/>
      <c r="G305" s="1409">
        <f>(C305/C318)*G303</f>
        <v>0.42617960426179602</v>
      </c>
      <c r="H305" s="1409"/>
      <c r="I305" s="10"/>
      <c r="J305" s="1497" t="s">
        <v>235</v>
      </c>
      <c r="K305" s="1497"/>
      <c r="L305" s="1497"/>
      <c r="M305" s="1497"/>
      <c r="N305" s="1498"/>
      <c r="O305" s="3"/>
      <c r="P305" s="1432"/>
      <c r="Q305" s="1439"/>
      <c r="R305" s="1428"/>
      <c r="S305" s="1428"/>
      <c r="T305" s="1428"/>
      <c r="U305" s="1428"/>
      <c r="V305" s="1428"/>
      <c r="W305" s="1428"/>
      <c r="X305" s="1428"/>
      <c r="Y305" s="1428"/>
      <c r="Z305" s="1428"/>
      <c r="AA305" s="1428"/>
      <c r="AB305" s="991"/>
      <c r="AC305" s="11"/>
    </row>
    <row r="306" spans="1:29" ht="15.75">
      <c r="A306" s="1432"/>
      <c r="B306" s="9"/>
      <c r="C306" s="180">
        <v>1</v>
      </c>
      <c r="D306" s="14" t="s">
        <v>195</v>
      </c>
      <c r="E306" s="15"/>
      <c r="F306" s="16"/>
      <c r="G306" s="1462">
        <f>(C306/C318)*G303</f>
        <v>1.2176560121765601</v>
      </c>
      <c r="H306" s="1462"/>
      <c r="I306" s="10" t="s">
        <v>200</v>
      </c>
      <c r="J306" s="1499"/>
      <c r="K306" s="1499"/>
      <c r="L306" s="1499"/>
      <c r="M306" s="1499"/>
      <c r="N306" s="1500"/>
      <c r="O306" s="3"/>
      <c r="P306" s="1432"/>
      <c r="Q306" s="1440" t="s">
        <v>1374</v>
      </c>
      <c r="R306" s="1441"/>
      <c r="S306" s="1441"/>
      <c r="T306" s="1441"/>
      <c r="U306" s="1441"/>
      <c r="V306" s="1441"/>
      <c r="W306" s="1441"/>
      <c r="X306" s="1441"/>
      <c r="Y306" s="1441"/>
      <c r="Z306" s="1441"/>
      <c r="AA306" s="1441"/>
      <c r="AB306" s="876" t="s">
        <v>6</v>
      </c>
      <c r="AC306" s="11"/>
    </row>
    <row r="307" spans="1:29" ht="18.75">
      <c r="A307" s="1432"/>
      <c r="B307" s="9"/>
      <c r="C307" s="149">
        <v>0.15</v>
      </c>
      <c r="D307" s="14" t="s">
        <v>151</v>
      </c>
      <c r="E307" s="15"/>
      <c r="F307" s="16"/>
      <c r="G307" s="1409">
        <f>(C307/C318)*G303</f>
        <v>0.18264840182648401</v>
      </c>
      <c r="H307" s="1409"/>
      <c r="I307" s="10"/>
      <c r="J307" s="1499"/>
      <c r="K307" s="1499"/>
      <c r="L307" s="1499"/>
      <c r="M307" s="1499"/>
      <c r="N307" s="1500"/>
      <c r="O307" s="3"/>
      <c r="P307" s="1432"/>
      <c r="Q307" s="1440"/>
      <c r="R307" s="1441"/>
      <c r="S307" s="1441"/>
      <c r="T307" s="1441"/>
      <c r="U307" s="1441"/>
      <c r="V307" s="1441"/>
      <c r="W307" s="1441"/>
      <c r="X307" s="1441"/>
      <c r="Y307" s="1441"/>
      <c r="Z307" s="1441"/>
      <c r="AA307" s="1441"/>
      <c r="AB307" s="991"/>
      <c r="AC307" s="11"/>
    </row>
    <row r="308" spans="1:29" ht="16.5" customHeight="1">
      <c r="A308" s="1432"/>
      <c r="B308" s="9"/>
      <c r="C308" s="149">
        <v>0.24</v>
      </c>
      <c r="D308" s="14" t="s">
        <v>229</v>
      </c>
      <c r="E308" s="15"/>
      <c r="F308" s="16"/>
      <c r="G308" s="1409">
        <f>(C308/C318)*G303</f>
        <v>0.29223744292237441</v>
      </c>
      <c r="H308" s="1409"/>
      <c r="I308" s="10"/>
      <c r="J308" s="1493" t="s">
        <v>215</v>
      </c>
      <c r="K308" s="1493"/>
      <c r="L308" s="1493"/>
      <c r="M308" s="1493"/>
      <c r="N308" s="1494"/>
      <c r="O308" s="3"/>
      <c r="P308" s="1432"/>
      <c r="Q308" s="9"/>
      <c r="R308" s="10"/>
      <c r="S308" s="10"/>
      <c r="T308" s="10"/>
      <c r="U308" s="10"/>
      <c r="V308" s="10"/>
      <c r="W308" s="10"/>
      <c r="X308" s="10"/>
      <c r="Y308" s="10"/>
      <c r="Z308" s="10"/>
      <c r="AA308" s="10"/>
      <c r="AB308" s="10"/>
      <c r="AC308" s="11"/>
    </row>
    <row r="309" spans="1:29" ht="15.75">
      <c r="A309" s="1432"/>
      <c r="B309" s="9"/>
      <c r="C309" s="149">
        <v>0.1</v>
      </c>
      <c r="D309" s="14" t="s">
        <v>44</v>
      </c>
      <c r="E309" s="15"/>
      <c r="F309" s="16"/>
      <c r="G309" s="1409">
        <f>(C309/C318)*G303</f>
        <v>0.12176560121765602</v>
      </c>
      <c r="H309" s="1409"/>
      <c r="I309" s="10"/>
      <c r="J309" s="1536"/>
      <c r="K309" s="1536"/>
      <c r="L309" s="1536"/>
      <c r="M309" s="1536"/>
      <c r="N309" s="1537"/>
      <c r="O309" s="3"/>
      <c r="P309" s="1432"/>
      <c r="Q309" s="9"/>
      <c r="R309" s="10"/>
      <c r="S309" s="10"/>
      <c r="T309" s="10"/>
      <c r="U309" s="10"/>
      <c r="V309" s="10"/>
      <c r="W309" s="10"/>
      <c r="X309" s="10"/>
      <c r="Y309" s="10"/>
      <c r="Z309" s="10"/>
      <c r="AA309" s="10"/>
      <c r="AB309" s="10"/>
      <c r="AC309" s="11"/>
    </row>
    <row r="310" spans="1:29" ht="15.75" customHeight="1">
      <c r="A310" s="1432"/>
      <c r="B310" s="164" t="s">
        <v>6</v>
      </c>
      <c r="C310" s="149">
        <v>0.04</v>
      </c>
      <c r="D310" s="14" t="s">
        <v>119</v>
      </c>
      <c r="E310" s="15"/>
      <c r="F310" s="16"/>
      <c r="G310" s="1409">
        <f>(C310/C318)*G303</f>
        <v>4.8706240487062402E-2</v>
      </c>
      <c r="H310" s="1409"/>
      <c r="I310" s="10"/>
      <c r="J310" s="1495"/>
      <c r="K310" s="1495"/>
      <c r="L310" s="1495"/>
      <c r="M310" s="1495"/>
      <c r="N310" s="1496"/>
      <c r="O310" s="3"/>
      <c r="P310" s="1432"/>
      <c r="Q310" s="9"/>
      <c r="R310" s="10"/>
      <c r="S310" s="10"/>
      <c r="T310" s="10"/>
      <c r="U310" s="10"/>
      <c r="V310" s="10"/>
      <c r="W310" s="10"/>
      <c r="X310" s="10"/>
      <c r="Y310" s="10"/>
      <c r="Z310" s="10"/>
      <c r="AA310" s="10"/>
      <c r="AB310" s="10"/>
      <c r="AC310" s="11"/>
    </row>
    <row r="311" spans="1:29" ht="15.75" customHeight="1">
      <c r="A311" s="1432"/>
      <c r="B311" s="184">
        <v>5</v>
      </c>
      <c r="C311" s="197">
        <v>1.2500000000000001E-2</v>
      </c>
      <c r="D311" s="14" t="s">
        <v>217</v>
      </c>
      <c r="E311" s="15"/>
      <c r="F311" s="16"/>
      <c r="G311" s="1409">
        <f>(C311/C318)*G303</f>
        <v>1.5220700152207002E-2</v>
      </c>
      <c r="H311" s="1409"/>
      <c r="I311" s="616">
        <f>(B311/C311)*G311</f>
        <v>6.0882800608828012</v>
      </c>
      <c r="J311" s="177" t="s">
        <v>218</v>
      </c>
      <c r="K311" s="177"/>
      <c r="L311" s="177"/>
      <c r="M311" s="177"/>
      <c r="N311" s="178"/>
      <c r="O311" s="3"/>
      <c r="P311" s="1432"/>
      <c r="Q311" s="9"/>
      <c r="R311" s="10"/>
      <c r="S311" s="10"/>
      <c r="T311" s="10"/>
      <c r="U311" s="10"/>
      <c r="V311" s="10"/>
      <c r="W311" s="10"/>
      <c r="X311" s="10"/>
      <c r="Y311" s="10"/>
      <c r="Z311" s="10"/>
      <c r="AA311" s="10"/>
      <c r="AB311" s="10"/>
      <c r="AC311" s="11"/>
    </row>
    <row r="312" spans="1:29" ht="15.75" customHeight="1">
      <c r="A312" s="1432"/>
      <c r="B312" s="9"/>
      <c r="C312" s="149">
        <v>0.36</v>
      </c>
      <c r="D312" s="14" t="s">
        <v>219</v>
      </c>
      <c r="E312" s="15"/>
      <c r="F312" s="16"/>
      <c r="G312" s="1409">
        <f>(C312/C318)*G303</f>
        <v>0.43835616438356162</v>
      </c>
      <c r="H312" s="1409"/>
      <c r="I312" s="458" t="s">
        <v>380</v>
      </c>
      <c r="J312" s="1497" t="s">
        <v>236</v>
      </c>
      <c r="K312" s="1497"/>
      <c r="L312" s="1497"/>
      <c r="M312" s="1497"/>
      <c r="N312" s="1498"/>
      <c r="O312" s="3"/>
      <c r="P312" s="1432"/>
      <c r="Q312" s="9"/>
      <c r="R312" s="886">
        <f>I311</f>
        <v>6.0882800608828012</v>
      </c>
      <c r="S312" s="1031" t="s">
        <v>380</v>
      </c>
      <c r="T312" s="1032" t="s">
        <v>1482</v>
      </c>
      <c r="U312" s="10"/>
      <c r="V312" s="10"/>
      <c r="W312" s="10"/>
      <c r="X312" s="10"/>
      <c r="Y312" s="10"/>
      <c r="Z312" s="10"/>
      <c r="AA312" s="10"/>
      <c r="AB312" s="10"/>
      <c r="AC312" s="11"/>
    </row>
    <row r="313" spans="1:29" ht="15.75">
      <c r="A313" s="1432"/>
      <c r="B313" s="9"/>
      <c r="C313" s="149">
        <v>0.3</v>
      </c>
      <c r="D313" s="14" t="s">
        <v>44</v>
      </c>
      <c r="E313" s="15"/>
      <c r="F313" s="16"/>
      <c r="G313" s="1409">
        <f>(C313/C318)*G303</f>
        <v>0.36529680365296802</v>
      </c>
      <c r="H313" s="1409"/>
      <c r="I313" s="10"/>
      <c r="J313" s="1499"/>
      <c r="K313" s="1499"/>
      <c r="L313" s="1499"/>
      <c r="M313" s="1499"/>
      <c r="N313" s="1500"/>
      <c r="O313" s="3"/>
      <c r="P313" s="1432"/>
      <c r="Q313" s="9"/>
      <c r="R313" s="10"/>
      <c r="S313" s="10"/>
      <c r="T313" s="10"/>
      <c r="U313" s="10"/>
      <c r="V313" s="10"/>
      <c r="W313" s="10"/>
      <c r="X313" s="10"/>
      <c r="Y313" s="10"/>
      <c r="Z313" s="10"/>
      <c r="AA313" s="10"/>
      <c r="AB313" s="10"/>
      <c r="AC313" s="11"/>
    </row>
    <row r="314" spans="1:29" ht="15.75">
      <c r="A314" s="1432"/>
      <c r="B314" s="9"/>
      <c r="C314" s="149">
        <v>0.09</v>
      </c>
      <c r="D314" s="14" t="s">
        <v>73</v>
      </c>
      <c r="E314" s="15"/>
      <c r="F314" s="16"/>
      <c r="G314" s="1409">
        <f>(C314/C318)*G303</f>
        <v>0.1095890410958904</v>
      </c>
      <c r="H314" s="1409"/>
      <c r="I314" s="10"/>
      <c r="J314" s="1501"/>
      <c r="K314" s="1501"/>
      <c r="L314" s="1501"/>
      <c r="M314" s="1501"/>
      <c r="N314" s="1502"/>
      <c r="O314" s="3"/>
      <c r="P314" s="1432"/>
      <c r="Q314" s="9"/>
      <c r="R314" s="10"/>
      <c r="S314" s="10"/>
      <c r="T314" s="10"/>
      <c r="U314" s="10"/>
      <c r="V314" s="10"/>
      <c r="W314" s="10"/>
      <c r="X314" s="10"/>
      <c r="Y314" s="10"/>
      <c r="Z314" s="10"/>
      <c r="AA314" s="10"/>
      <c r="AB314" s="10"/>
      <c r="AC314" s="11"/>
    </row>
    <row r="315" spans="1:29" ht="15.75">
      <c r="A315" s="1432"/>
      <c r="B315" s="9"/>
      <c r="C315" s="149"/>
      <c r="D315" s="14"/>
      <c r="E315" s="15"/>
      <c r="F315" s="16"/>
      <c r="G315" s="1409">
        <f>(C315/C318)*G303</f>
        <v>0</v>
      </c>
      <c r="H315" s="1409"/>
      <c r="I315" s="10"/>
      <c r="J315" s="173"/>
      <c r="K315" s="173"/>
      <c r="L315" s="173"/>
      <c r="M315" s="173"/>
      <c r="N315" s="174"/>
      <c r="O315" s="3"/>
      <c r="P315" s="1432"/>
      <c r="Q315" s="9"/>
      <c r="R315" s="10"/>
      <c r="S315" s="10"/>
      <c r="T315" s="10"/>
      <c r="U315" s="10"/>
      <c r="V315" s="10"/>
      <c r="W315" s="10"/>
      <c r="X315" s="10"/>
      <c r="Y315" s="10"/>
      <c r="Z315" s="10"/>
      <c r="AA315" s="10"/>
      <c r="AB315" s="10"/>
      <c r="AC315" s="11"/>
    </row>
    <row r="316" spans="1:29" ht="15.75">
      <c r="A316" s="1432"/>
      <c r="B316" s="9"/>
      <c r="C316" s="149"/>
      <c r="D316" s="14"/>
      <c r="E316" s="15"/>
      <c r="F316" s="16"/>
      <c r="G316" s="1409"/>
      <c r="H316" s="1409"/>
      <c r="I316" s="10"/>
      <c r="J316" s="122"/>
      <c r="K316" s="122"/>
      <c r="L316" s="122"/>
      <c r="M316" s="122"/>
      <c r="N316" s="123"/>
      <c r="O316" s="3"/>
      <c r="P316" s="1432"/>
      <c r="Q316" s="9"/>
      <c r="R316" s="10"/>
      <c r="S316" s="10"/>
      <c r="T316" s="10"/>
      <c r="U316" s="10"/>
      <c r="V316" s="10"/>
      <c r="W316" s="10"/>
      <c r="X316" s="10"/>
      <c r="Y316" s="10"/>
      <c r="Z316" s="10"/>
      <c r="AA316" s="10"/>
      <c r="AB316" s="10"/>
      <c r="AC316" s="11"/>
    </row>
    <row r="317" spans="1:29" ht="15.75" customHeight="1">
      <c r="A317" s="1432"/>
      <c r="B317" s="9"/>
      <c r="C317" s="10"/>
      <c r="D317" s="10"/>
      <c r="E317" s="10"/>
      <c r="F317" s="10"/>
      <c r="G317" s="18"/>
      <c r="H317" s="109"/>
      <c r="I317" s="10"/>
      <c r="J317" s="10"/>
      <c r="K317" s="109"/>
      <c r="L317" s="10"/>
      <c r="M317" s="10"/>
      <c r="N317" s="19"/>
      <c r="P317" s="1432"/>
      <c r="Q317" s="1016" t="s">
        <v>1418</v>
      </c>
      <c r="R317" s="10"/>
      <c r="S317" s="10"/>
      <c r="T317" s="10"/>
      <c r="U317" s="10"/>
      <c r="V317" s="10"/>
      <c r="W317" s="10"/>
      <c r="X317" s="10"/>
      <c r="Y317" s="10"/>
      <c r="Z317" s="10"/>
      <c r="AA317" s="10"/>
      <c r="AB317" s="10"/>
      <c r="AC317" s="11"/>
    </row>
    <row r="318" spans="1:29" ht="16.5" customHeight="1" thickBot="1">
      <c r="A318" s="1432"/>
      <c r="B318" s="9"/>
      <c r="C318" s="141">
        <f>SUM(C305,C307:C314)</f>
        <v>1.6425000000000001</v>
      </c>
      <c r="D318" s="1453" t="s">
        <v>8</v>
      </c>
      <c r="E318" s="1453"/>
      <c r="F318" s="1453"/>
      <c r="G318" s="1454">
        <f t="shared" ref="G318:H318" si="10">SUM(G305,G307:G314)</f>
        <v>2</v>
      </c>
      <c r="H318" s="1454">
        <f t="shared" si="10"/>
        <v>0</v>
      </c>
      <c r="I318" s="10"/>
      <c r="J318" s="10"/>
      <c r="K318" s="20"/>
      <c r="L318" s="10"/>
      <c r="M318" s="10"/>
      <c r="N318" s="19"/>
      <c r="P318" s="1432"/>
      <c r="Q318" s="992" t="str">
        <f ca="1">CELL("nomfichier",P314)</f>
        <v>D:\1 UPRT SITE WEB\uprt.fr\ff-mickael-rabeau\[ff-mr-patisserie-N°3-complet.xlsx]Crèmes et Garnitures</v>
      </c>
      <c r="R318" s="10"/>
      <c r="S318" s="10"/>
      <c r="T318" s="10"/>
      <c r="U318" s="10"/>
      <c r="V318" s="10"/>
      <c r="W318" s="10"/>
      <c r="X318" s="10"/>
      <c r="Y318" s="10"/>
      <c r="Z318" s="10"/>
      <c r="AA318" s="10"/>
      <c r="AB318" s="10"/>
      <c r="AC318" s="11"/>
    </row>
    <row r="319" spans="1:29" ht="16.5" thickBot="1">
      <c r="A319" s="1432"/>
      <c r="B319" s="9"/>
      <c r="C319" s="21"/>
      <c r="D319" s="21"/>
      <c r="E319" s="21"/>
      <c r="F319" s="21"/>
      <c r="H319" s="186"/>
      <c r="I319" s="187"/>
      <c r="J319" s="10"/>
      <c r="K319" s="10"/>
      <c r="L319" s="10"/>
      <c r="M319" s="15"/>
      <c r="N319" s="19"/>
      <c r="P319" s="1432"/>
      <c r="Q319" s="938"/>
      <c r="R319" s="939"/>
      <c r="S319" s="939"/>
      <c r="T319" s="939"/>
      <c r="U319" s="25"/>
      <c r="V319" s="25"/>
      <c r="W319" s="25"/>
      <c r="X319" s="25"/>
      <c r="Y319" s="25"/>
      <c r="Z319" s="25"/>
      <c r="AA319" s="25"/>
      <c r="AB319" s="25"/>
      <c r="AC319" s="26"/>
    </row>
    <row r="320" spans="1:29">
      <c r="A320" s="1432"/>
      <c r="B320" s="23" t="s">
        <v>6</v>
      </c>
      <c r="C320" s="24" t="s">
        <v>10</v>
      </c>
      <c r="D320" s="25"/>
      <c r="E320" s="25"/>
      <c r="F320" s="25"/>
      <c r="G320" s="25"/>
      <c r="H320" s="25"/>
      <c r="I320" s="25"/>
      <c r="J320" s="25"/>
      <c r="K320" s="25"/>
      <c r="L320" s="25"/>
      <c r="M320" s="25"/>
      <c r="N320" s="26"/>
      <c r="P320" s="1432"/>
      <c r="Q320" s="9"/>
      <c r="R320" s="10" t="s">
        <v>9</v>
      </c>
      <c r="S320" s="932" t="s">
        <v>177</v>
      </c>
      <c r="T320" s="10"/>
      <c r="U320" s="10"/>
      <c r="V320" s="1429" t="s">
        <v>179</v>
      </c>
      <c r="W320" s="1429"/>
      <c r="X320" s="1429"/>
      <c r="Y320" s="1429"/>
      <c r="Z320" s="1429"/>
      <c r="AA320" s="1429"/>
      <c r="AB320" s="1429"/>
      <c r="AC320" s="1430"/>
    </row>
    <row r="321" spans="1:29">
      <c r="A321" s="1432"/>
      <c r="B321" s="438" t="s">
        <v>5</v>
      </c>
      <c r="C321" s="27" t="s">
        <v>11</v>
      </c>
      <c r="D321" s="28"/>
      <c r="E321" s="28"/>
      <c r="F321" s="28"/>
      <c r="G321" s="28"/>
      <c r="H321" s="28"/>
      <c r="I321" s="28"/>
      <c r="J321" s="28"/>
      <c r="K321" s="28"/>
      <c r="L321" s="28"/>
      <c r="M321" s="10"/>
      <c r="N321" s="29"/>
      <c r="P321" s="1432"/>
      <c r="Q321" s="834"/>
      <c r="R321" s="245"/>
      <c r="S321" s="245"/>
      <c r="T321" s="245"/>
      <c r="U321" s="245"/>
      <c r="V321" s="1029"/>
      <c r="W321" s="1029" t="s">
        <v>178</v>
      </c>
      <c r="X321" s="1029"/>
      <c r="Y321" s="1029"/>
      <c r="Z321" s="1029"/>
      <c r="AA321" s="1029"/>
      <c r="AB321" s="1029"/>
      <c r="AC321" s="1030"/>
    </row>
    <row r="322" spans="1:29" ht="15" customHeight="1">
      <c r="A322" s="1432"/>
      <c r="B322" s="1433" t="s">
        <v>1412</v>
      </c>
      <c r="C322" s="1434"/>
      <c r="D322" s="1434"/>
      <c r="E322" s="1434"/>
      <c r="F322" s="1434"/>
      <c r="G322" s="1434"/>
      <c r="H322" s="1434"/>
      <c r="I322" s="1434"/>
      <c r="J322" s="1434"/>
      <c r="K322" s="1434"/>
      <c r="L322" s="1434"/>
      <c r="M322" s="1434"/>
      <c r="N322" s="1435"/>
      <c r="P322" s="1432"/>
      <c r="Q322" s="1433" t="s">
        <v>1412</v>
      </c>
      <c r="R322" s="1434"/>
      <c r="S322" s="1434"/>
      <c r="T322" s="1434"/>
      <c r="U322" s="1434"/>
      <c r="V322" s="1434"/>
      <c r="W322" s="1434"/>
      <c r="X322" s="1434"/>
      <c r="Y322" s="1434"/>
      <c r="Z322" s="1434"/>
      <c r="AA322" s="1434"/>
      <c r="AB322" s="1434"/>
      <c r="AC322" s="1435"/>
    </row>
    <row r="323" spans="1:29" ht="15.75" thickBot="1">
      <c r="A323" s="1432"/>
      <c r="B323" s="1436"/>
      <c r="C323" s="1437"/>
      <c r="D323" s="1437"/>
      <c r="E323" s="1437"/>
      <c r="F323" s="1437"/>
      <c r="G323" s="1437"/>
      <c r="H323" s="1437"/>
      <c r="I323" s="1437"/>
      <c r="J323" s="1437"/>
      <c r="K323" s="1437"/>
      <c r="L323" s="1437"/>
      <c r="M323" s="1437"/>
      <c r="N323" s="1438"/>
      <c r="P323" s="1432"/>
      <c r="Q323" s="1436"/>
      <c r="R323" s="1437"/>
      <c r="S323" s="1437"/>
      <c r="T323" s="1437"/>
      <c r="U323" s="1437"/>
      <c r="V323" s="1437"/>
      <c r="W323" s="1437"/>
      <c r="X323" s="1437"/>
      <c r="Y323" s="1437"/>
      <c r="Z323" s="1437"/>
      <c r="AA323" s="1437"/>
      <c r="AB323" s="1437"/>
      <c r="AC323" s="1438"/>
    </row>
    <row r="325" spans="1:29" ht="15.75" thickBot="1">
      <c r="A325" s="8" t="s">
        <v>3</v>
      </c>
      <c r="B325" s="1431" t="str">
        <f>B326</f>
        <v xml:space="preserve">La crème Chiboust </v>
      </c>
      <c r="C325" s="1431"/>
      <c r="D325" s="1431"/>
      <c r="E325" s="1431"/>
      <c r="F325" s="1431"/>
      <c r="G325" s="1431"/>
      <c r="H325" s="1431"/>
      <c r="I325" s="1431"/>
      <c r="J325" s="1431"/>
      <c r="K325" s="1431"/>
      <c r="L325" s="1431"/>
      <c r="M325" s="1431"/>
      <c r="N325" s="1431"/>
      <c r="O325" s="3"/>
      <c r="P325" s="8" t="s">
        <v>3</v>
      </c>
      <c r="Q325" s="1431" t="str">
        <f>Q326</f>
        <v xml:space="preserve">La crème Chiboust </v>
      </c>
      <c r="R325" s="1431"/>
      <c r="S325" s="1431"/>
      <c r="T325" s="1431"/>
      <c r="U325" s="1431"/>
      <c r="V325" s="1431"/>
      <c r="W325" s="1431"/>
      <c r="X325" s="1431"/>
      <c r="Y325" s="1431"/>
      <c r="Z325" s="1431"/>
      <c r="AA325" s="1431"/>
      <c r="AB325" s="1431"/>
      <c r="AC325" s="1431"/>
    </row>
    <row r="326" spans="1:29" ht="23.25" customHeight="1">
      <c r="A326" s="1432" t="str">
        <f>B326</f>
        <v xml:space="preserve">La crème Chiboust </v>
      </c>
      <c r="B326" s="1399" t="s">
        <v>237</v>
      </c>
      <c r="C326" s="1400"/>
      <c r="D326" s="1400"/>
      <c r="E326" s="1400"/>
      <c r="F326" s="1400"/>
      <c r="G326" s="1400"/>
      <c r="H326" s="1400"/>
      <c r="I326" s="1400"/>
      <c r="J326" s="1400"/>
      <c r="K326" s="1400"/>
      <c r="L326" s="1400"/>
      <c r="M326" s="1400"/>
      <c r="N326" s="1401"/>
      <c r="O326" s="3"/>
      <c r="P326" s="1432" t="str">
        <f>Q326</f>
        <v xml:space="preserve">La crème Chiboust </v>
      </c>
      <c r="Q326" s="1399" t="s">
        <v>237</v>
      </c>
      <c r="R326" s="1400"/>
      <c r="S326" s="1400"/>
      <c r="T326" s="1400"/>
      <c r="U326" s="1400"/>
      <c r="V326" s="1400"/>
      <c r="W326" s="1400"/>
      <c r="X326" s="1400"/>
      <c r="Y326" s="1400"/>
      <c r="Z326" s="1400"/>
      <c r="AA326" s="1400"/>
      <c r="AB326" s="1400"/>
      <c r="AC326" s="1401"/>
    </row>
    <row r="327" spans="1:29" ht="15.75" customHeight="1">
      <c r="A327" s="1432"/>
      <c r="B327" s="1387"/>
      <c r="C327" s="1388"/>
      <c r="D327" s="1388"/>
      <c r="E327" s="1388"/>
      <c r="F327" s="1388"/>
      <c r="G327" s="1388"/>
      <c r="H327" s="1388"/>
      <c r="I327" s="1388"/>
      <c r="J327" s="1388"/>
      <c r="K327" s="1388"/>
      <c r="L327" s="1388"/>
      <c r="M327" s="1388"/>
      <c r="N327" s="1389"/>
      <c r="O327" s="3"/>
      <c r="P327" s="1432"/>
      <c r="Q327" s="1387"/>
      <c r="R327" s="1388"/>
      <c r="S327" s="1388"/>
      <c r="T327" s="1388"/>
      <c r="U327" s="1388"/>
      <c r="V327" s="1388"/>
      <c r="W327" s="1388"/>
      <c r="X327" s="1388"/>
      <c r="Y327" s="1388"/>
      <c r="Z327" s="1388"/>
      <c r="AA327" s="1388"/>
      <c r="AB327" s="1388"/>
      <c r="AC327" s="1389"/>
    </row>
    <row r="328" spans="1:29" ht="15.75" customHeight="1">
      <c r="A328" s="1432"/>
      <c r="B328" s="1416" t="s">
        <v>19</v>
      </c>
      <c r="C328" s="1417"/>
      <c r="D328" s="1417"/>
      <c r="E328" s="1417"/>
      <c r="F328" s="1417"/>
      <c r="G328" s="1417"/>
      <c r="H328" s="1417"/>
      <c r="I328" s="1417"/>
      <c r="J328" s="1417"/>
      <c r="K328" s="1417"/>
      <c r="L328" s="1417"/>
      <c r="M328" s="1417"/>
      <c r="N328" s="1418"/>
      <c r="O328" s="3"/>
      <c r="P328" s="1432"/>
      <c r="Q328" s="1416" t="s">
        <v>19</v>
      </c>
      <c r="R328" s="1417"/>
      <c r="S328" s="1417"/>
      <c r="T328" s="1417"/>
      <c r="U328" s="1417"/>
      <c r="V328" s="1417"/>
      <c r="W328" s="1417"/>
      <c r="X328" s="1417"/>
      <c r="Y328" s="1417"/>
      <c r="Z328" s="1417"/>
      <c r="AA328" s="1417"/>
      <c r="AB328" s="1417"/>
      <c r="AC328" s="1418"/>
    </row>
    <row r="329" spans="1:29" ht="15.75" customHeight="1" thickBot="1">
      <c r="A329" s="1432"/>
      <c r="B329" s="1419"/>
      <c r="C329" s="1420"/>
      <c r="D329" s="1420"/>
      <c r="E329" s="1420"/>
      <c r="F329" s="1420"/>
      <c r="G329" s="1420"/>
      <c r="H329" s="1420"/>
      <c r="I329" s="1420"/>
      <c r="J329" s="1420"/>
      <c r="K329" s="1420"/>
      <c r="L329" s="1420"/>
      <c r="M329" s="1420"/>
      <c r="N329" s="1421"/>
      <c r="O329" s="3"/>
      <c r="P329" s="1432"/>
      <c r="Q329" s="1419"/>
      <c r="R329" s="1420"/>
      <c r="S329" s="1420"/>
      <c r="T329" s="1420"/>
      <c r="U329" s="1420"/>
      <c r="V329" s="1420"/>
      <c r="W329" s="1420"/>
      <c r="X329" s="1420"/>
      <c r="Y329" s="1420"/>
      <c r="Z329" s="1420"/>
      <c r="AA329" s="1420"/>
      <c r="AB329" s="1420"/>
      <c r="AC329" s="1421"/>
    </row>
    <row r="330" spans="1:29" ht="15" customHeight="1">
      <c r="A330" s="1432"/>
      <c r="B330" s="9"/>
      <c r="C330" s="10"/>
      <c r="D330" s="10"/>
      <c r="E330" s="10"/>
      <c r="F330" s="10"/>
      <c r="G330" s="10"/>
      <c r="H330" s="10"/>
      <c r="I330" s="10"/>
      <c r="J330" s="10"/>
      <c r="K330" s="10"/>
      <c r="L330" s="10"/>
      <c r="M330" s="10"/>
      <c r="N330" s="11"/>
      <c r="O330" s="3"/>
      <c r="P330" s="1432"/>
      <c r="Q330" s="1424" t="s">
        <v>144</v>
      </c>
      <c r="R330" s="1403"/>
      <c r="S330" s="1403"/>
      <c r="T330" s="1403"/>
      <c r="U330" s="1403"/>
      <c r="V330" s="1403"/>
      <c r="W330" s="1403"/>
      <c r="X330" s="1403"/>
      <c r="Y330" s="1403"/>
      <c r="Z330" s="1403"/>
      <c r="AA330" s="1403"/>
      <c r="AB330" s="1403"/>
      <c r="AC330" s="1425"/>
    </row>
    <row r="331" spans="1:29" ht="15" customHeight="1" thickBot="1">
      <c r="A331" s="1432"/>
      <c r="B331" s="9"/>
      <c r="C331" s="10"/>
      <c r="D331" s="10"/>
      <c r="E331" s="10"/>
      <c r="F331" s="10"/>
      <c r="G331" s="1408" t="s">
        <v>5</v>
      </c>
      <c r="H331" s="1408"/>
      <c r="I331" s="10"/>
      <c r="J331" s="10"/>
      <c r="K331" s="10"/>
      <c r="L331" s="10"/>
      <c r="M331" s="10"/>
      <c r="N331" s="11"/>
      <c r="O331" s="3"/>
      <c r="P331" s="1432"/>
      <c r="Q331" s="1426"/>
      <c r="R331" s="1406"/>
      <c r="S331" s="1406"/>
      <c r="T331" s="1406"/>
      <c r="U331" s="1406"/>
      <c r="V331" s="1406"/>
      <c r="W331" s="1406"/>
      <c r="X331" s="1406"/>
      <c r="Y331" s="1406"/>
      <c r="Z331" s="1406"/>
      <c r="AA331" s="1406"/>
      <c r="AB331" s="1406"/>
      <c r="AC331" s="1427"/>
    </row>
    <row r="332" spans="1:29" ht="18.75" customHeight="1">
      <c r="A332" s="1432"/>
      <c r="B332" s="9"/>
      <c r="C332" s="10"/>
      <c r="D332" s="10"/>
      <c r="E332" s="165" t="s">
        <v>146</v>
      </c>
      <c r="F332" s="166" t="s">
        <v>4</v>
      </c>
      <c r="G332" s="1414">
        <v>2</v>
      </c>
      <c r="H332" s="1414"/>
      <c r="I332" s="193" t="s">
        <v>238</v>
      </c>
      <c r="J332" s="10"/>
      <c r="K332" s="10"/>
      <c r="L332" s="10"/>
      <c r="M332" s="10"/>
      <c r="N332" s="11"/>
      <c r="O332" s="3"/>
      <c r="P332" s="1432"/>
      <c r="Q332" s="1439" t="s">
        <v>1391</v>
      </c>
      <c r="R332" s="1428"/>
      <c r="S332" s="1428"/>
      <c r="T332" s="1428"/>
      <c r="U332" s="1428"/>
      <c r="V332" s="1428"/>
      <c r="W332" s="1428"/>
      <c r="X332" s="1428"/>
      <c r="Y332" s="1428"/>
      <c r="Z332" s="1428"/>
      <c r="AA332" s="1428"/>
      <c r="AB332" s="991"/>
      <c r="AC332" s="11"/>
    </row>
    <row r="333" spans="1:29">
      <c r="A333" s="1432"/>
      <c r="B333" s="256" t="s">
        <v>353</v>
      </c>
      <c r="C333" s="164" t="s">
        <v>6</v>
      </c>
      <c r="D333" s="99" t="s">
        <v>861</v>
      </c>
      <c r="E333" s="10"/>
      <c r="F333" s="10"/>
      <c r="G333" s="114"/>
      <c r="H333" s="109"/>
      <c r="I333" s="761" t="s">
        <v>353</v>
      </c>
      <c r="J333" s="188" t="s">
        <v>7</v>
      </c>
      <c r="K333" s="188"/>
      <c r="L333" s="188"/>
      <c r="M333" s="188"/>
      <c r="N333" s="189"/>
      <c r="O333" s="3"/>
      <c r="P333" s="1432"/>
      <c r="Q333" s="1439"/>
      <c r="R333" s="1428"/>
      <c r="S333" s="1428"/>
      <c r="T333" s="1428"/>
      <c r="U333" s="1428"/>
      <c r="V333" s="1428"/>
      <c r="W333" s="1428"/>
      <c r="X333" s="1428"/>
      <c r="Y333" s="1428"/>
      <c r="Z333" s="1428"/>
      <c r="AA333" s="1428"/>
      <c r="AB333" s="869" t="s">
        <v>5</v>
      </c>
      <c r="AC333" s="11"/>
    </row>
    <row r="334" spans="1:29" ht="16.5" customHeight="1">
      <c r="A334" s="1432"/>
      <c r="B334" s="9"/>
      <c r="C334" s="167">
        <v>0.5</v>
      </c>
      <c r="D334" s="14" t="s">
        <v>117</v>
      </c>
      <c r="E334" s="14"/>
      <c r="F334" s="14"/>
      <c r="G334" s="1409">
        <f>(C334/C345)*G332</f>
        <v>0.58651026392961869</v>
      </c>
      <c r="H334" s="1409"/>
      <c r="I334" s="10"/>
      <c r="J334" s="1493" t="s">
        <v>215</v>
      </c>
      <c r="K334" s="1493"/>
      <c r="L334" s="1493"/>
      <c r="M334" s="1493"/>
      <c r="N334" s="1494"/>
      <c r="O334" s="3"/>
      <c r="P334" s="1432"/>
      <c r="Q334" s="1439"/>
      <c r="R334" s="1428"/>
      <c r="S334" s="1428"/>
      <c r="T334" s="1428"/>
      <c r="U334" s="1428"/>
      <c r="V334" s="1428"/>
      <c r="W334" s="1428"/>
      <c r="X334" s="1428"/>
      <c r="Y334" s="1428"/>
      <c r="Z334" s="1428"/>
      <c r="AA334" s="1428"/>
      <c r="AB334" s="991"/>
      <c r="AC334" s="11"/>
    </row>
    <row r="335" spans="1:29" ht="15.75">
      <c r="A335" s="1432"/>
      <c r="B335" s="9"/>
      <c r="C335" s="167">
        <v>0.1</v>
      </c>
      <c r="D335" s="14" t="s">
        <v>44</v>
      </c>
      <c r="E335" s="15"/>
      <c r="F335" s="16"/>
      <c r="G335" s="1409">
        <f>(C335/C345)*G332</f>
        <v>0.11730205278592375</v>
      </c>
      <c r="H335" s="1409"/>
      <c r="I335" s="10"/>
      <c r="J335" s="1536"/>
      <c r="K335" s="1536"/>
      <c r="L335" s="1536"/>
      <c r="M335" s="1536"/>
      <c r="N335" s="1537"/>
      <c r="O335" s="3"/>
      <c r="P335" s="1432"/>
      <c r="Q335" s="1440" t="s">
        <v>1374</v>
      </c>
      <c r="R335" s="1441"/>
      <c r="S335" s="1441"/>
      <c r="T335" s="1441"/>
      <c r="U335" s="1441"/>
      <c r="V335" s="1441"/>
      <c r="W335" s="1441"/>
      <c r="X335" s="1441"/>
      <c r="Y335" s="1441"/>
      <c r="Z335" s="1441"/>
      <c r="AA335" s="1441"/>
      <c r="AB335" s="876" t="s">
        <v>6</v>
      </c>
      <c r="AC335" s="11"/>
    </row>
    <row r="336" spans="1:29" ht="18.75">
      <c r="A336" s="1432"/>
      <c r="B336" s="9"/>
      <c r="C336" s="167">
        <v>0.24</v>
      </c>
      <c r="D336" s="14" t="s">
        <v>229</v>
      </c>
      <c r="E336" s="15"/>
      <c r="F336" s="16"/>
      <c r="G336" s="1409">
        <f>(C336/C345)*G332</f>
        <v>0.28152492668621693</v>
      </c>
      <c r="H336" s="1409"/>
      <c r="I336" s="10"/>
      <c r="J336" s="1536"/>
      <c r="K336" s="1536"/>
      <c r="L336" s="1536"/>
      <c r="M336" s="1536"/>
      <c r="N336" s="1537"/>
      <c r="O336" s="3"/>
      <c r="P336" s="1432"/>
      <c r="Q336" s="1440"/>
      <c r="R336" s="1441"/>
      <c r="S336" s="1441"/>
      <c r="T336" s="1441"/>
      <c r="U336" s="1441"/>
      <c r="V336" s="1441"/>
      <c r="W336" s="1441"/>
      <c r="X336" s="1441"/>
      <c r="Y336" s="1441"/>
      <c r="Z336" s="1441"/>
      <c r="AA336" s="1441"/>
      <c r="AB336" s="991"/>
      <c r="AC336" s="11"/>
    </row>
    <row r="337" spans="1:29" ht="16.5" customHeight="1">
      <c r="A337" s="1432"/>
      <c r="B337" s="9"/>
      <c r="C337" s="167">
        <v>0.05</v>
      </c>
      <c r="D337" s="14" t="s">
        <v>119</v>
      </c>
      <c r="E337" s="15"/>
      <c r="F337" s="16"/>
      <c r="G337" s="1409">
        <f>(C337/C345)*G332</f>
        <v>5.8651026392961873E-2</v>
      </c>
      <c r="H337" s="1409"/>
      <c r="I337" s="10"/>
      <c r="J337" s="1536"/>
      <c r="K337" s="1536"/>
      <c r="L337" s="1536"/>
      <c r="M337" s="1536"/>
      <c r="N337" s="1537"/>
      <c r="O337" s="3"/>
      <c r="P337" s="1432"/>
      <c r="Q337" s="9"/>
      <c r="R337" s="10"/>
      <c r="S337" s="10"/>
      <c r="T337" s="10"/>
      <c r="U337" s="10"/>
      <c r="V337" s="10"/>
      <c r="W337" s="10"/>
      <c r="X337" s="10"/>
      <c r="Y337" s="10"/>
      <c r="Z337" s="10"/>
      <c r="AA337" s="10"/>
      <c r="AB337" s="10"/>
      <c r="AC337" s="11"/>
    </row>
    <row r="338" spans="1:29" ht="15.75">
      <c r="A338" s="1432"/>
      <c r="B338" s="164" t="s">
        <v>6</v>
      </c>
      <c r="C338" s="180">
        <v>1</v>
      </c>
      <c r="D338" s="14" t="s">
        <v>216</v>
      </c>
      <c r="E338" s="15"/>
      <c r="F338" s="16"/>
      <c r="G338" s="1461">
        <f>(C338/C345)*G332</f>
        <v>1.1730205278592374</v>
      </c>
      <c r="H338" s="1461"/>
      <c r="I338" s="10"/>
      <c r="J338" s="1495"/>
      <c r="K338" s="1495"/>
      <c r="L338" s="1495"/>
      <c r="M338" s="1495"/>
      <c r="N338" s="1496"/>
      <c r="O338" s="3"/>
      <c r="P338" s="1432"/>
      <c r="Q338" s="9"/>
      <c r="R338" s="10"/>
      <c r="S338" s="10"/>
      <c r="T338" s="10"/>
      <c r="U338" s="10"/>
      <c r="V338" s="10"/>
      <c r="W338" s="10"/>
      <c r="X338" s="10"/>
      <c r="Y338" s="10"/>
      <c r="Z338" s="10"/>
      <c r="AA338" s="10"/>
      <c r="AB338" s="10"/>
      <c r="AC338" s="11"/>
    </row>
    <row r="339" spans="1:29" ht="15.75" customHeight="1">
      <c r="A339" s="1432"/>
      <c r="B339" s="184">
        <v>6</v>
      </c>
      <c r="C339" s="167">
        <v>1.4999999999999999E-2</v>
      </c>
      <c r="D339" s="14" t="s">
        <v>217</v>
      </c>
      <c r="E339" s="15"/>
      <c r="F339" s="16"/>
      <c r="G339" s="1409">
        <f>(C339/C345)*G332</f>
        <v>1.7595307917888558E-2</v>
      </c>
      <c r="H339" s="1409"/>
      <c r="I339" s="616">
        <f>(B339/C339)*G339</f>
        <v>7.0381231671554234</v>
      </c>
      <c r="J339" s="205" t="s">
        <v>218</v>
      </c>
      <c r="K339" s="205"/>
      <c r="L339" s="205"/>
      <c r="M339" s="205"/>
      <c r="N339" s="206"/>
      <c r="O339" s="3"/>
      <c r="P339" s="1432"/>
      <c r="Q339" s="9"/>
      <c r="R339" s="10"/>
      <c r="S339" s="10"/>
      <c r="T339" s="10"/>
      <c r="U339" s="10"/>
      <c r="V339" s="10"/>
      <c r="W339" s="10"/>
      <c r="X339" s="10"/>
      <c r="Y339" s="10"/>
      <c r="Z339" s="10"/>
      <c r="AA339" s="10"/>
      <c r="AB339" s="10"/>
      <c r="AC339" s="11"/>
    </row>
    <row r="340" spans="1:29" ht="15.75" customHeight="1">
      <c r="A340" s="1432"/>
      <c r="B340" s="9"/>
      <c r="C340" s="167">
        <v>0.4</v>
      </c>
      <c r="D340" s="14" t="s">
        <v>219</v>
      </c>
      <c r="E340" s="15"/>
      <c r="F340" s="16"/>
      <c r="G340" s="1409">
        <f>(C340/C345)*G332</f>
        <v>0.46920821114369499</v>
      </c>
      <c r="H340" s="1409"/>
      <c r="I340" s="458" t="s">
        <v>380</v>
      </c>
      <c r="J340" s="1497" t="s">
        <v>236</v>
      </c>
      <c r="K340" s="1497"/>
      <c r="L340" s="1497"/>
      <c r="M340" s="1497"/>
      <c r="N340" s="1498"/>
      <c r="O340" s="3"/>
      <c r="P340" s="1432"/>
      <c r="Q340" s="9"/>
      <c r="R340" s="886">
        <f>I339</f>
        <v>7.0381231671554234</v>
      </c>
      <c r="S340" s="1031" t="s">
        <v>380</v>
      </c>
      <c r="T340" s="1032" t="s">
        <v>1482</v>
      </c>
      <c r="U340" s="10"/>
      <c r="V340" s="10"/>
      <c r="W340" s="10"/>
      <c r="X340" s="10"/>
      <c r="Y340" s="10"/>
      <c r="Z340" s="10"/>
      <c r="AA340" s="10"/>
      <c r="AB340" s="10"/>
      <c r="AC340" s="11"/>
    </row>
    <row r="341" spans="1:29" ht="15.75" customHeight="1">
      <c r="A341" s="1432"/>
      <c r="B341" s="9"/>
      <c r="C341" s="167">
        <v>0.3</v>
      </c>
      <c r="D341" s="14" t="s">
        <v>44</v>
      </c>
      <c r="E341" s="15"/>
      <c r="F341" s="16"/>
      <c r="G341" s="1409">
        <f>(C341/C345)*G332</f>
        <v>0.35190615835777117</v>
      </c>
      <c r="H341" s="1409"/>
      <c r="I341" s="10"/>
      <c r="J341" s="1499"/>
      <c r="K341" s="1499"/>
      <c r="L341" s="1499"/>
      <c r="M341" s="1499"/>
      <c r="N341" s="1500"/>
      <c r="O341" s="3"/>
      <c r="P341" s="1432"/>
      <c r="Q341" s="9"/>
      <c r="R341" s="10"/>
      <c r="S341" s="10"/>
      <c r="T341" s="10"/>
      <c r="U341" s="10"/>
      <c r="V341" s="10"/>
      <c r="W341" s="10"/>
      <c r="X341" s="10"/>
      <c r="Y341" s="10"/>
      <c r="Z341" s="10"/>
      <c r="AA341" s="10"/>
      <c r="AB341" s="10"/>
      <c r="AC341" s="11"/>
    </row>
    <row r="342" spans="1:29" ht="15.75">
      <c r="A342" s="1432"/>
      <c r="B342" s="9"/>
      <c r="C342" s="167">
        <v>0.1</v>
      </c>
      <c r="D342" s="14" t="s">
        <v>73</v>
      </c>
      <c r="E342" s="15"/>
      <c r="F342" s="16"/>
      <c r="G342" s="1409">
        <f>(C342/C345)*G332</f>
        <v>0.11730205278592375</v>
      </c>
      <c r="H342" s="1409"/>
      <c r="I342" s="10"/>
      <c r="J342" s="1501"/>
      <c r="K342" s="1501"/>
      <c r="L342" s="1501"/>
      <c r="M342" s="1501"/>
      <c r="N342" s="1502"/>
      <c r="O342" s="3"/>
      <c r="P342" s="1432"/>
      <c r="Q342" s="9"/>
      <c r="R342" s="941" t="s">
        <v>1385</v>
      </c>
      <c r="S342" s="10"/>
      <c r="T342" s="10"/>
      <c r="U342" s="10"/>
      <c r="V342" s="10"/>
      <c r="W342" s="10"/>
      <c r="X342" s="10"/>
      <c r="Y342" s="10"/>
      <c r="Z342" s="10"/>
      <c r="AA342" s="10"/>
      <c r="AB342" s="10"/>
      <c r="AC342" s="11"/>
    </row>
    <row r="343" spans="1:29" ht="15.75">
      <c r="A343" s="1432"/>
      <c r="B343" s="9"/>
      <c r="C343" s="167"/>
      <c r="D343" s="14"/>
      <c r="E343" s="15"/>
      <c r="F343" s="16"/>
      <c r="G343" s="1409"/>
      <c r="H343" s="1409"/>
      <c r="I343" s="10"/>
      <c r="J343" s="177"/>
      <c r="K343" s="177"/>
      <c r="L343" s="177"/>
      <c r="M343" s="177"/>
      <c r="N343" s="178"/>
      <c r="O343" s="3"/>
      <c r="P343" s="1432"/>
      <c r="Q343" s="9"/>
      <c r="R343" s="10"/>
      <c r="S343" s="10"/>
      <c r="T343" s="10"/>
      <c r="U343" s="10"/>
      <c r="V343" s="10"/>
      <c r="W343" s="10"/>
      <c r="X343" s="10"/>
      <c r="Y343" s="10"/>
      <c r="Z343" s="10"/>
      <c r="AA343" s="10"/>
      <c r="AB343" s="10"/>
      <c r="AC343" s="11"/>
    </row>
    <row r="344" spans="1:29" ht="15.75" customHeight="1">
      <c r="A344" s="1432"/>
      <c r="B344" s="9"/>
      <c r="C344" s="10"/>
      <c r="D344" s="10"/>
      <c r="E344" s="10"/>
      <c r="F344" s="10"/>
      <c r="G344" s="18"/>
      <c r="H344" s="109"/>
      <c r="I344" s="10"/>
      <c r="J344" s="10"/>
      <c r="K344" s="109"/>
      <c r="L344" s="10"/>
      <c r="M344" s="10"/>
      <c r="N344" s="19"/>
      <c r="P344" s="1432"/>
      <c r="Q344" s="9"/>
      <c r="R344" s="10"/>
      <c r="S344" s="10"/>
      <c r="T344" s="10"/>
      <c r="U344" s="10"/>
      <c r="V344" s="10"/>
      <c r="W344" s="10"/>
      <c r="X344" s="10"/>
      <c r="Y344" s="10"/>
      <c r="Z344" s="10"/>
      <c r="AA344" s="10"/>
      <c r="AB344" s="10"/>
      <c r="AC344" s="11"/>
    </row>
    <row r="345" spans="1:29" ht="16.5" customHeight="1">
      <c r="A345" s="1432"/>
      <c r="B345" s="9"/>
      <c r="C345" s="163">
        <f>SUM(C334:C337,C339:C343)</f>
        <v>1.7050000000000003</v>
      </c>
      <c r="D345" s="1453" t="s">
        <v>8</v>
      </c>
      <c r="E345" s="1453"/>
      <c r="F345" s="1453"/>
      <c r="G345" s="1454">
        <f t="shared" ref="G345:H345" si="11">SUM(G334:G337,G339:G343)</f>
        <v>1.9999999999999996</v>
      </c>
      <c r="H345" s="1454">
        <f t="shared" si="11"/>
        <v>0</v>
      </c>
      <c r="I345" s="10"/>
      <c r="J345" s="10"/>
      <c r="K345" s="20"/>
      <c r="L345" s="10"/>
      <c r="M345" s="10"/>
      <c r="N345" s="19"/>
      <c r="P345" s="1432"/>
      <c r="Q345" s="1016" t="s">
        <v>1418</v>
      </c>
      <c r="R345" s="10"/>
      <c r="S345" s="10"/>
      <c r="T345" s="10"/>
      <c r="U345" s="10"/>
      <c r="V345" s="10"/>
      <c r="W345" s="10"/>
      <c r="X345" s="10"/>
      <c r="Y345" s="10"/>
      <c r="Z345" s="10"/>
      <c r="AA345" s="10"/>
      <c r="AB345" s="10"/>
      <c r="AC345" s="11"/>
    </row>
    <row r="346" spans="1:29" ht="16.5" customHeight="1" thickBot="1">
      <c r="A346" s="1432"/>
      <c r="B346" s="9"/>
      <c r="C346" s="163"/>
      <c r="D346" s="161"/>
      <c r="E346" s="161"/>
      <c r="F346" s="161"/>
      <c r="G346" s="162"/>
      <c r="H346" s="162"/>
      <c r="I346" s="10"/>
      <c r="J346" s="10"/>
      <c r="K346" s="20"/>
      <c r="L346" s="10"/>
      <c r="M346" s="10"/>
      <c r="N346" s="19"/>
      <c r="P346" s="1432"/>
      <c r="Q346" s="992" t="str">
        <f ca="1">CELL("nomfichier",P342)</f>
        <v>D:\1 UPRT SITE WEB\uprt.fr\ff-mickael-rabeau\[ff-mr-patisserie-N°3-complet.xlsx]Crèmes et Garnitures</v>
      </c>
      <c r="R346" s="10"/>
      <c r="S346" s="10"/>
      <c r="T346" s="10"/>
      <c r="U346" s="10"/>
      <c r="V346" s="10"/>
      <c r="W346" s="10"/>
      <c r="X346" s="10"/>
      <c r="Y346" s="10"/>
      <c r="Z346" s="10"/>
      <c r="AA346" s="10"/>
      <c r="AB346" s="10"/>
      <c r="AC346" s="11"/>
    </row>
    <row r="347" spans="1:29" ht="16.5" thickBot="1">
      <c r="A347" s="1432"/>
      <c r="B347" s="9" t="s">
        <v>201</v>
      </c>
      <c r="C347" s="21"/>
      <c r="D347" s="21"/>
      <c r="E347" s="21"/>
      <c r="F347" s="21"/>
      <c r="H347" s="186" t="s">
        <v>202</v>
      </c>
      <c r="I347" s="187" t="s">
        <v>203</v>
      </c>
      <c r="J347" s="10"/>
      <c r="K347" s="10"/>
      <c r="L347" s="10"/>
      <c r="M347" s="15"/>
      <c r="N347" s="19"/>
      <c r="P347" s="1432"/>
      <c r="Q347" s="938"/>
      <c r="R347" s="939"/>
      <c r="S347" s="939"/>
      <c r="T347" s="939"/>
      <c r="U347" s="25"/>
      <c r="V347" s="25"/>
      <c r="W347" s="25"/>
      <c r="X347" s="25"/>
      <c r="Y347" s="25"/>
      <c r="Z347" s="25"/>
      <c r="AA347" s="25"/>
      <c r="AB347" s="25"/>
      <c r="AC347" s="26"/>
    </row>
    <row r="348" spans="1:29">
      <c r="A348" s="1432"/>
      <c r="B348" s="23" t="s">
        <v>6</v>
      </c>
      <c r="C348" s="24" t="s">
        <v>10</v>
      </c>
      <c r="D348" s="25"/>
      <c r="E348" s="25"/>
      <c r="F348" s="25"/>
      <c r="G348" s="25"/>
      <c r="H348" s="25"/>
      <c r="I348" s="25"/>
      <c r="J348" s="25"/>
      <c r="K348" s="25"/>
      <c r="L348" s="25"/>
      <c r="M348" s="25"/>
      <c r="N348" s="26"/>
      <c r="P348" s="1432"/>
      <c r="Q348" s="9"/>
      <c r="R348" s="10" t="s">
        <v>9</v>
      </c>
      <c r="S348" s="932" t="s">
        <v>177</v>
      </c>
      <c r="T348" s="10"/>
      <c r="U348" s="10"/>
      <c r="V348" s="1429" t="s">
        <v>179</v>
      </c>
      <c r="W348" s="1429"/>
      <c r="X348" s="1429"/>
      <c r="Y348" s="1429"/>
      <c r="Z348" s="1429"/>
      <c r="AA348" s="1429"/>
      <c r="AB348" s="1429"/>
      <c r="AC348" s="1430"/>
    </row>
    <row r="349" spans="1:29">
      <c r="A349" s="1432"/>
      <c r="B349" s="438" t="s">
        <v>5</v>
      </c>
      <c r="C349" s="27" t="s">
        <v>11</v>
      </c>
      <c r="D349" s="28"/>
      <c r="E349" s="28"/>
      <c r="F349" s="28"/>
      <c r="G349" s="28"/>
      <c r="H349" s="28"/>
      <c r="I349" s="28"/>
      <c r="J349" s="28"/>
      <c r="K349" s="28"/>
      <c r="L349" s="28"/>
      <c r="M349" s="10"/>
      <c r="N349" s="29"/>
      <c r="P349" s="1432"/>
      <c r="Q349" s="834"/>
      <c r="R349" s="245"/>
      <c r="S349" s="245"/>
      <c r="T349" s="245"/>
      <c r="U349" s="245"/>
      <c r="V349" s="1029"/>
      <c r="W349" s="1029" t="s">
        <v>178</v>
      </c>
      <c r="X349" s="1029"/>
      <c r="Y349" s="1029"/>
      <c r="Z349" s="1029"/>
      <c r="AA349" s="1029"/>
      <c r="AB349" s="1029"/>
      <c r="AC349" s="1030"/>
    </row>
    <row r="350" spans="1:29" ht="15" customHeight="1">
      <c r="A350" s="1432"/>
      <c r="B350" s="1433" t="s">
        <v>1412</v>
      </c>
      <c r="C350" s="1434"/>
      <c r="D350" s="1434"/>
      <c r="E350" s="1434"/>
      <c r="F350" s="1434"/>
      <c r="G350" s="1434"/>
      <c r="H350" s="1434"/>
      <c r="I350" s="1434"/>
      <c r="J350" s="1434"/>
      <c r="K350" s="1434"/>
      <c r="L350" s="1434"/>
      <c r="M350" s="1434"/>
      <c r="N350" s="1435"/>
      <c r="P350" s="1432"/>
      <c r="Q350" s="1433" t="s">
        <v>1412</v>
      </c>
      <c r="R350" s="1434"/>
      <c r="S350" s="1434"/>
      <c r="T350" s="1434"/>
      <c r="U350" s="1434"/>
      <c r="V350" s="1434"/>
      <c r="W350" s="1434"/>
      <c r="X350" s="1434"/>
      <c r="Y350" s="1434"/>
      <c r="Z350" s="1434"/>
      <c r="AA350" s="1434"/>
      <c r="AB350" s="1434"/>
      <c r="AC350" s="1435"/>
    </row>
    <row r="351" spans="1:29" ht="15.75" thickBot="1">
      <c r="A351" s="1432"/>
      <c r="B351" s="1436"/>
      <c r="C351" s="1437"/>
      <c r="D351" s="1437"/>
      <c r="E351" s="1437"/>
      <c r="F351" s="1437"/>
      <c r="G351" s="1437"/>
      <c r="H351" s="1437"/>
      <c r="I351" s="1437"/>
      <c r="J351" s="1437"/>
      <c r="K351" s="1437"/>
      <c r="L351" s="1437"/>
      <c r="M351" s="1437"/>
      <c r="N351" s="1438"/>
      <c r="P351" s="1432"/>
      <c r="Q351" s="1436"/>
      <c r="R351" s="1437"/>
      <c r="S351" s="1437"/>
      <c r="T351" s="1437"/>
      <c r="U351" s="1437"/>
      <c r="V351" s="1437"/>
      <c r="W351" s="1437"/>
      <c r="X351" s="1437"/>
      <c r="Y351" s="1437"/>
      <c r="Z351" s="1437"/>
      <c r="AA351" s="1437"/>
      <c r="AB351" s="1437"/>
      <c r="AC351" s="1438"/>
    </row>
    <row r="353" spans="1:29" ht="15.75" thickBot="1">
      <c r="A353" s="8" t="s">
        <v>3</v>
      </c>
      <c r="B353" s="1431" t="str">
        <f>B354</f>
        <v>La crème mousseline praliné</v>
      </c>
      <c r="C353" s="1431"/>
      <c r="D353" s="1431"/>
      <c r="E353" s="1431"/>
      <c r="F353" s="1431"/>
      <c r="G353" s="1431"/>
      <c r="H353" s="1431"/>
      <c r="I353" s="1431"/>
      <c r="J353" s="1431"/>
      <c r="K353" s="1431"/>
      <c r="L353" s="1431"/>
      <c r="M353" s="1431"/>
      <c r="N353" s="1431"/>
      <c r="O353" s="3"/>
      <c r="P353" s="8" t="s">
        <v>3</v>
      </c>
      <c r="Q353" s="1431" t="str">
        <f>Q354</f>
        <v>La crème mousseline praliné</v>
      </c>
      <c r="R353" s="1431"/>
      <c r="S353" s="1431"/>
      <c r="T353" s="1431"/>
      <c r="U353" s="1431"/>
      <c r="V353" s="1431"/>
      <c r="W353" s="1431"/>
      <c r="X353" s="1431"/>
      <c r="Y353" s="1431"/>
      <c r="Z353" s="1431"/>
      <c r="AA353" s="1431"/>
      <c r="AB353" s="1431"/>
      <c r="AC353" s="1431"/>
    </row>
    <row r="354" spans="1:29" ht="23.25" customHeight="1">
      <c r="A354" s="1432" t="str">
        <f>B354</f>
        <v>La crème mousseline praliné</v>
      </c>
      <c r="B354" s="1399" t="s">
        <v>240</v>
      </c>
      <c r="C354" s="1400"/>
      <c r="D354" s="1400"/>
      <c r="E354" s="1400"/>
      <c r="F354" s="1400"/>
      <c r="G354" s="1400"/>
      <c r="H354" s="1400"/>
      <c r="I354" s="1400"/>
      <c r="J354" s="1400"/>
      <c r="K354" s="1400"/>
      <c r="L354" s="1400"/>
      <c r="M354" s="1400"/>
      <c r="N354" s="1401"/>
      <c r="O354" s="3"/>
      <c r="P354" s="1432" t="str">
        <f>Q354</f>
        <v>La crème mousseline praliné</v>
      </c>
      <c r="Q354" s="1399" t="s">
        <v>240</v>
      </c>
      <c r="R354" s="1400"/>
      <c r="S354" s="1400"/>
      <c r="T354" s="1400"/>
      <c r="U354" s="1400"/>
      <c r="V354" s="1400"/>
      <c r="W354" s="1400"/>
      <c r="X354" s="1400"/>
      <c r="Y354" s="1400"/>
      <c r="Z354" s="1400"/>
      <c r="AA354" s="1400"/>
      <c r="AB354" s="1400"/>
      <c r="AC354" s="1401"/>
    </row>
    <row r="355" spans="1:29" ht="15.75" customHeight="1">
      <c r="A355" s="1432"/>
      <c r="B355" s="1387"/>
      <c r="C355" s="1388"/>
      <c r="D355" s="1388"/>
      <c r="E355" s="1388"/>
      <c r="F355" s="1388"/>
      <c r="G355" s="1388"/>
      <c r="H355" s="1388"/>
      <c r="I355" s="1388"/>
      <c r="J355" s="1388"/>
      <c r="K355" s="1388"/>
      <c r="L355" s="1388"/>
      <c r="M355" s="1388"/>
      <c r="N355" s="1389"/>
      <c r="O355" s="3"/>
      <c r="P355" s="1432"/>
      <c r="Q355" s="1387"/>
      <c r="R355" s="1388"/>
      <c r="S355" s="1388"/>
      <c r="T355" s="1388"/>
      <c r="U355" s="1388"/>
      <c r="V355" s="1388"/>
      <c r="W355" s="1388"/>
      <c r="X355" s="1388"/>
      <c r="Y355" s="1388"/>
      <c r="Z355" s="1388"/>
      <c r="AA355" s="1388"/>
      <c r="AB355" s="1388"/>
      <c r="AC355" s="1389"/>
    </row>
    <row r="356" spans="1:29" ht="15.75" customHeight="1">
      <c r="A356" s="1432"/>
      <c r="B356" s="1416" t="s">
        <v>19</v>
      </c>
      <c r="C356" s="1417"/>
      <c r="D356" s="1417"/>
      <c r="E356" s="1417"/>
      <c r="F356" s="1417"/>
      <c r="G356" s="1417"/>
      <c r="H356" s="1417"/>
      <c r="I356" s="1417"/>
      <c r="J356" s="1417"/>
      <c r="K356" s="1417"/>
      <c r="L356" s="1417"/>
      <c r="M356" s="1417"/>
      <c r="N356" s="1418"/>
      <c r="O356" s="3"/>
      <c r="P356" s="1432"/>
      <c r="Q356" s="1416" t="s">
        <v>19</v>
      </c>
      <c r="R356" s="1417"/>
      <c r="S356" s="1417"/>
      <c r="T356" s="1417"/>
      <c r="U356" s="1417"/>
      <c r="V356" s="1417"/>
      <c r="W356" s="1417"/>
      <c r="X356" s="1417"/>
      <c r="Y356" s="1417"/>
      <c r="Z356" s="1417"/>
      <c r="AA356" s="1417"/>
      <c r="AB356" s="1417"/>
      <c r="AC356" s="1418"/>
    </row>
    <row r="357" spans="1:29" ht="15.75" customHeight="1" thickBot="1">
      <c r="A357" s="1432"/>
      <c r="B357" s="1419"/>
      <c r="C357" s="1420"/>
      <c r="D357" s="1420"/>
      <c r="E357" s="1420"/>
      <c r="F357" s="1420"/>
      <c r="G357" s="1420"/>
      <c r="H357" s="1420"/>
      <c r="I357" s="1420"/>
      <c r="J357" s="1420"/>
      <c r="K357" s="1420"/>
      <c r="L357" s="1420"/>
      <c r="M357" s="1420"/>
      <c r="N357" s="1421"/>
      <c r="O357" s="3"/>
      <c r="P357" s="1432"/>
      <c r="Q357" s="1419"/>
      <c r="R357" s="1420"/>
      <c r="S357" s="1420"/>
      <c r="T357" s="1420"/>
      <c r="U357" s="1420"/>
      <c r="V357" s="1420"/>
      <c r="W357" s="1420"/>
      <c r="X357" s="1420"/>
      <c r="Y357" s="1420"/>
      <c r="Z357" s="1420"/>
      <c r="AA357" s="1420"/>
      <c r="AB357" s="1420"/>
      <c r="AC357" s="1421"/>
    </row>
    <row r="358" spans="1:29" ht="15" customHeight="1">
      <c r="A358" s="1432"/>
      <c r="B358" s="9"/>
      <c r="C358" s="10"/>
      <c r="D358" s="10"/>
      <c r="E358" s="10"/>
      <c r="F358" s="10"/>
      <c r="G358" s="10"/>
      <c r="H358" s="10"/>
      <c r="I358" s="10"/>
      <c r="J358" s="10"/>
      <c r="K358" s="10"/>
      <c r="L358" s="10"/>
      <c r="M358" s="10"/>
      <c r="N358" s="11"/>
      <c r="O358" s="3"/>
      <c r="P358" s="1432"/>
      <c r="Q358" s="1424" t="s">
        <v>144</v>
      </c>
      <c r="R358" s="1403"/>
      <c r="S358" s="1403"/>
      <c r="T358" s="1403"/>
      <c r="U358" s="1403"/>
      <c r="V358" s="1403"/>
      <c r="W358" s="1403"/>
      <c r="X358" s="1403"/>
      <c r="Y358" s="1403"/>
      <c r="Z358" s="1403"/>
      <c r="AA358" s="1403"/>
      <c r="AB358" s="1403"/>
      <c r="AC358" s="1425"/>
    </row>
    <row r="359" spans="1:29" ht="15" customHeight="1" thickBot="1">
      <c r="A359" s="1432"/>
      <c r="B359" s="9"/>
      <c r="C359" s="10"/>
      <c r="D359" s="10"/>
      <c r="E359" s="10"/>
      <c r="F359" s="10"/>
      <c r="G359" s="1408" t="s">
        <v>5</v>
      </c>
      <c r="H359" s="1408"/>
      <c r="I359" s="10"/>
      <c r="J359" s="10"/>
      <c r="K359" s="10"/>
      <c r="L359" s="10"/>
      <c r="M359" s="10"/>
      <c r="N359" s="11"/>
      <c r="O359" s="3"/>
      <c r="P359" s="1432"/>
      <c r="Q359" s="1426"/>
      <c r="R359" s="1406"/>
      <c r="S359" s="1406"/>
      <c r="T359" s="1406"/>
      <c r="U359" s="1406"/>
      <c r="V359" s="1406"/>
      <c r="W359" s="1406"/>
      <c r="X359" s="1406"/>
      <c r="Y359" s="1406"/>
      <c r="Z359" s="1406"/>
      <c r="AA359" s="1406"/>
      <c r="AB359" s="1406"/>
      <c r="AC359" s="1427"/>
    </row>
    <row r="360" spans="1:29" ht="18.75" customHeight="1">
      <c r="A360" s="1432"/>
      <c r="B360" s="9"/>
      <c r="C360" s="10"/>
      <c r="D360" s="10"/>
      <c r="E360" s="165" t="s">
        <v>146</v>
      </c>
      <c r="F360" s="166" t="s">
        <v>4</v>
      </c>
      <c r="G360" s="1414">
        <v>5</v>
      </c>
      <c r="H360" s="1414"/>
      <c r="I360" s="193"/>
      <c r="J360" s="10"/>
      <c r="K360" s="10"/>
      <c r="L360" s="10"/>
      <c r="M360" s="10"/>
      <c r="N360" s="11"/>
      <c r="O360" s="3"/>
      <c r="P360" s="1432"/>
      <c r="Q360" s="1439" t="s">
        <v>1391</v>
      </c>
      <c r="R360" s="1428"/>
      <c r="S360" s="1428"/>
      <c r="T360" s="1428"/>
      <c r="U360" s="1428"/>
      <c r="V360" s="1428"/>
      <c r="W360" s="1428"/>
      <c r="X360" s="1428"/>
      <c r="Y360" s="1428"/>
      <c r="Z360" s="1428"/>
      <c r="AA360" s="1428"/>
      <c r="AB360" s="991"/>
      <c r="AC360" s="11"/>
    </row>
    <row r="361" spans="1:29">
      <c r="A361" s="1432"/>
      <c r="B361" s="256" t="s">
        <v>354</v>
      </c>
      <c r="C361" s="164" t="s">
        <v>6</v>
      </c>
      <c r="D361" s="99" t="s">
        <v>861</v>
      </c>
      <c r="E361" s="10"/>
      <c r="F361" s="10"/>
      <c r="G361" s="114"/>
      <c r="H361" s="109"/>
      <c r="I361" s="761" t="s">
        <v>354</v>
      </c>
      <c r="J361" s="188" t="s">
        <v>7</v>
      </c>
      <c r="K361" s="188"/>
      <c r="L361" s="188"/>
      <c r="M361" s="188"/>
      <c r="N361" s="189"/>
      <c r="O361" s="3"/>
      <c r="P361" s="1432"/>
      <c r="Q361" s="1439"/>
      <c r="R361" s="1428"/>
      <c r="S361" s="1428"/>
      <c r="T361" s="1428"/>
      <c r="U361" s="1428"/>
      <c r="V361" s="1428"/>
      <c r="W361" s="1428"/>
      <c r="X361" s="1428"/>
      <c r="Y361" s="1428"/>
      <c r="Z361" s="1428"/>
      <c r="AA361" s="1428"/>
      <c r="AB361" s="869" t="s">
        <v>5</v>
      </c>
      <c r="AC361" s="11"/>
    </row>
    <row r="362" spans="1:29" ht="16.5" customHeight="1">
      <c r="A362" s="1432"/>
      <c r="B362" s="9"/>
      <c r="C362" s="167">
        <v>1</v>
      </c>
      <c r="D362" s="14" t="s">
        <v>117</v>
      </c>
      <c r="E362" s="14"/>
      <c r="F362" s="14"/>
      <c r="G362" s="1409">
        <f>(C362/C372)*G360</f>
        <v>2.0491803278688527</v>
      </c>
      <c r="H362" s="1409"/>
      <c r="I362" s="10"/>
      <c r="J362" s="1497" t="s">
        <v>205</v>
      </c>
      <c r="K362" s="1497"/>
      <c r="L362" s="1497"/>
      <c r="M362" s="1497"/>
      <c r="N362" s="1498"/>
      <c r="O362" s="3"/>
      <c r="P362" s="1432"/>
      <c r="Q362" s="1439"/>
      <c r="R362" s="1428"/>
      <c r="S362" s="1428"/>
      <c r="T362" s="1428"/>
      <c r="U362" s="1428"/>
      <c r="V362" s="1428"/>
      <c r="W362" s="1428"/>
      <c r="X362" s="1428"/>
      <c r="Y362" s="1428"/>
      <c r="Z362" s="1428"/>
      <c r="AA362" s="1428"/>
      <c r="AB362" s="991"/>
      <c r="AC362" s="11"/>
    </row>
    <row r="363" spans="1:29" ht="15.75">
      <c r="A363" s="1432"/>
      <c r="B363" s="164" t="s">
        <v>6</v>
      </c>
      <c r="C363" s="167">
        <v>0.3</v>
      </c>
      <c r="D363" s="14" t="s">
        <v>44</v>
      </c>
      <c r="E363" s="15"/>
      <c r="F363" s="16"/>
      <c r="G363" s="1409">
        <f>(C363/C372)*G360</f>
        <v>0.61475409836065587</v>
      </c>
      <c r="H363" s="1409"/>
      <c r="I363" s="10"/>
      <c r="J363" s="1499"/>
      <c r="K363" s="1499"/>
      <c r="L363" s="1499"/>
      <c r="M363" s="1499"/>
      <c r="N363" s="1500"/>
      <c r="O363" s="3"/>
      <c r="P363" s="1432"/>
      <c r="Q363" s="1440" t="s">
        <v>1374</v>
      </c>
      <c r="R363" s="1441"/>
      <c r="S363" s="1441"/>
      <c r="T363" s="1441"/>
      <c r="U363" s="1441"/>
      <c r="V363" s="1441"/>
      <c r="W363" s="1441"/>
      <c r="X363" s="1441"/>
      <c r="Y363" s="1441"/>
      <c r="Z363" s="1441"/>
      <c r="AA363" s="1441"/>
      <c r="AB363" s="876" t="s">
        <v>6</v>
      </c>
      <c r="AC363" s="11"/>
    </row>
    <row r="364" spans="1:29" ht="18.75">
      <c r="A364" s="1432"/>
      <c r="B364" s="184">
        <v>8</v>
      </c>
      <c r="C364" s="167">
        <v>0.16</v>
      </c>
      <c r="D364" s="14" t="s">
        <v>244</v>
      </c>
      <c r="E364" s="15"/>
      <c r="F364" s="16"/>
      <c r="G364" s="1409">
        <f>(C364/C372)*G360</f>
        <v>0.32786885245901648</v>
      </c>
      <c r="H364" s="1409"/>
      <c r="I364" s="616">
        <f>(B364/C364)*G364</f>
        <v>16.393442622950825</v>
      </c>
      <c r="J364" s="1501"/>
      <c r="K364" s="1501"/>
      <c r="L364" s="1501"/>
      <c r="M364" s="1501"/>
      <c r="N364" s="1502"/>
      <c r="O364" s="3"/>
      <c r="P364" s="1432"/>
      <c r="Q364" s="1440"/>
      <c r="R364" s="1441"/>
      <c r="S364" s="1441"/>
      <c r="T364" s="1441"/>
      <c r="U364" s="1441"/>
      <c r="V364" s="1441"/>
      <c r="W364" s="1441"/>
      <c r="X364" s="1441"/>
      <c r="Y364" s="1441"/>
      <c r="Z364" s="1441"/>
      <c r="AA364" s="1441"/>
      <c r="AB364" s="991"/>
      <c r="AC364" s="11"/>
    </row>
    <row r="365" spans="1:29" ht="16.5" customHeight="1">
      <c r="A365" s="1432"/>
      <c r="B365" s="9"/>
      <c r="C365" s="167">
        <v>0.13</v>
      </c>
      <c r="D365" s="14" t="s">
        <v>206</v>
      </c>
      <c r="E365" s="15"/>
      <c r="F365" s="16"/>
      <c r="G365" s="1409">
        <f>(C365/C372)*G360</f>
        <v>0.26639344262295089</v>
      </c>
      <c r="H365" s="1409"/>
      <c r="I365" s="10"/>
      <c r="J365" s="190" t="s">
        <v>207</v>
      </c>
      <c r="K365" s="190"/>
      <c r="L365" s="190"/>
      <c r="M365" s="190"/>
      <c r="N365" s="207"/>
      <c r="O365" s="3"/>
      <c r="P365" s="1432"/>
      <c r="Q365" s="9"/>
      <c r="R365" s="10"/>
      <c r="S365" s="10"/>
      <c r="T365" s="10"/>
      <c r="U365" s="10"/>
      <c r="V365" s="10"/>
      <c r="W365" s="10"/>
      <c r="X365" s="10"/>
      <c r="Y365" s="10"/>
      <c r="Z365" s="10"/>
      <c r="AA365" s="10"/>
      <c r="AB365" s="10"/>
      <c r="AC365" s="11"/>
    </row>
    <row r="366" spans="1:29" ht="15.75">
      <c r="A366" s="1432"/>
      <c r="B366" s="9"/>
      <c r="C366" s="167">
        <v>0.25</v>
      </c>
      <c r="D366" s="14" t="s">
        <v>208</v>
      </c>
      <c r="E366" s="15"/>
      <c r="F366" s="16"/>
      <c r="G366" s="1409">
        <f>(C366/C372)*G360</f>
        <v>0.51229508196721318</v>
      </c>
      <c r="H366" s="1409"/>
      <c r="I366" s="10"/>
      <c r="J366" s="190" t="s">
        <v>154</v>
      </c>
      <c r="K366" s="190"/>
      <c r="L366" s="190"/>
      <c r="M366" s="190"/>
      <c r="N366" s="207"/>
      <c r="O366" s="3"/>
      <c r="P366" s="1432"/>
      <c r="Q366" s="9"/>
      <c r="R366" s="10"/>
      <c r="S366" s="10"/>
      <c r="T366" s="10"/>
      <c r="U366" s="10"/>
      <c r="V366" s="10"/>
      <c r="W366" s="10"/>
      <c r="X366" s="10"/>
      <c r="Y366" s="10"/>
      <c r="Z366" s="10"/>
      <c r="AA366" s="10"/>
      <c r="AB366" s="10"/>
      <c r="AC366" s="11"/>
    </row>
    <row r="367" spans="1:29" ht="15.75" customHeight="1">
      <c r="A367" s="1432"/>
      <c r="B367" s="9"/>
      <c r="C367" s="167">
        <v>0.25</v>
      </c>
      <c r="D367" s="14" t="s">
        <v>209</v>
      </c>
      <c r="E367" s="15"/>
      <c r="F367" s="16"/>
      <c r="G367" s="1409">
        <f>(C367/C372)*G360</f>
        <v>0.51229508196721318</v>
      </c>
      <c r="H367" s="1409"/>
      <c r="I367" s="10"/>
      <c r="J367" s="1493" t="s">
        <v>241</v>
      </c>
      <c r="K367" s="1493"/>
      <c r="L367" s="1493"/>
      <c r="M367" s="1493"/>
      <c r="N367" s="1494"/>
      <c r="O367" s="3"/>
      <c r="P367" s="1432"/>
      <c r="Q367" s="9"/>
      <c r="R367" s="761" t="s">
        <v>354</v>
      </c>
      <c r="S367" s="886">
        <f>I364</f>
        <v>16.393442622950825</v>
      </c>
      <c r="T367" s="1032" t="s">
        <v>1484</v>
      </c>
      <c r="U367" s="10"/>
      <c r="V367" s="10"/>
      <c r="W367" s="10"/>
      <c r="X367" s="10"/>
      <c r="Y367" s="10"/>
      <c r="Z367" s="10"/>
      <c r="AA367" s="10"/>
      <c r="AB367" s="10"/>
      <c r="AC367" s="11"/>
    </row>
    <row r="368" spans="1:29" ht="15.75" customHeight="1">
      <c r="A368" s="1432"/>
      <c r="B368" s="9"/>
      <c r="C368" s="167">
        <v>0.3</v>
      </c>
      <c r="D368" s="14" t="s">
        <v>242</v>
      </c>
      <c r="E368" s="15"/>
      <c r="F368" s="16"/>
      <c r="G368" s="1409">
        <f>(C368/C372)*G360</f>
        <v>0.61475409836065587</v>
      </c>
      <c r="H368" s="1409"/>
      <c r="I368" s="10"/>
      <c r="J368" s="1536"/>
      <c r="K368" s="1536"/>
      <c r="L368" s="1536"/>
      <c r="M368" s="1536"/>
      <c r="N368" s="1537"/>
      <c r="O368" s="3"/>
      <c r="P368" s="1432"/>
      <c r="Q368" s="9"/>
      <c r="R368" s="10"/>
      <c r="S368" s="10"/>
      <c r="T368" s="10"/>
      <c r="U368" s="10"/>
      <c r="V368" s="10"/>
      <c r="W368" s="10"/>
      <c r="X368" s="10"/>
      <c r="Y368" s="10"/>
      <c r="Z368" s="10"/>
      <c r="AA368" s="10"/>
      <c r="AB368" s="10"/>
      <c r="AC368" s="11"/>
    </row>
    <row r="369" spans="1:29" ht="15.75" customHeight="1">
      <c r="A369" s="1432"/>
      <c r="B369" s="9"/>
      <c r="C369" s="167">
        <v>0.05</v>
      </c>
      <c r="D369" s="14" t="s">
        <v>243</v>
      </c>
      <c r="E369" s="15"/>
      <c r="F369" s="16"/>
      <c r="G369" s="1409">
        <f>(C369/C372)*G360</f>
        <v>0.10245901639344265</v>
      </c>
      <c r="H369" s="1409"/>
      <c r="I369" s="10"/>
      <c r="J369" s="1495"/>
      <c r="K369" s="1495"/>
      <c r="L369" s="1495"/>
      <c r="M369" s="1495"/>
      <c r="N369" s="1496"/>
      <c r="O369" s="3"/>
      <c r="P369" s="1432"/>
      <c r="Q369" s="9"/>
      <c r="R369" s="917" t="s">
        <v>1385</v>
      </c>
      <c r="S369" s="10"/>
      <c r="T369" s="10"/>
      <c r="U369" s="10"/>
      <c r="V369" s="10"/>
      <c r="W369" s="10"/>
      <c r="X369" s="10"/>
      <c r="Y369" s="10"/>
      <c r="Z369" s="10"/>
      <c r="AA369" s="10"/>
      <c r="AB369" s="10"/>
      <c r="AC369" s="11"/>
    </row>
    <row r="370" spans="1:29" ht="15.75">
      <c r="A370" s="1432"/>
      <c r="B370" s="9"/>
      <c r="C370" s="167"/>
      <c r="D370" s="14"/>
      <c r="E370" s="15"/>
      <c r="F370" s="16"/>
      <c r="G370" s="1409"/>
      <c r="H370" s="1409"/>
      <c r="I370" s="10"/>
      <c r="J370" s="177"/>
      <c r="K370" s="177"/>
      <c r="L370" s="177"/>
      <c r="M370" s="177"/>
      <c r="N370" s="178"/>
      <c r="O370" s="3"/>
      <c r="P370" s="1432"/>
      <c r="Q370" s="9"/>
      <c r="R370" s="10"/>
      <c r="S370" s="10"/>
      <c r="T370" s="10"/>
      <c r="U370" s="10"/>
      <c r="V370" s="10"/>
      <c r="W370" s="10"/>
      <c r="X370" s="10"/>
      <c r="Y370" s="10"/>
      <c r="Z370" s="10"/>
      <c r="AA370" s="10"/>
      <c r="AB370" s="10"/>
      <c r="AC370" s="11"/>
    </row>
    <row r="371" spans="1:29" ht="15.75" customHeight="1">
      <c r="A371" s="1432"/>
      <c r="B371" s="9"/>
      <c r="C371" s="10"/>
      <c r="D371" s="10"/>
      <c r="E371" s="10"/>
      <c r="F371" s="10"/>
      <c r="G371" s="18"/>
      <c r="H371" s="109"/>
      <c r="I371" s="10"/>
      <c r="J371" s="10"/>
      <c r="K371" s="109"/>
      <c r="L371" s="10"/>
      <c r="M371" s="10"/>
      <c r="N371" s="19"/>
      <c r="P371" s="1432"/>
      <c r="Q371" s="9"/>
      <c r="R371" s="10"/>
      <c r="S371" s="10"/>
      <c r="T371" s="10"/>
      <c r="U371" s="10"/>
      <c r="V371" s="10"/>
      <c r="W371" s="10"/>
      <c r="X371" s="10"/>
      <c r="Y371" s="10"/>
      <c r="Z371" s="10"/>
      <c r="AA371" s="10"/>
      <c r="AB371" s="10"/>
      <c r="AC371" s="11"/>
    </row>
    <row r="372" spans="1:29" ht="16.5" customHeight="1">
      <c r="A372" s="1432"/>
      <c r="B372" s="9"/>
      <c r="C372" s="163">
        <f>SUM(C362:C370)</f>
        <v>2.4399999999999995</v>
      </c>
      <c r="D372" s="1453" t="s">
        <v>8</v>
      </c>
      <c r="E372" s="1453"/>
      <c r="F372" s="1453"/>
      <c r="G372" s="1454">
        <f t="shared" ref="G372:H372" si="12">SUM(G362:G370)</f>
        <v>5.0000000000000018</v>
      </c>
      <c r="H372" s="1454">
        <f t="shared" si="12"/>
        <v>0</v>
      </c>
      <c r="I372" s="10"/>
      <c r="J372" s="10"/>
      <c r="K372" s="20"/>
      <c r="L372" s="10"/>
      <c r="M372" s="10"/>
      <c r="N372" s="19"/>
      <c r="P372" s="1432"/>
      <c r="Q372" s="1016" t="s">
        <v>1418</v>
      </c>
      <c r="R372" s="10"/>
      <c r="S372" s="10"/>
      <c r="T372" s="10"/>
      <c r="U372" s="10"/>
      <c r="V372" s="10"/>
      <c r="W372" s="10"/>
      <c r="X372" s="10"/>
      <c r="Y372" s="10"/>
      <c r="Z372" s="10"/>
      <c r="AA372" s="10"/>
      <c r="AB372" s="10"/>
      <c r="AC372" s="11"/>
    </row>
    <row r="373" spans="1:29" ht="16.5" customHeight="1" thickBot="1">
      <c r="A373" s="1432"/>
      <c r="B373" s="9"/>
      <c r="C373" s="163"/>
      <c r="D373" s="161"/>
      <c r="E373" s="161"/>
      <c r="F373" s="161"/>
      <c r="G373" s="162"/>
      <c r="H373" s="162"/>
      <c r="I373" s="10"/>
      <c r="J373" s="10"/>
      <c r="K373" s="20"/>
      <c r="L373" s="10"/>
      <c r="M373" s="10"/>
      <c r="N373" s="19"/>
      <c r="P373" s="1432"/>
      <c r="Q373" s="992" t="str">
        <f ca="1">CELL("nomfichier",P369)</f>
        <v>D:\1 UPRT SITE WEB\uprt.fr\ff-mickael-rabeau\[ff-mr-patisserie-N°3-complet.xlsx]Crèmes et Garnitures</v>
      </c>
      <c r="R373" s="10"/>
      <c r="S373" s="10"/>
      <c r="T373" s="10"/>
      <c r="U373" s="10"/>
      <c r="V373" s="10"/>
      <c r="W373" s="10"/>
      <c r="X373" s="10"/>
      <c r="Y373" s="10"/>
      <c r="Z373" s="10"/>
      <c r="AA373" s="10"/>
      <c r="AB373" s="10"/>
      <c r="AC373" s="11"/>
    </row>
    <row r="374" spans="1:29" ht="16.5" thickBot="1">
      <c r="A374" s="1432"/>
      <c r="B374" s="9" t="s">
        <v>201</v>
      </c>
      <c r="C374" s="21"/>
      <c r="D374" s="21"/>
      <c r="E374" s="21"/>
      <c r="F374" s="21"/>
      <c r="H374" s="186" t="s">
        <v>202</v>
      </c>
      <c r="I374" s="187" t="s">
        <v>203</v>
      </c>
      <c r="J374" s="10"/>
      <c r="K374" s="10"/>
      <c r="L374" s="10"/>
      <c r="M374" s="15"/>
      <c r="N374" s="19"/>
      <c r="P374" s="1432"/>
      <c r="Q374" s="938"/>
      <c r="R374" s="939"/>
      <c r="S374" s="939"/>
      <c r="T374" s="939"/>
      <c r="U374" s="25"/>
      <c r="V374" s="25"/>
      <c r="W374" s="25"/>
      <c r="X374" s="25"/>
      <c r="Y374" s="25"/>
      <c r="Z374" s="25"/>
      <c r="AA374" s="25"/>
      <c r="AB374" s="25"/>
      <c r="AC374" s="26"/>
    </row>
    <row r="375" spans="1:29">
      <c r="A375" s="1432"/>
      <c r="B375" s="23" t="s">
        <v>6</v>
      </c>
      <c r="C375" s="24" t="s">
        <v>10</v>
      </c>
      <c r="D375" s="25"/>
      <c r="E375" s="25"/>
      <c r="F375" s="25"/>
      <c r="G375" s="25"/>
      <c r="H375" s="25"/>
      <c r="I375" s="25"/>
      <c r="J375" s="25"/>
      <c r="K375" s="25"/>
      <c r="L375" s="25"/>
      <c r="M375" s="25"/>
      <c r="N375" s="26"/>
      <c r="P375" s="1432"/>
      <c r="Q375" s="9"/>
      <c r="R375" s="10" t="s">
        <v>9</v>
      </c>
      <c r="S375" s="932" t="s">
        <v>177</v>
      </c>
      <c r="T375" s="10"/>
      <c r="U375" s="10"/>
      <c r="V375" s="1429" t="s">
        <v>179</v>
      </c>
      <c r="W375" s="1429"/>
      <c r="X375" s="1429"/>
      <c r="Y375" s="1429"/>
      <c r="Z375" s="1429"/>
      <c r="AA375" s="1429"/>
      <c r="AB375" s="1429"/>
      <c r="AC375" s="1430"/>
    </row>
    <row r="376" spans="1:29">
      <c r="A376" s="1432"/>
      <c r="B376" s="438" t="s">
        <v>5</v>
      </c>
      <c r="C376" s="27" t="s">
        <v>11</v>
      </c>
      <c r="D376" s="28"/>
      <c r="E376" s="28"/>
      <c r="F376" s="28"/>
      <c r="G376" s="28"/>
      <c r="H376" s="28"/>
      <c r="I376" s="28"/>
      <c r="J376" s="28"/>
      <c r="K376" s="28"/>
      <c r="L376" s="28"/>
      <c r="M376" s="10"/>
      <c r="N376" s="29"/>
      <c r="P376" s="1432"/>
      <c r="Q376" s="834"/>
      <c r="R376" s="245"/>
      <c r="S376" s="245"/>
      <c r="T376" s="245"/>
      <c r="U376" s="245"/>
      <c r="V376" s="1029"/>
      <c r="W376" s="1029" t="s">
        <v>178</v>
      </c>
      <c r="X376" s="1029"/>
      <c r="Y376" s="1029"/>
      <c r="Z376" s="1029"/>
      <c r="AA376" s="1029"/>
      <c r="AB376" s="1029"/>
      <c r="AC376" s="1030"/>
    </row>
    <row r="377" spans="1:29" ht="15" customHeight="1">
      <c r="A377" s="1432"/>
      <c r="B377" s="1433" t="s">
        <v>1412</v>
      </c>
      <c r="C377" s="1434"/>
      <c r="D377" s="1434"/>
      <c r="E377" s="1434"/>
      <c r="F377" s="1434"/>
      <c r="G377" s="1434"/>
      <c r="H377" s="1434"/>
      <c r="I377" s="1434"/>
      <c r="J377" s="1434"/>
      <c r="K377" s="1434"/>
      <c r="L377" s="1434"/>
      <c r="M377" s="1434"/>
      <c r="N377" s="1435"/>
      <c r="P377" s="1432"/>
      <c r="Q377" s="1433" t="s">
        <v>1412</v>
      </c>
      <c r="R377" s="1434"/>
      <c r="S377" s="1434"/>
      <c r="T377" s="1434"/>
      <c r="U377" s="1434"/>
      <c r="V377" s="1434"/>
      <c r="W377" s="1434"/>
      <c r="X377" s="1434"/>
      <c r="Y377" s="1434"/>
      <c r="Z377" s="1434"/>
      <c r="AA377" s="1434"/>
      <c r="AB377" s="1434"/>
      <c r="AC377" s="1435"/>
    </row>
    <row r="378" spans="1:29" ht="15.75" thickBot="1">
      <c r="A378" s="1432"/>
      <c r="B378" s="1436"/>
      <c r="C378" s="1437"/>
      <c r="D378" s="1437"/>
      <c r="E378" s="1437"/>
      <c r="F378" s="1437"/>
      <c r="G378" s="1437"/>
      <c r="H378" s="1437"/>
      <c r="I378" s="1437"/>
      <c r="J378" s="1437"/>
      <c r="K378" s="1437"/>
      <c r="L378" s="1437"/>
      <c r="M378" s="1437"/>
      <c r="N378" s="1438"/>
      <c r="P378" s="1432"/>
      <c r="Q378" s="1436"/>
      <c r="R378" s="1437"/>
      <c r="S378" s="1437"/>
      <c r="T378" s="1437"/>
      <c r="U378" s="1437"/>
      <c r="V378" s="1437"/>
      <c r="W378" s="1437"/>
      <c r="X378" s="1437"/>
      <c r="Y378" s="1437"/>
      <c r="Z378" s="1437"/>
      <c r="AA378" s="1437"/>
      <c r="AB378" s="1437"/>
      <c r="AC378" s="1438"/>
    </row>
    <row r="380" spans="1:29" ht="15.75" thickBot="1">
      <c r="A380" s="8" t="s">
        <v>3</v>
      </c>
      <c r="B380" s="1431" t="str">
        <f>B381</f>
        <v>La crème Paris - Brest</v>
      </c>
      <c r="C380" s="1431"/>
      <c r="D380" s="1431"/>
      <c r="E380" s="1431"/>
      <c r="F380" s="1431"/>
      <c r="G380" s="1431"/>
      <c r="H380" s="1431"/>
      <c r="I380" s="1431"/>
      <c r="J380" s="1431"/>
      <c r="K380" s="1431"/>
      <c r="L380" s="1431"/>
      <c r="M380" s="1431"/>
      <c r="N380" s="1431"/>
      <c r="P380" s="8" t="s">
        <v>3</v>
      </c>
      <c r="Q380" s="1431" t="str">
        <f>Q381</f>
        <v>La crème Paris - Brest</v>
      </c>
      <c r="R380" s="1431"/>
      <c r="S380" s="1431"/>
      <c r="T380" s="1431"/>
      <c r="U380" s="1431"/>
      <c r="V380" s="1431"/>
      <c r="W380" s="1431"/>
      <c r="X380" s="1431"/>
      <c r="Y380" s="1431"/>
      <c r="Z380" s="1431"/>
      <c r="AA380" s="1431"/>
      <c r="AB380" s="1431"/>
      <c r="AC380" s="1431"/>
    </row>
    <row r="381" spans="1:29">
      <c r="A381" s="1432" t="str">
        <f>B381</f>
        <v>La crème Paris - Brest</v>
      </c>
      <c r="B381" s="1399" t="s">
        <v>245</v>
      </c>
      <c r="C381" s="1400"/>
      <c r="D381" s="1400"/>
      <c r="E381" s="1400"/>
      <c r="F381" s="1400"/>
      <c r="G381" s="1400"/>
      <c r="H381" s="1400"/>
      <c r="I381" s="1400"/>
      <c r="J381" s="1400"/>
      <c r="K381" s="1400"/>
      <c r="L381" s="1400"/>
      <c r="M381" s="1400"/>
      <c r="N381" s="1401"/>
      <c r="P381" s="1432" t="str">
        <f>Q381</f>
        <v>La crème Paris - Brest</v>
      </c>
      <c r="Q381" s="1399" t="s">
        <v>245</v>
      </c>
      <c r="R381" s="1400"/>
      <c r="S381" s="1400"/>
      <c r="T381" s="1400"/>
      <c r="U381" s="1400"/>
      <c r="V381" s="1400"/>
      <c r="W381" s="1400"/>
      <c r="X381" s="1400"/>
      <c r="Y381" s="1400"/>
      <c r="Z381" s="1400"/>
      <c r="AA381" s="1400"/>
      <c r="AB381" s="1400"/>
      <c r="AC381" s="1401"/>
    </row>
    <row r="382" spans="1:29" ht="15" customHeight="1">
      <c r="A382" s="1432"/>
      <c r="B382" s="1387"/>
      <c r="C382" s="1388"/>
      <c r="D382" s="1388"/>
      <c r="E382" s="1388"/>
      <c r="F382" s="1388"/>
      <c r="G382" s="1388"/>
      <c r="H382" s="1388"/>
      <c r="I382" s="1388"/>
      <c r="J382" s="1388"/>
      <c r="K382" s="1388"/>
      <c r="L382" s="1388"/>
      <c r="M382" s="1388"/>
      <c r="N382" s="1389"/>
      <c r="P382" s="1432"/>
      <c r="Q382" s="1387"/>
      <c r="R382" s="1388"/>
      <c r="S382" s="1388"/>
      <c r="T382" s="1388"/>
      <c r="U382" s="1388"/>
      <c r="V382" s="1388"/>
      <c r="W382" s="1388"/>
      <c r="X382" s="1388"/>
      <c r="Y382" s="1388"/>
      <c r="Z382" s="1388"/>
      <c r="AA382" s="1388"/>
      <c r="AB382" s="1388"/>
      <c r="AC382" s="1389"/>
    </row>
    <row r="383" spans="1:29" ht="15" customHeight="1">
      <c r="A383" s="1432"/>
      <c r="B383" s="1416" t="s">
        <v>19</v>
      </c>
      <c r="C383" s="1417"/>
      <c r="D383" s="1417"/>
      <c r="E383" s="1417"/>
      <c r="F383" s="1417"/>
      <c r="G383" s="1417"/>
      <c r="H383" s="1417"/>
      <c r="I383" s="1417"/>
      <c r="J383" s="1417"/>
      <c r="K383" s="1417"/>
      <c r="L383" s="1417"/>
      <c r="M383" s="1417"/>
      <c r="N383" s="1418"/>
      <c r="P383" s="1432"/>
      <c r="Q383" s="1416" t="s">
        <v>19</v>
      </c>
      <c r="R383" s="1417"/>
      <c r="S383" s="1417"/>
      <c r="T383" s="1417"/>
      <c r="U383" s="1417"/>
      <c r="V383" s="1417"/>
      <c r="W383" s="1417"/>
      <c r="X383" s="1417"/>
      <c r="Y383" s="1417"/>
      <c r="Z383" s="1417"/>
      <c r="AA383" s="1417"/>
      <c r="AB383" s="1417"/>
      <c r="AC383" s="1418"/>
    </row>
    <row r="384" spans="1:29" ht="15.75" thickBot="1">
      <c r="A384" s="1432"/>
      <c r="B384" s="1576"/>
      <c r="C384" s="1577"/>
      <c r="D384" s="1577"/>
      <c r="E384" s="1577"/>
      <c r="F384" s="1577"/>
      <c r="G384" s="1577"/>
      <c r="H384" s="1577"/>
      <c r="I384" s="1577"/>
      <c r="J384" s="1577"/>
      <c r="K384" s="1577"/>
      <c r="L384" s="1577"/>
      <c r="M384" s="1577"/>
      <c r="N384" s="1578"/>
      <c r="P384" s="1432"/>
      <c r="Q384" s="1576"/>
      <c r="R384" s="1577"/>
      <c r="S384" s="1577"/>
      <c r="T384" s="1577"/>
      <c r="U384" s="1577"/>
      <c r="V384" s="1577"/>
      <c r="W384" s="1577"/>
      <c r="X384" s="1577"/>
      <c r="Y384" s="1577"/>
      <c r="Z384" s="1577"/>
      <c r="AA384" s="1577"/>
      <c r="AB384" s="1577"/>
      <c r="AC384" s="1578"/>
    </row>
    <row r="385" spans="1:29" ht="15" customHeight="1">
      <c r="A385" s="1432"/>
      <c r="B385" s="10"/>
      <c r="C385" s="10"/>
      <c r="D385" s="10"/>
      <c r="E385" s="10"/>
      <c r="F385" s="59"/>
      <c r="G385" s="59"/>
      <c r="H385" s="59"/>
      <c r="I385" s="59"/>
      <c r="J385" s="59"/>
      <c r="K385" s="59"/>
      <c r="L385" s="10"/>
      <c r="M385" s="10"/>
      <c r="N385" s="11"/>
      <c r="P385" s="1432"/>
      <c r="Q385" s="1424" t="s">
        <v>144</v>
      </c>
      <c r="R385" s="1403"/>
      <c r="S385" s="1403"/>
      <c r="T385" s="1403"/>
      <c r="U385" s="1403"/>
      <c r="V385" s="1403"/>
      <c r="W385" s="1403"/>
      <c r="X385" s="1403"/>
      <c r="Y385" s="1403"/>
      <c r="Z385" s="1403"/>
      <c r="AA385" s="1403"/>
      <c r="AB385" s="1403"/>
      <c r="AC385" s="1425"/>
    </row>
    <row r="386" spans="1:29" ht="15.75" customHeight="1" thickBot="1">
      <c r="A386" s="1432"/>
      <c r="B386" s="10"/>
      <c r="C386" s="10"/>
      <c r="D386" s="10"/>
      <c r="E386" s="10"/>
      <c r="F386" s="45"/>
      <c r="G386" s="1408" t="s">
        <v>5</v>
      </c>
      <c r="H386" s="1408"/>
      <c r="I386" s="1408" t="s">
        <v>5</v>
      </c>
      <c r="J386" s="1408"/>
      <c r="K386" s="45"/>
      <c r="L386" s="10"/>
      <c r="M386" s="10"/>
      <c r="N386" s="11"/>
      <c r="P386" s="1432"/>
      <c r="Q386" s="1426"/>
      <c r="R386" s="1406"/>
      <c r="S386" s="1406"/>
      <c r="T386" s="1406"/>
      <c r="U386" s="1406"/>
      <c r="V386" s="1406"/>
      <c r="W386" s="1406"/>
      <c r="X386" s="1406"/>
      <c r="Y386" s="1406"/>
      <c r="Z386" s="1406"/>
      <c r="AA386" s="1406"/>
      <c r="AB386" s="1406"/>
      <c r="AC386" s="1427"/>
    </row>
    <row r="387" spans="1:29" ht="18.75" customHeight="1">
      <c r="A387" s="1432"/>
      <c r="B387" s="10"/>
      <c r="C387" s="10"/>
      <c r="D387" s="10"/>
      <c r="E387" s="10"/>
      <c r="F387" s="10"/>
      <c r="G387" s="1414">
        <v>1</v>
      </c>
      <c r="H387" s="1414"/>
      <c r="I387" s="1414">
        <v>1</v>
      </c>
      <c r="J387" s="1414"/>
      <c r="K387" s="10"/>
      <c r="L387" s="10"/>
      <c r="M387" s="10"/>
      <c r="N387" s="11"/>
      <c r="P387" s="1432"/>
      <c r="Q387" s="1439" t="s">
        <v>1481</v>
      </c>
      <c r="R387" s="1428"/>
      <c r="S387" s="1428"/>
      <c r="T387" s="1428"/>
      <c r="U387" s="1428"/>
      <c r="V387" s="1428"/>
      <c r="W387" s="1428"/>
      <c r="X387" s="1428"/>
      <c r="Y387" s="1428"/>
      <c r="Z387" s="1428"/>
      <c r="AA387" s="1428"/>
      <c r="AB387" s="991"/>
      <c r="AC387" s="11"/>
    </row>
    <row r="388" spans="1:29" ht="15" customHeight="1">
      <c r="A388" s="1432"/>
      <c r="B388" s="30" t="s">
        <v>20</v>
      </c>
      <c r="C388" s="158" t="s">
        <v>21</v>
      </c>
      <c r="D388" s="10"/>
      <c r="E388" s="10"/>
      <c r="F388" s="10"/>
      <c r="G388" s="1527" t="s">
        <v>20</v>
      </c>
      <c r="H388" s="1527"/>
      <c r="I388" s="1527" t="s">
        <v>21</v>
      </c>
      <c r="J388" s="1527"/>
      <c r="K388" s="10"/>
      <c r="L388" s="10"/>
      <c r="M388" s="10"/>
      <c r="N388" s="11"/>
      <c r="P388" s="1432"/>
      <c r="Q388" s="1439"/>
      <c r="R388" s="1428"/>
      <c r="S388" s="1428"/>
      <c r="T388" s="1428"/>
      <c r="U388" s="1428"/>
      <c r="V388" s="1428"/>
      <c r="W388" s="1428"/>
      <c r="X388" s="1428"/>
      <c r="Y388" s="1428"/>
      <c r="Z388" s="1428"/>
      <c r="AA388" s="1428"/>
      <c r="AB388" s="869" t="s">
        <v>5</v>
      </c>
      <c r="AC388" s="11"/>
    </row>
    <row r="389" spans="1:29" ht="18.75">
      <c r="A389" s="1432"/>
      <c r="B389" s="164" t="s">
        <v>6</v>
      </c>
      <c r="C389" s="164" t="s">
        <v>6</v>
      </c>
      <c r="D389" s="99" t="s">
        <v>861</v>
      </c>
      <c r="E389" s="10"/>
      <c r="F389" s="10"/>
      <c r="G389" s="10"/>
      <c r="H389" s="10"/>
      <c r="I389" s="10"/>
      <c r="J389" s="10"/>
      <c r="K389" s="1412" t="s">
        <v>7</v>
      </c>
      <c r="L389" s="1412"/>
      <c r="M389" s="1412"/>
      <c r="N389" s="1413"/>
      <c r="P389" s="1432"/>
      <c r="Q389" s="1439"/>
      <c r="R389" s="1428"/>
      <c r="S389" s="1428"/>
      <c r="T389" s="1428"/>
      <c r="U389" s="1428"/>
      <c r="V389" s="1428"/>
      <c r="W389" s="1428"/>
      <c r="X389" s="1428"/>
      <c r="Y389" s="1428"/>
      <c r="Z389" s="1428"/>
      <c r="AA389" s="1428"/>
      <c r="AB389" s="991"/>
      <c r="AC389" s="11"/>
    </row>
    <row r="390" spans="1:29" ht="15.75" customHeight="1">
      <c r="A390" s="1432"/>
      <c r="B390" s="13">
        <v>1</v>
      </c>
      <c r="C390" s="13">
        <v>0.5</v>
      </c>
      <c r="D390" s="14" t="s">
        <v>246</v>
      </c>
      <c r="E390" s="14"/>
      <c r="F390" s="14"/>
      <c r="G390" s="1409">
        <f>IF(ISTEXT(B390),0,(B390/B397)*G387)</f>
        <v>0.55555555555555558</v>
      </c>
      <c r="H390" s="1409"/>
      <c r="I390" s="1409">
        <f>IF(ISTEXT(C390),0,(C390/C397)*I387)</f>
        <v>0.55555555555555558</v>
      </c>
      <c r="J390" s="1409"/>
      <c r="K390" s="1581" t="s">
        <v>247</v>
      </c>
      <c r="L390" s="1581"/>
      <c r="M390" s="1581"/>
      <c r="N390" s="1582"/>
      <c r="P390" s="1432"/>
      <c r="Q390" s="1440" t="s">
        <v>1374</v>
      </c>
      <c r="R390" s="1441"/>
      <c r="S390" s="1441"/>
      <c r="T390" s="1441"/>
      <c r="U390" s="1441"/>
      <c r="V390" s="1441"/>
      <c r="W390" s="1441"/>
      <c r="X390" s="1441"/>
      <c r="Y390" s="1441"/>
      <c r="Z390" s="1441"/>
      <c r="AA390" s="1441"/>
      <c r="AB390" s="876" t="s">
        <v>6</v>
      </c>
      <c r="AC390" s="11"/>
    </row>
    <row r="391" spans="1:29" ht="15.75" customHeight="1">
      <c r="A391" s="1432"/>
      <c r="B391" s="13">
        <v>0.5</v>
      </c>
      <c r="C391" s="13">
        <v>0.2</v>
      </c>
      <c r="D391" s="14" t="s">
        <v>248</v>
      </c>
      <c r="E391" s="14"/>
      <c r="F391" s="14"/>
      <c r="G391" s="1409">
        <f>IF(ISTEXT(B391),0,(B391/B397)*G387)</f>
        <v>0.27777777777777779</v>
      </c>
      <c r="H391" s="1409"/>
      <c r="I391" s="1409">
        <f>IF(ISTEXT(C391),0,(C391/C397)*I387)</f>
        <v>0.22222222222222227</v>
      </c>
      <c r="J391" s="1409"/>
      <c r="K391" s="1583"/>
      <c r="L391" s="1583"/>
      <c r="M391" s="1583"/>
      <c r="N391" s="1584"/>
      <c r="P391" s="1432"/>
      <c r="Q391" s="1440"/>
      <c r="R391" s="1441"/>
      <c r="S391" s="1441"/>
      <c r="T391" s="1441"/>
      <c r="U391" s="1441"/>
      <c r="V391" s="1441"/>
      <c r="W391" s="1441"/>
      <c r="X391" s="1441"/>
      <c r="Y391" s="1441"/>
      <c r="Z391" s="1441"/>
      <c r="AA391" s="1441"/>
      <c r="AB391" s="991"/>
      <c r="AC391" s="11"/>
    </row>
    <row r="392" spans="1:29" ht="15.75">
      <c r="A392" s="1432"/>
      <c r="B392" s="13">
        <v>0.25</v>
      </c>
      <c r="C392" s="13">
        <v>0.2</v>
      </c>
      <c r="D392" s="14" t="s">
        <v>242</v>
      </c>
      <c r="E392" s="15"/>
      <c r="F392" s="16"/>
      <c r="G392" s="1409">
        <f>IF(ISTEXT(B392),0,(B392/B397)*G387)</f>
        <v>0.1388888888888889</v>
      </c>
      <c r="H392" s="1409"/>
      <c r="I392" s="1409">
        <f>IF(ISTEXT(C392),0,(C392/C397)*I387)</f>
        <v>0.22222222222222227</v>
      </c>
      <c r="J392" s="1409"/>
      <c r="K392" s="1583"/>
      <c r="L392" s="1583"/>
      <c r="M392" s="1583"/>
      <c r="N392" s="1584"/>
      <c r="P392" s="1432"/>
      <c r="Q392" s="9"/>
      <c r="R392" s="10"/>
      <c r="S392" s="10"/>
      <c r="T392" s="10"/>
      <c r="U392" s="10"/>
      <c r="V392" s="10"/>
      <c r="W392" s="10"/>
      <c r="X392" s="10"/>
      <c r="Y392" s="10"/>
      <c r="Z392" s="10"/>
      <c r="AA392" s="10"/>
      <c r="AB392" s="10"/>
      <c r="AC392" s="11"/>
    </row>
    <row r="393" spans="1:29" ht="15.75">
      <c r="A393" s="1432"/>
      <c r="B393" s="13">
        <v>0.05</v>
      </c>
      <c r="C393" s="13"/>
      <c r="D393" s="14" t="s">
        <v>46</v>
      </c>
      <c r="E393" s="15"/>
      <c r="F393" s="16"/>
      <c r="G393" s="1409">
        <f>IF(ISTEXT(B393),0,(B393/B397)*G387)</f>
        <v>2.777777777777778E-2</v>
      </c>
      <c r="H393" s="1409"/>
      <c r="I393" s="1409">
        <f>IF(ISTEXT(C393),0,(C393/C397)*I387)</f>
        <v>0</v>
      </c>
      <c r="J393" s="1409"/>
      <c r="K393" s="1583"/>
      <c r="L393" s="1583"/>
      <c r="M393" s="1583"/>
      <c r="N393" s="1584"/>
      <c r="P393" s="1432"/>
      <c r="Q393" s="9"/>
      <c r="R393" s="14" t="s">
        <v>1483</v>
      </c>
      <c r="S393" s="10"/>
      <c r="T393" s="10"/>
      <c r="U393" s="10"/>
      <c r="V393" s="10"/>
      <c r="W393" s="10"/>
      <c r="X393" s="10"/>
      <c r="Y393" s="10"/>
      <c r="Z393" s="10"/>
      <c r="AA393" s="10"/>
      <c r="AB393" s="10"/>
      <c r="AC393" s="11"/>
    </row>
    <row r="394" spans="1:29" ht="15.75">
      <c r="A394" s="1432"/>
      <c r="B394" s="167" t="s">
        <v>17</v>
      </c>
      <c r="C394" s="167" t="s">
        <v>17</v>
      </c>
      <c r="D394" s="14" t="s">
        <v>118</v>
      </c>
      <c r="E394" s="15"/>
      <c r="F394" s="16"/>
      <c r="G394" s="1409">
        <f>IF(ISTEXT(B394),0,(B394/B397)*G387)</f>
        <v>0</v>
      </c>
      <c r="H394" s="1409"/>
      <c r="I394" s="1409">
        <f>IF(ISTEXT(C394),0,(C394/C397)*I387)</f>
        <v>0</v>
      </c>
      <c r="J394" s="1409"/>
      <c r="K394" s="1585"/>
      <c r="L394" s="1585"/>
      <c r="M394" s="1585"/>
      <c r="N394" s="1586"/>
      <c r="P394" s="1432"/>
      <c r="Q394" s="9"/>
      <c r="R394" s="10"/>
      <c r="S394" s="10"/>
      <c r="T394" s="10"/>
      <c r="U394" s="10"/>
      <c r="V394" s="10"/>
      <c r="W394" s="10"/>
      <c r="X394" s="10"/>
      <c r="Y394" s="10"/>
      <c r="Z394" s="10"/>
      <c r="AA394" s="10"/>
      <c r="AB394" s="10"/>
      <c r="AC394" s="11"/>
    </row>
    <row r="395" spans="1:29" ht="15.75">
      <c r="A395" s="1432"/>
      <c r="B395" s="13"/>
      <c r="C395" s="13"/>
      <c r="D395" s="14"/>
      <c r="E395" s="15"/>
      <c r="F395" s="16"/>
      <c r="G395" s="1409"/>
      <c r="H395" s="1409"/>
      <c r="I395" s="1409"/>
      <c r="J395" s="1409"/>
      <c r="K395" s="208"/>
      <c r="L395" s="208"/>
      <c r="M395" s="208"/>
      <c r="N395" s="209"/>
      <c r="P395" s="1432"/>
      <c r="Q395" s="9"/>
      <c r="R395" s="10"/>
      <c r="S395" s="10"/>
      <c r="T395" s="10"/>
      <c r="U395" s="10"/>
      <c r="V395" s="10"/>
      <c r="W395" s="10"/>
      <c r="X395" s="10"/>
      <c r="Y395" s="10"/>
      <c r="Z395" s="10"/>
      <c r="AA395" s="10"/>
      <c r="AB395" s="10"/>
      <c r="AC395" s="11"/>
    </row>
    <row r="396" spans="1:29" ht="15.75">
      <c r="A396" s="1432"/>
      <c r="B396" s="9"/>
      <c r="C396" s="10"/>
      <c r="D396" s="10"/>
      <c r="E396" s="10"/>
      <c r="F396" s="10"/>
      <c r="G396" s="18"/>
      <c r="H396" s="15"/>
      <c r="I396" s="18"/>
      <c r="J396" s="15"/>
      <c r="K396" s="158"/>
      <c r="L396" s="70"/>
      <c r="M396" s="70"/>
      <c r="N396" s="71"/>
      <c r="P396" s="1432"/>
      <c r="Q396" s="1016" t="s">
        <v>1418</v>
      </c>
      <c r="R396" s="10"/>
      <c r="S396" s="10"/>
      <c r="T396" s="10"/>
      <c r="U396" s="10"/>
      <c r="V396" s="10"/>
      <c r="W396" s="10"/>
      <c r="X396" s="10"/>
      <c r="Y396" s="10"/>
      <c r="Z396" s="10"/>
      <c r="AA396" s="10"/>
      <c r="AB396" s="10"/>
      <c r="AC396" s="11"/>
    </row>
    <row r="397" spans="1:29" ht="16.5" thickBot="1">
      <c r="A397" s="1432"/>
      <c r="B397" s="163">
        <f>SUM(B390:B393)</f>
        <v>1.8</v>
      </c>
      <c r="C397" s="163">
        <f>SUM(C390:C393)</f>
        <v>0.89999999999999991</v>
      </c>
      <c r="D397" s="1453" t="s">
        <v>8</v>
      </c>
      <c r="E397" s="1453"/>
      <c r="F397" s="1453"/>
      <c r="G397" s="1454">
        <f>SUM(G390:G395)</f>
        <v>1</v>
      </c>
      <c r="H397" s="1454">
        <f>SUM(H390:H395)</f>
        <v>0</v>
      </c>
      <c r="I397" s="1454">
        <f>SUM(I390:I395)</f>
        <v>1.0000000000000002</v>
      </c>
      <c r="J397" s="1454">
        <f>SUM(J390:J395)</f>
        <v>0</v>
      </c>
      <c r="K397" s="1574"/>
      <c r="L397" s="1574"/>
      <c r="M397" s="1574"/>
      <c r="N397" s="1575"/>
      <c r="P397" s="1432"/>
      <c r="Q397" s="992" t="str">
        <f ca="1">CELL("nomfichier",P393)</f>
        <v>D:\1 UPRT SITE WEB\uprt.fr\ff-mickael-rabeau\[ff-mr-patisserie-N°3-complet.xlsx]Crèmes et Garnitures</v>
      </c>
      <c r="R397" s="10"/>
      <c r="S397" s="10"/>
      <c r="T397" s="10"/>
      <c r="U397" s="10"/>
      <c r="V397" s="10"/>
      <c r="W397" s="10"/>
      <c r="X397" s="10"/>
      <c r="Y397" s="10"/>
      <c r="Z397" s="10"/>
      <c r="AA397" s="10"/>
      <c r="AB397" s="10"/>
      <c r="AC397" s="11"/>
    </row>
    <row r="398" spans="1:29" ht="16.5" thickBot="1">
      <c r="A398" s="1432"/>
      <c r="B398" s="14"/>
      <c r="C398" s="21"/>
      <c r="D398" s="21"/>
      <c r="E398" s="21"/>
      <c r="F398" s="21"/>
      <c r="G398" s="22"/>
      <c r="H398" s="15"/>
      <c r="I398" s="14"/>
      <c r="J398" s="10"/>
      <c r="K398" s="10"/>
      <c r="L398" s="10"/>
      <c r="M398" s="15"/>
      <c r="N398" s="19"/>
      <c r="P398" s="1432"/>
      <c r="Q398" s="938"/>
      <c r="R398" s="939"/>
      <c r="S398" s="939"/>
      <c r="T398" s="939"/>
      <c r="U398" s="25"/>
      <c r="V398" s="25"/>
      <c r="W398" s="25"/>
      <c r="X398" s="25"/>
      <c r="Y398" s="25"/>
      <c r="Z398" s="25"/>
      <c r="AA398" s="25"/>
      <c r="AB398" s="25"/>
      <c r="AC398" s="26"/>
    </row>
    <row r="399" spans="1:29">
      <c r="A399" s="1432"/>
      <c r="B399" s="23" t="s">
        <v>6</v>
      </c>
      <c r="C399" s="24" t="s">
        <v>10</v>
      </c>
      <c r="D399" s="25"/>
      <c r="E399" s="25"/>
      <c r="F399" s="25"/>
      <c r="G399" s="25"/>
      <c r="H399" s="25"/>
      <c r="I399" s="25"/>
      <c r="J399" s="25"/>
      <c r="K399" s="25"/>
      <c r="L399" s="25"/>
      <c r="M399" s="25"/>
      <c r="N399" s="26"/>
      <c r="P399" s="1432"/>
      <c r="Q399" s="9"/>
      <c r="R399" s="10" t="s">
        <v>9</v>
      </c>
      <c r="S399" s="932" t="s">
        <v>177</v>
      </c>
      <c r="T399" s="10"/>
      <c r="U399" s="10"/>
      <c r="V399" s="1429" t="s">
        <v>179</v>
      </c>
      <c r="W399" s="1429"/>
      <c r="X399" s="1429"/>
      <c r="Y399" s="1429"/>
      <c r="Z399" s="1429"/>
      <c r="AA399" s="1429"/>
      <c r="AB399" s="1429"/>
      <c r="AC399" s="1430"/>
    </row>
    <row r="400" spans="1:29">
      <c r="A400" s="1432"/>
      <c r="B400" s="159" t="s">
        <v>5</v>
      </c>
      <c r="C400" s="27" t="s">
        <v>11</v>
      </c>
      <c r="D400" s="28"/>
      <c r="E400" s="28"/>
      <c r="F400" s="28"/>
      <c r="G400" s="28"/>
      <c r="H400" s="28"/>
      <c r="I400" s="28"/>
      <c r="J400" s="28"/>
      <c r="K400" s="28"/>
      <c r="L400" s="28"/>
      <c r="M400" s="10"/>
      <c r="N400" s="29"/>
      <c r="P400" s="1432"/>
      <c r="Q400" s="834"/>
      <c r="R400" s="245"/>
      <c r="S400" s="245"/>
      <c r="T400" s="245"/>
      <c r="U400" s="245"/>
      <c r="V400" s="1029"/>
      <c r="W400" s="1029" t="s">
        <v>178</v>
      </c>
      <c r="X400" s="1029"/>
      <c r="Y400" s="1029"/>
      <c r="Z400" s="1029"/>
      <c r="AA400" s="1029"/>
      <c r="AB400" s="1029"/>
      <c r="AC400" s="1030"/>
    </row>
    <row r="401" spans="1:29">
      <c r="A401" s="1432"/>
      <c r="B401" s="1433" t="s">
        <v>12</v>
      </c>
      <c r="C401" s="1434"/>
      <c r="D401" s="1434"/>
      <c r="E401" s="1434"/>
      <c r="F401" s="1434"/>
      <c r="G401" s="1434"/>
      <c r="H401" s="1434"/>
      <c r="I401" s="1434"/>
      <c r="J401" s="1434"/>
      <c r="K401" s="1434"/>
      <c r="L401" s="1434"/>
      <c r="M401" s="1434"/>
      <c r="N401" s="1435"/>
      <c r="P401" s="1432"/>
      <c r="Q401" s="1433" t="s">
        <v>12</v>
      </c>
      <c r="R401" s="1434"/>
      <c r="S401" s="1434"/>
      <c r="T401" s="1434"/>
      <c r="U401" s="1434"/>
      <c r="V401" s="1434"/>
      <c r="W401" s="1434"/>
      <c r="X401" s="1434"/>
      <c r="Y401" s="1434"/>
      <c r="Z401" s="1434"/>
      <c r="AA401" s="1434"/>
      <c r="AB401" s="1434"/>
      <c r="AC401" s="1435"/>
    </row>
    <row r="402" spans="1:29" ht="15.75" thickBot="1">
      <c r="A402" s="1432"/>
      <c r="B402" s="1436"/>
      <c r="C402" s="1437"/>
      <c r="D402" s="1437"/>
      <c r="E402" s="1437"/>
      <c r="F402" s="1437"/>
      <c r="G402" s="1437"/>
      <c r="H402" s="1437"/>
      <c r="I402" s="1437"/>
      <c r="J402" s="1437"/>
      <c r="K402" s="1437"/>
      <c r="L402" s="1437"/>
      <c r="M402" s="1437"/>
      <c r="N402" s="1438"/>
      <c r="P402" s="1432"/>
      <c r="Q402" s="1436"/>
      <c r="R402" s="1437"/>
      <c r="S402" s="1437"/>
      <c r="T402" s="1437"/>
      <c r="U402" s="1437"/>
      <c r="V402" s="1437"/>
      <c r="W402" s="1437"/>
      <c r="X402" s="1437"/>
      <c r="Y402" s="1437"/>
      <c r="Z402" s="1437"/>
      <c r="AA402" s="1437"/>
      <c r="AB402" s="1437"/>
      <c r="AC402" s="1438"/>
    </row>
    <row r="404" spans="1:29" ht="15.75" thickBot="1">
      <c r="A404" s="8" t="s">
        <v>3</v>
      </c>
      <c r="B404" s="1431" t="str">
        <f>B405</f>
        <v>La crème d'amandes</v>
      </c>
      <c r="C404" s="1431"/>
      <c r="D404" s="1431"/>
      <c r="E404" s="1431"/>
      <c r="F404" s="1431"/>
      <c r="G404" s="1431"/>
      <c r="H404" s="1431"/>
      <c r="I404" s="1431"/>
      <c r="J404" s="1431"/>
      <c r="K404" s="1431"/>
      <c r="L404" s="1431"/>
      <c r="M404" s="1431"/>
      <c r="N404" s="1431"/>
      <c r="O404" s="3"/>
      <c r="P404" s="8" t="s">
        <v>3</v>
      </c>
      <c r="Q404" s="1431" t="str">
        <f>Q405</f>
        <v>La crème d'amandes</v>
      </c>
      <c r="R404" s="1431"/>
      <c r="S404" s="1431"/>
      <c r="T404" s="1431"/>
      <c r="U404" s="1431"/>
      <c r="V404" s="1431"/>
      <c r="W404" s="1431"/>
      <c r="X404" s="1431"/>
      <c r="Y404" s="1431"/>
      <c r="Z404" s="1431"/>
      <c r="AA404" s="1431"/>
      <c r="AB404" s="1431"/>
      <c r="AC404" s="1431"/>
    </row>
    <row r="405" spans="1:29" ht="23.25" customHeight="1">
      <c r="A405" s="1432" t="str">
        <f>B405</f>
        <v>La crème d'amandes</v>
      </c>
      <c r="B405" s="1399" t="s">
        <v>256</v>
      </c>
      <c r="C405" s="1400"/>
      <c r="D405" s="1400"/>
      <c r="E405" s="1400"/>
      <c r="F405" s="1400"/>
      <c r="G405" s="1400"/>
      <c r="H405" s="1400"/>
      <c r="I405" s="1400"/>
      <c r="J405" s="1400"/>
      <c r="K405" s="1400"/>
      <c r="L405" s="1400"/>
      <c r="M405" s="1400"/>
      <c r="N405" s="1401"/>
      <c r="O405" s="3"/>
      <c r="P405" s="1432" t="str">
        <f>Q405</f>
        <v>La crème d'amandes</v>
      </c>
      <c r="Q405" s="1399" t="s">
        <v>256</v>
      </c>
      <c r="R405" s="1400"/>
      <c r="S405" s="1400"/>
      <c r="T405" s="1400"/>
      <c r="U405" s="1400"/>
      <c r="V405" s="1400"/>
      <c r="W405" s="1400"/>
      <c r="X405" s="1400"/>
      <c r="Y405" s="1400"/>
      <c r="Z405" s="1400"/>
      <c r="AA405" s="1400"/>
      <c r="AB405" s="1400"/>
      <c r="AC405" s="1401"/>
    </row>
    <row r="406" spans="1:29" ht="15.75" customHeight="1">
      <c r="A406" s="1432"/>
      <c r="B406" s="1387"/>
      <c r="C406" s="1388"/>
      <c r="D406" s="1388"/>
      <c r="E406" s="1388"/>
      <c r="F406" s="1388"/>
      <c r="G406" s="1388"/>
      <c r="H406" s="1388"/>
      <c r="I406" s="1388"/>
      <c r="J406" s="1388"/>
      <c r="K406" s="1388"/>
      <c r="L406" s="1388"/>
      <c r="M406" s="1388"/>
      <c r="N406" s="1389"/>
      <c r="O406" s="3"/>
      <c r="P406" s="1432"/>
      <c r="Q406" s="1387"/>
      <c r="R406" s="1388"/>
      <c r="S406" s="1388"/>
      <c r="T406" s="1388"/>
      <c r="U406" s="1388"/>
      <c r="V406" s="1388"/>
      <c r="W406" s="1388"/>
      <c r="X406" s="1388"/>
      <c r="Y406" s="1388"/>
      <c r="Z406" s="1388"/>
      <c r="AA406" s="1388"/>
      <c r="AB406" s="1388"/>
      <c r="AC406" s="1389"/>
    </row>
    <row r="407" spans="1:29" ht="15.75" customHeight="1">
      <c r="A407" s="1432"/>
      <c r="B407" s="1416" t="s">
        <v>19</v>
      </c>
      <c r="C407" s="1417"/>
      <c r="D407" s="1417"/>
      <c r="E407" s="1417"/>
      <c r="F407" s="1417"/>
      <c r="G407" s="1417"/>
      <c r="H407" s="1417"/>
      <c r="I407" s="1417"/>
      <c r="J407" s="1417"/>
      <c r="K407" s="1417"/>
      <c r="L407" s="1417"/>
      <c r="M407" s="1417"/>
      <c r="N407" s="1418"/>
      <c r="O407" s="3"/>
      <c r="P407" s="1432"/>
      <c r="Q407" s="1416" t="s">
        <v>19</v>
      </c>
      <c r="R407" s="1417"/>
      <c r="S407" s="1417"/>
      <c r="T407" s="1417"/>
      <c r="U407" s="1417"/>
      <c r="V407" s="1417"/>
      <c r="W407" s="1417"/>
      <c r="X407" s="1417"/>
      <c r="Y407" s="1417"/>
      <c r="Z407" s="1417"/>
      <c r="AA407" s="1417"/>
      <c r="AB407" s="1417"/>
      <c r="AC407" s="1418"/>
    </row>
    <row r="408" spans="1:29" ht="15.75" customHeight="1" thickBot="1">
      <c r="A408" s="1432"/>
      <c r="B408" s="1419"/>
      <c r="C408" s="1420"/>
      <c r="D408" s="1420"/>
      <c r="E408" s="1420"/>
      <c r="F408" s="1420"/>
      <c r="G408" s="1420"/>
      <c r="H408" s="1420"/>
      <c r="I408" s="1420"/>
      <c r="J408" s="1420"/>
      <c r="K408" s="1420"/>
      <c r="L408" s="1420"/>
      <c r="M408" s="1420"/>
      <c r="N408" s="1421"/>
      <c r="O408" s="3"/>
      <c r="P408" s="1432"/>
      <c r="Q408" s="1419"/>
      <c r="R408" s="1420"/>
      <c r="S408" s="1420"/>
      <c r="T408" s="1420"/>
      <c r="U408" s="1420"/>
      <c r="V408" s="1420"/>
      <c r="W408" s="1420"/>
      <c r="X408" s="1420"/>
      <c r="Y408" s="1420"/>
      <c r="Z408" s="1420"/>
      <c r="AA408" s="1420"/>
      <c r="AB408" s="1420"/>
      <c r="AC408" s="1421"/>
    </row>
    <row r="409" spans="1:29" ht="15" customHeight="1">
      <c r="A409" s="1432"/>
      <c r="B409" s="9"/>
      <c r="C409" s="10"/>
      <c r="D409" s="10"/>
      <c r="E409" s="10"/>
      <c r="F409" s="10"/>
      <c r="G409" s="10"/>
      <c r="H409" s="10"/>
      <c r="I409" s="10"/>
      <c r="J409" s="10"/>
      <c r="K409" s="10"/>
      <c r="L409" s="10"/>
      <c r="M409" s="10"/>
      <c r="N409" s="11"/>
      <c r="O409" s="3"/>
      <c r="P409" s="1432"/>
      <c r="Q409" s="1424" t="s">
        <v>144</v>
      </c>
      <c r="R409" s="1403"/>
      <c r="S409" s="1403"/>
      <c r="T409" s="1403"/>
      <c r="U409" s="1403"/>
      <c r="V409" s="1403"/>
      <c r="W409" s="1403"/>
      <c r="X409" s="1403"/>
      <c r="Y409" s="1403"/>
      <c r="Z409" s="1403"/>
      <c r="AA409" s="1403"/>
      <c r="AB409" s="1403"/>
      <c r="AC409" s="1425"/>
    </row>
    <row r="410" spans="1:29" ht="15" customHeight="1" thickBot="1">
      <c r="A410" s="1432"/>
      <c r="B410" s="9"/>
      <c r="C410" s="10"/>
      <c r="D410" s="10"/>
      <c r="E410" s="10"/>
      <c r="F410" s="10"/>
      <c r="G410" s="1408" t="s">
        <v>5</v>
      </c>
      <c r="H410" s="1408"/>
      <c r="I410" s="10"/>
      <c r="J410" s="10"/>
      <c r="K410" s="10"/>
      <c r="L410" s="10"/>
      <c r="M410" s="10"/>
      <c r="N410" s="11"/>
      <c r="O410" s="3"/>
      <c r="P410" s="1432"/>
      <c r="Q410" s="1426"/>
      <c r="R410" s="1406"/>
      <c r="S410" s="1406"/>
      <c r="T410" s="1406"/>
      <c r="U410" s="1406"/>
      <c r="V410" s="1406"/>
      <c r="W410" s="1406"/>
      <c r="X410" s="1406"/>
      <c r="Y410" s="1406"/>
      <c r="Z410" s="1406"/>
      <c r="AA410" s="1406"/>
      <c r="AB410" s="1406"/>
      <c r="AC410" s="1427"/>
    </row>
    <row r="411" spans="1:29" ht="18.75" customHeight="1">
      <c r="A411" s="1432"/>
      <c r="B411" s="9"/>
      <c r="C411" s="10"/>
      <c r="D411" s="10"/>
      <c r="E411" s="165" t="s">
        <v>146</v>
      </c>
      <c r="F411" s="166" t="s">
        <v>4</v>
      </c>
      <c r="G411" s="1414">
        <v>2</v>
      </c>
      <c r="H411" s="1414"/>
      <c r="I411" s="193"/>
      <c r="J411" s="10"/>
      <c r="K411" s="10"/>
      <c r="L411" s="10"/>
      <c r="M411" s="10"/>
      <c r="N411" s="11"/>
      <c r="O411" s="3"/>
      <c r="P411" s="1432"/>
      <c r="Q411" s="1439" t="s">
        <v>1391</v>
      </c>
      <c r="R411" s="1428"/>
      <c r="S411" s="1428"/>
      <c r="T411" s="1428"/>
      <c r="U411" s="1428"/>
      <c r="V411" s="1428"/>
      <c r="W411" s="1428"/>
      <c r="X411" s="1428"/>
      <c r="Y411" s="1428"/>
      <c r="Z411" s="1428"/>
      <c r="AA411" s="1428"/>
      <c r="AB411" s="991"/>
      <c r="AC411" s="11"/>
    </row>
    <row r="412" spans="1:29">
      <c r="A412" s="1432"/>
      <c r="B412" s="256" t="s">
        <v>352</v>
      </c>
      <c r="C412" s="164" t="s">
        <v>6</v>
      </c>
      <c r="D412" s="99" t="s">
        <v>861</v>
      </c>
      <c r="E412" s="10"/>
      <c r="F412" s="10"/>
      <c r="G412" s="114"/>
      <c r="H412" s="109"/>
      <c r="I412" s="761" t="s">
        <v>352</v>
      </c>
      <c r="J412" s="188" t="s">
        <v>7</v>
      </c>
      <c r="K412" s="188"/>
      <c r="L412" s="188"/>
      <c r="M412" s="188"/>
      <c r="N412" s="189"/>
      <c r="O412" s="3"/>
      <c r="P412" s="1432"/>
      <c r="Q412" s="1439"/>
      <c r="R412" s="1428"/>
      <c r="S412" s="1428"/>
      <c r="T412" s="1428"/>
      <c r="U412" s="1428"/>
      <c r="V412" s="1428"/>
      <c r="W412" s="1428"/>
      <c r="X412" s="1428"/>
      <c r="Y412" s="1428"/>
      <c r="Z412" s="1428"/>
      <c r="AA412" s="1428"/>
      <c r="AB412" s="869" t="s">
        <v>5</v>
      </c>
      <c r="AC412" s="11"/>
    </row>
    <row r="413" spans="1:29" ht="16.5" customHeight="1">
      <c r="A413" s="1432"/>
      <c r="B413" s="9"/>
      <c r="C413" s="167">
        <v>1</v>
      </c>
      <c r="D413" s="14" t="s">
        <v>44</v>
      </c>
      <c r="E413" s="14"/>
      <c r="F413" s="14"/>
      <c r="G413" s="1409">
        <f>(C413/C421)*G411</f>
        <v>0.48602673147023084</v>
      </c>
      <c r="H413" s="1409"/>
      <c r="I413" s="10"/>
      <c r="J413" s="1493" t="s">
        <v>257</v>
      </c>
      <c r="K413" s="1493"/>
      <c r="L413" s="1493"/>
      <c r="M413" s="1493"/>
      <c r="N413" s="1494"/>
      <c r="O413" s="3"/>
      <c r="P413" s="1432"/>
      <c r="Q413" s="1439"/>
      <c r="R413" s="1428"/>
      <c r="S413" s="1428"/>
      <c r="T413" s="1428"/>
      <c r="U413" s="1428"/>
      <c r="V413" s="1428"/>
      <c r="W413" s="1428"/>
      <c r="X413" s="1428"/>
      <c r="Y413" s="1428"/>
      <c r="Z413" s="1428"/>
      <c r="AA413" s="1428"/>
      <c r="AB413" s="991"/>
      <c r="AC413" s="11"/>
    </row>
    <row r="414" spans="1:29" ht="15.75">
      <c r="A414" s="1432"/>
      <c r="B414" s="9"/>
      <c r="C414" s="167">
        <v>1</v>
      </c>
      <c r="D414" s="14" t="s">
        <v>69</v>
      </c>
      <c r="E414" s="15"/>
      <c r="F414" s="16"/>
      <c r="G414" s="1409">
        <f>(C414/C421)*G411</f>
        <v>0.48602673147023084</v>
      </c>
      <c r="H414" s="1409"/>
      <c r="I414" s="10"/>
      <c r="J414" s="1536"/>
      <c r="K414" s="1536"/>
      <c r="L414" s="1536"/>
      <c r="M414" s="1536"/>
      <c r="N414" s="1537"/>
      <c r="O414" s="3"/>
      <c r="P414" s="1432"/>
      <c r="Q414" s="1440" t="s">
        <v>1374</v>
      </c>
      <c r="R414" s="1441"/>
      <c r="S414" s="1441"/>
      <c r="T414" s="1441"/>
      <c r="U414" s="1441"/>
      <c r="V414" s="1441"/>
      <c r="W414" s="1441"/>
      <c r="X414" s="1441"/>
      <c r="Y414" s="1441"/>
      <c r="Z414" s="1441"/>
      <c r="AA414" s="1441"/>
      <c r="AB414" s="876" t="s">
        <v>6</v>
      </c>
      <c r="AC414" s="11"/>
    </row>
    <row r="415" spans="1:29" ht="18.75">
      <c r="A415" s="1432"/>
      <c r="B415" s="164" t="s">
        <v>6</v>
      </c>
      <c r="C415" s="167">
        <v>1</v>
      </c>
      <c r="D415" s="14" t="s">
        <v>14</v>
      </c>
      <c r="E415" s="15"/>
      <c r="F415" s="16"/>
      <c r="G415" s="1409">
        <f>(C415/C421)*G411</f>
        <v>0.48602673147023084</v>
      </c>
      <c r="H415" s="1409"/>
      <c r="I415" s="10"/>
      <c r="J415" s="1495"/>
      <c r="K415" s="1495"/>
      <c r="L415" s="1495"/>
      <c r="M415" s="1495"/>
      <c r="N415" s="1496"/>
      <c r="O415" s="3"/>
      <c r="P415" s="1432"/>
      <c r="Q415" s="1440"/>
      <c r="R415" s="1441"/>
      <c r="S415" s="1441"/>
      <c r="T415" s="1441"/>
      <c r="U415" s="1441"/>
      <c r="V415" s="1441"/>
      <c r="W415" s="1441"/>
      <c r="X415" s="1441"/>
      <c r="Y415" s="1441"/>
      <c r="Z415" s="1441"/>
      <c r="AA415" s="1441"/>
      <c r="AB415" s="991"/>
      <c r="AC415" s="11"/>
    </row>
    <row r="416" spans="1:29" ht="16.5" customHeight="1">
      <c r="A416" s="1432"/>
      <c r="B416" s="184">
        <v>16</v>
      </c>
      <c r="C416" s="167">
        <v>0.8</v>
      </c>
      <c r="D416" s="14" t="s">
        <v>357</v>
      </c>
      <c r="E416" s="15"/>
      <c r="F416" s="16"/>
      <c r="G416" s="1409">
        <f>(C416/C421)*G411</f>
        <v>0.3888213851761847</v>
      </c>
      <c r="H416" s="1409"/>
      <c r="I416" s="616">
        <f>(B416/C416)*G416</f>
        <v>7.7764277035236944</v>
      </c>
      <c r="J416" s="175" t="s">
        <v>258</v>
      </c>
      <c r="K416" s="175"/>
      <c r="L416" s="175"/>
      <c r="M416" s="175"/>
      <c r="N416" s="176"/>
      <c r="O416" s="3"/>
      <c r="P416" s="1432"/>
      <c r="Q416" s="9"/>
      <c r="R416" s="10"/>
      <c r="S416" s="10"/>
      <c r="T416" s="10"/>
      <c r="U416" s="10"/>
      <c r="V416" s="10"/>
      <c r="W416" s="10"/>
      <c r="X416" s="10"/>
      <c r="Y416" s="10"/>
      <c r="Z416" s="10"/>
      <c r="AA416" s="10"/>
      <c r="AB416" s="10"/>
      <c r="AC416" s="11"/>
    </row>
    <row r="417" spans="1:29" ht="15.75">
      <c r="A417" s="1432"/>
      <c r="B417" s="9"/>
      <c r="C417" s="167">
        <v>0.18</v>
      </c>
      <c r="D417" s="14" t="s">
        <v>42</v>
      </c>
      <c r="E417" s="15"/>
      <c r="F417" s="16"/>
      <c r="G417" s="1409">
        <f>(C417/C421)*G411</f>
        <v>8.7484811664641546E-2</v>
      </c>
      <c r="H417" s="1409"/>
      <c r="I417" s="10"/>
      <c r="J417" s="190" t="s">
        <v>259</v>
      </c>
      <c r="K417" s="190"/>
      <c r="L417" s="190"/>
      <c r="M417" s="190"/>
      <c r="N417" s="207"/>
      <c r="O417" s="3"/>
      <c r="P417" s="1432"/>
      <c r="Q417" s="9"/>
      <c r="R417" s="761" t="s">
        <v>352</v>
      </c>
      <c r="S417" s="886">
        <f>I416</f>
        <v>7.7764277035236944</v>
      </c>
      <c r="T417" s="1032" t="s">
        <v>1484</v>
      </c>
      <c r="U417" s="10"/>
      <c r="V417" s="10"/>
      <c r="W417" s="10"/>
      <c r="X417" s="10"/>
      <c r="Y417" s="10"/>
      <c r="Z417" s="10"/>
      <c r="AA417" s="10"/>
      <c r="AB417" s="10"/>
      <c r="AC417" s="11"/>
    </row>
    <row r="418" spans="1:29" ht="15.75" customHeight="1">
      <c r="A418" s="1432"/>
      <c r="B418" s="9"/>
      <c r="C418" s="167">
        <v>0.01</v>
      </c>
      <c r="D418" s="14" t="s">
        <v>118</v>
      </c>
      <c r="E418" s="15"/>
      <c r="F418" s="16"/>
      <c r="G418" s="1409">
        <f>(C418/C421)*G411</f>
        <v>4.8602673147023082E-3</v>
      </c>
      <c r="H418" s="1409"/>
      <c r="I418" s="10"/>
      <c r="J418" s="1493" t="s">
        <v>260</v>
      </c>
      <c r="K418" s="1493"/>
      <c r="L418" s="1493"/>
      <c r="M418" s="1493"/>
      <c r="N418" s="1494"/>
      <c r="O418" s="3"/>
      <c r="P418" s="1432"/>
      <c r="Q418" s="9"/>
      <c r="R418" s="10"/>
      <c r="S418" s="10"/>
      <c r="T418" s="10"/>
      <c r="U418" s="10"/>
      <c r="V418" s="10"/>
      <c r="W418" s="10"/>
      <c r="X418" s="10"/>
      <c r="Y418" s="10"/>
      <c r="Z418" s="10"/>
      <c r="AA418" s="10"/>
      <c r="AB418" s="10"/>
      <c r="AC418" s="11"/>
    </row>
    <row r="419" spans="1:29" ht="15.75" customHeight="1">
      <c r="A419" s="1432"/>
      <c r="B419" s="9"/>
      <c r="C419" s="167">
        <v>0.125</v>
      </c>
      <c r="D419" s="14" t="s">
        <v>261</v>
      </c>
      <c r="E419" s="15"/>
      <c r="F419" s="16"/>
      <c r="G419" s="1409">
        <f>(C419/C421)*G411</f>
        <v>6.0753341433778855E-2</v>
      </c>
      <c r="H419" s="1409"/>
      <c r="I419" s="10"/>
      <c r="J419" s="1495"/>
      <c r="K419" s="1495"/>
      <c r="L419" s="1495"/>
      <c r="M419" s="1495"/>
      <c r="N419" s="1496"/>
      <c r="O419" s="3"/>
      <c r="P419" s="1432"/>
      <c r="Q419" s="9"/>
      <c r="R419" s="10"/>
      <c r="S419" s="10"/>
      <c r="T419" s="10"/>
      <c r="U419" s="10"/>
      <c r="V419" s="10"/>
      <c r="W419" s="10"/>
      <c r="X419" s="10"/>
      <c r="Y419" s="10"/>
      <c r="Z419" s="10"/>
      <c r="AA419" s="10"/>
      <c r="AB419" s="10"/>
      <c r="AC419" s="11"/>
    </row>
    <row r="420" spans="1:29" ht="15.75" customHeight="1">
      <c r="A420" s="1432"/>
      <c r="B420" s="9"/>
      <c r="C420" s="10"/>
      <c r="D420" s="10"/>
      <c r="E420" s="10"/>
      <c r="F420" s="10"/>
      <c r="G420" s="18"/>
      <c r="H420" s="109"/>
      <c r="I420" s="10"/>
      <c r="J420" s="10" t="s">
        <v>262</v>
      </c>
      <c r="K420" s="109"/>
      <c r="L420" s="10"/>
      <c r="M420" s="10"/>
      <c r="N420" s="19"/>
      <c r="P420" s="1432"/>
      <c r="Q420" s="1016" t="s">
        <v>1418</v>
      </c>
      <c r="R420" s="10"/>
      <c r="S420" s="10"/>
      <c r="T420" s="10"/>
      <c r="U420" s="10"/>
      <c r="V420" s="10"/>
      <c r="W420" s="10"/>
      <c r="X420" s="10"/>
      <c r="Y420" s="10"/>
      <c r="Z420" s="10"/>
      <c r="AA420" s="10"/>
      <c r="AB420" s="10"/>
      <c r="AC420" s="11"/>
    </row>
    <row r="421" spans="1:29" ht="16.5" customHeight="1" thickBot="1">
      <c r="A421" s="1432"/>
      <c r="B421" s="9"/>
      <c r="C421" s="163">
        <f>SUM(C413:C419)</f>
        <v>4.1150000000000002</v>
      </c>
      <c r="D421" s="1453" t="s">
        <v>8</v>
      </c>
      <c r="E421" s="1453"/>
      <c r="F421" s="1453"/>
      <c r="G421" s="1454">
        <f t="shared" ref="G421:H421" si="13">SUM(G413:G419)</f>
        <v>1.9999999999999998</v>
      </c>
      <c r="H421" s="1454">
        <f t="shared" si="13"/>
        <v>0</v>
      </c>
      <c r="I421" s="10"/>
      <c r="J421" s="10" t="s">
        <v>265</v>
      </c>
      <c r="K421" s="20"/>
      <c r="L421" s="10"/>
      <c r="M421" s="10"/>
      <c r="N421" s="19"/>
      <c r="P421" s="1432"/>
      <c r="Q421" s="992" t="str">
        <f ca="1">CELL("nomfichier",P417)</f>
        <v>D:\1 UPRT SITE WEB\uprt.fr\ff-mickael-rabeau\[ff-mr-patisserie-N°3-complet.xlsx]Crèmes et Garnitures</v>
      </c>
      <c r="R421" s="10"/>
      <c r="S421" s="10"/>
      <c r="T421" s="10"/>
      <c r="U421" s="10"/>
      <c r="V421" s="10"/>
      <c r="W421" s="10"/>
      <c r="X421" s="10"/>
      <c r="Y421" s="10"/>
      <c r="Z421" s="10"/>
      <c r="AA421" s="10"/>
      <c r="AB421" s="10"/>
      <c r="AC421" s="11"/>
    </row>
    <row r="422" spans="1:29" ht="16.5" customHeight="1" thickBot="1">
      <c r="A422" s="1432"/>
      <c r="B422" s="9"/>
      <c r="C422" s="163"/>
      <c r="D422" s="161"/>
      <c r="E422" s="161"/>
      <c r="F422" s="161"/>
      <c r="G422" s="162"/>
      <c r="H422" s="162"/>
      <c r="I422" s="10"/>
      <c r="J422" s="10"/>
      <c r="K422" s="20"/>
      <c r="L422" s="10"/>
      <c r="M422" s="10"/>
      <c r="N422" s="19"/>
      <c r="P422" s="1432"/>
      <c r="Q422" s="938"/>
      <c r="R422" s="939"/>
      <c r="S422" s="939"/>
      <c r="T422" s="939"/>
      <c r="U422" s="25"/>
      <c r="V422" s="25"/>
      <c r="W422" s="25"/>
      <c r="X422" s="25"/>
      <c r="Y422" s="25"/>
      <c r="Z422" s="25"/>
      <c r="AA422" s="25"/>
      <c r="AB422" s="25"/>
      <c r="AC422" s="26"/>
    </row>
    <row r="423" spans="1:29">
      <c r="A423" s="1432"/>
      <c r="B423" s="23" t="s">
        <v>6</v>
      </c>
      <c r="C423" s="24" t="s">
        <v>10</v>
      </c>
      <c r="D423" s="25"/>
      <c r="E423" s="25"/>
      <c r="F423" s="25"/>
      <c r="G423" s="25"/>
      <c r="H423" s="25"/>
      <c r="I423" s="25"/>
      <c r="J423" s="25"/>
      <c r="K423" s="25"/>
      <c r="L423" s="25"/>
      <c r="M423" s="25"/>
      <c r="N423" s="26"/>
      <c r="P423" s="1432"/>
      <c r="Q423" s="9"/>
      <c r="R423" s="10" t="s">
        <v>9</v>
      </c>
      <c r="S423" s="932" t="s">
        <v>177</v>
      </c>
      <c r="T423" s="10"/>
      <c r="U423" s="10"/>
      <c r="V423" s="1429" t="s">
        <v>179</v>
      </c>
      <c r="W423" s="1429"/>
      <c r="X423" s="1429"/>
      <c r="Y423" s="1429"/>
      <c r="Z423" s="1429"/>
      <c r="AA423" s="1429"/>
      <c r="AB423" s="1429"/>
      <c r="AC423" s="1430"/>
    </row>
    <row r="424" spans="1:29">
      <c r="A424" s="1432"/>
      <c r="B424" s="438" t="s">
        <v>5</v>
      </c>
      <c r="C424" s="27" t="s">
        <v>11</v>
      </c>
      <c r="D424" s="28"/>
      <c r="E424" s="28"/>
      <c r="F424" s="28"/>
      <c r="G424" s="28"/>
      <c r="H424" s="28"/>
      <c r="I424" s="28"/>
      <c r="J424" s="28"/>
      <c r="K424" s="28"/>
      <c r="L424" s="28"/>
      <c r="M424" s="10"/>
      <c r="N424" s="29"/>
      <c r="P424" s="1432"/>
      <c r="Q424" s="834"/>
      <c r="R424" s="245"/>
      <c r="S424" s="245"/>
      <c r="T424" s="245"/>
      <c r="U424" s="245"/>
      <c r="V424" s="1029"/>
      <c r="W424" s="1029" t="s">
        <v>178</v>
      </c>
      <c r="X424" s="1029"/>
      <c r="Y424" s="1029"/>
      <c r="Z424" s="1029"/>
      <c r="AA424" s="1029"/>
      <c r="AB424" s="1029"/>
      <c r="AC424" s="1030"/>
    </row>
    <row r="425" spans="1:29" ht="15" customHeight="1">
      <c r="A425" s="1432"/>
      <c r="B425" s="1433" t="s">
        <v>12</v>
      </c>
      <c r="C425" s="1434"/>
      <c r="D425" s="1434"/>
      <c r="E425" s="1434"/>
      <c r="F425" s="1434"/>
      <c r="G425" s="1434"/>
      <c r="H425" s="1434"/>
      <c r="I425" s="1434"/>
      <c r="J425" s="1434"/>
      <c r="K425" s="1434"/>
      <c r="L425" s="1434"/>
      <c r="M425" s="1434"/>
      <c r="N425" s="1435"/>
      <c r="P425" s="1432"/>
      <c r="Q425" s="1433" t="s">
        <v>12</v>
      </c>
      <c r="R425" s="1434"/>
      <c r="S425" s="1434"/>
      <c r="T425" s="1434"/>
      <c r="U425" s="1434"/>
      <c r="V425" s="1434"/>
      <c r="W425" s="1434"/>
      <c r="X425" s="1434"/>
      <c r="Y425" s="1434"/>
      <c r="Z425" s="1434"/>
      <c r="AA425" s="1434"/>
      <c r="AB425" s="1434"/>
      <c r="AC425" s="1435"/>
    </row>
    <row r="426" spans="1:29" ht="15.75" thickBot="1">
      <c r="A426" s="1432"/>
      <c r="B426" s="1436"/>
      <c r="C426" s="1437"/>
      <c r="D426" s="1437"/>
      <c r="E426" s="1437"/>
      <c r="F426" s="1437"/>
      <c r="G426" s="1437"/>
      <c r="H426" s="1437"/>
      <c r="I426" s="1437"/>
      <c r="J426" s="1437"/>
      <c r="K426" s="1437"/>
      <c r="L426" s="1437"/>
      <c r="M426" s="1437"/>
      <c r="N426" s="1438"/>
      <c r="P426" s="1432"/>
      <c r="Q426" s="1436"/>
      <c r="R426" s="1437"/>
      <c r="S426" s="1437"/>
      <c r="T426" s="1437"/>
      <c r="U426" s="1437"/>
      <c r="V426" s="1437"/>
      <c r="W426" s="1437"/>
      <c r="X426" s="1437"/>
      <c r="Y426" s="1437"/>
      <c r="Z426" s="1437"/>
      <c r="AA426" s="1437"/>
      <c r="AB426" s="1437"/>
      <c r="AC426" s="1438"/>
    </row>
    <row r="428" spans="1:29" ht="15.75" thickBot="1">
      <c r="A428" s="8" t="s">
        <v>3</v>
      </c>
      <c r="B428" s="1431" t="str">
        <f>B429</f>
        <v>La crème anglaise</v>
      </c>
      <c r="C428" s="1431"/>
      <c r="D428" s="1431"/>
      <c r="E428" s="1431"/>
      <c r="F428" s="1431"/>
      <c r="G428" s="1431"/>
      <c r="H428" s="1431"/>
      <c r="I428" s="1431"/>
      <c r="J428" s="1431"/>
      <c r="K428" s="1431"/>
      <c r="L428" s="1431"/>
      <c r="M428" s="1431"/>
      <c r="N428" s="1431"/>
      <c r="O428" s="3"/>
      <c r="P428" s="8" t="s">
        <v>3</v>
      </c>
      <c r="Q428" s="1431" t="str">
        <f>Q429</f>
        <v>La crème anglaise</v>
      </c>
      <c r="R428" s="1431"/>
      <c r="S428" s="1431"/>
      <c r="T428" s="1431"/>
      <c r="U428" s="1431"/>
      <c r="V428" s="1431"/>
      <c r="W428" s="1431"/>
      <c r="X428" s="1431"/>
      <c r="Y428" s="1431"/>
      <c r="Z428" s="1431"/>
      <c r="AA428" s="1431"/>
      <c r="AB428" s="1431"/>
      <c r="AC428" s="1431"/>
    </row>
    <row r="429" spans="1:29" ht="23.25" customHeight="1">
      <c r="A429" s="1432" t="str">
        <f>B429</f>
        <v>La crème anglaise</v>
      </c>
      <c r="B429" s="1399" t="s">
        <v>278</v>
      </c>
      <c r="C429" s="1400"/>
      <c r="D429" s="1400"/>
      <c r="E429" s="1400"/>
      <c r="F429" s="1400"/>
      <c r="G429" s="1400"/>
      <c r="H429" s="1400"/>
      <c r="I429" s="1400"/>
      <c r="J429" s="1400"/>
      <c r="K429" s="1400"/>
      <c r="L429" s="1400"/>
      <c r="M429" s="1400"/>
      <c r="N429" s="1401"/>
      <c r="O429" s="3"/>
      <c r="P429" s="1432" t="str">
        <f>Q429</f>
        <v>La crème anglaise</v>
      </c>
      <c r="Q429" s="1399" t="s">
        <v>278</v>
      </c>
      <c r="R429" s="1400"/>
      <c r="S429" s="1400"/>
      <c r="T429" s="1400"/>
      <c r="U429" s="1400"/>
      <c r="V429" s="1400"/>
      <c r="W429" s="1400"/>
      <c r="X429" s="1400"/>
      <c r="Y429" s="1400"/>
      <c r="Z429" s="1400"/>
      <c r="AA429" s="1400"/>
      <c r="AB429" s="1400"/>
      <c r="AC429" s="1401"/>
    </row>
    <row r="430" spans="1:29" ht="15.75" customHeight="1">
      <c r="A430" s="1432"/>
      <c r="B430" s="1387"/>
      <c r="C430" s="1388"/>
      <c r="D430" s="1388"/>
      <c r="E430" s="1388"/>
      <c r="F430" s="1388"/>
      <c r="G430" s="1388"/>
      <c r="H430" s="1388"/>
      <c r="I430" s="1388"/>
      <c r="J430" s="1388"/>
      <c r="K430" s="1388"/>
      <c r="L430" s="1388"/>
      <c r="M430" s="1388"/>
      <c r="N430" s="1389"/>
      <c r="O430" s="3"/>
      <c r="P430" s="1432"/>
      <c r="Q430" s="1387"/>
      <c r="R430" s="1388"/>
      <c r="S430" s="1388"/>
      <c r="T430" s="1388"/>
      <c r="U430" s="1388"/>
      <c r="V430" s="1388"/>
      <c r="W430" s="1388"/>
      <c r="X430" s="1388"/>
      <c r="Y430" s="1388"/>
      <c r="Z430" s="1388"/>
      <c r="AA430" s="1388"/>
      <c r="AB430" s="1388"/>
      <c r="AC430" s="1389"/>
    </row>
    <row r="431" spans="1:29" ht="15.75" customHeight="1">
      <c r="A431" s="1432"/>
      <c r="B431" s="1416" t="s">
        <v>19</v>
      </c>
      <c r="C431" s="1417"/>
      <c r="D431" s="1417"/>
      <c r="E431" s="1417"/>
      <c r="F431" s="1417"/>
      <c r="G431" s="1417"/>
      <c r="H431" s="1417"/>
      <c r="I431" s="1417"/>
      <c r="J431" s="1417"/>
      <c r="K431" s="1417"/>
      <c r="L431" s="1417"/>
      <c r="M431" s="1417"/>
      <c r="N431" s="1418"/>
      <c r="O431" s="3"/>
      <c r="P431" s="1432"/>
      <c r="Q431" s="1416" t="s">
        <v>19</v>
      </c>
      <c r="R431" s="1417"/>
      <c r="S431" s="1417"/>
      <c r="T431" s="1417"/>
      <c r="U431" s="1417"/>
      <c r="V431" s="1417"/>
      <c r="W431" s="1417"/>
      <c r="X431" s="1417"/>
      <c r="Y431" s="1417"/>
      <c r="Z431" s="1417"/>
      <c r="AA431" s="1417"/>
      <c r="AB431" s="1417"/>
      <c r="AC431" s="1418"/>
    </row>
    <row r="432" spans="1:29" ht="15.75" customHeight="1" thickBot="1">
      <c r="A432" s="1432"/>
      <c r="B432" s="1419"/>
      <c r="C432" s="1420"/>
      <c r="D432" s="1420"/>
      <c r="E432" s="1420"/>
      <c r="F432" s="1420"/>
      <c r="G432" s="1420"/>
      <c r="H432" s="1420"/>
      <c r="I432" s="1420"/>
      <c r="J432" s="1420"/>
      <c r="K432" s="1420"/>
      <c r="L432" s="1420"/>
      <c r="M432" s="1420"/>
      <c r="N432" s="1421"/>
      <c r="O432" s="3"/>
      <c r="P432" s="1432"/>
      <c r="Q432" s="1419"/>
      <c r="R432" s="1420"/>
      <c r="S432" s="1420"/>
      <c r="T432" s="1420"/>
      <c r="U432" s="1420"/>
      <c r="V432" s="1420"/>
      <c r="W432" s="1420"/>
      <c r="X432" s="1420"/>
      <c r="Y432" s="1420"/>
      <c r="Z432" s="1420"/>
      <c r="AA432" s="1420"/>
      <c r="AB432" s="1420"/>
      <c r="AC432" s="1421"/>
    </row>
    <row r="433" spans="1:29" ht="15" customHeight="1">
      <c r="A433" s="1432"/>
      <c r="B433" s="9"/>
      <c r="C433" s="10"/>
      <c r="D433" s="10"/>
      <c r="E433" s="10"/>
      <c r="F433" s="10"/>
      <c r="G433" s="10"/>
      <c r="H433" s="10"/>
      <c r="I433" s="10"/>
      <c r="J433" s="10"/>
      <c r="K433" s="10"/>
      <c r="L433" s="10"/>
      <c r="M433" s="10"/>
      <c r="N433" s="11"/>
      <c r="O433" s="3"/>
      <c r="P433" s="1432"/>
      <c r="Q433" s="1424" t="s">
        <v>144</v>
      </c>
      <c r="R433" s="1403"/>
      <c r="S433" s="1403"/>
      <c r="T433" s="1403"/>
      <c r="U433" s="1403"/>
      <c r="V433" s="1403"/>
      <c r="W433" s="1403"/>
      <c r="X433" s="1403"/>
      <c r="Y433" s="1403"/>
      <c r="Z433" s="1403"/>
      <c r="AA433" s="1403"/>
      <c r="AB433" s="1403"/>
      <c r="AC433" s="1425"/>
    </row>
    <row r="434" spans="1:29" ht="18.75" customHeight="1" thickBot="1">
      <c r="A434" s="1432"/>
      <c r="B434" s="9"/>
      <c r="C434" s="10"/>
      <c r="D434" s="10"/>
      <c r="E434" s="165" t="s">
        <v>146</v>
      </c>
      <c r="F434" s="166" t="s">
        <v>4</v>
      </c>
      <c r="G434" s="1414">
        <v>2</v>
      </c>
      <c r="H434" s="1414"/>
      <c r="I434" s="193"/>
      <c r="J434" s="10"/>
      <c r="K434" s="10"/>
      <c r="L434" s="10"/>
      <c r="M434" s="10"/>
      <c r="N434" s="11"/>
      <c r="O434" s="3"/>
      <c r="P434" s="1432"/>
      <c r="Q434" s="1426"/>
      <c r="R434" s="1406"/>
      <c r="S434" s="1406"/>
      <c r="T434" s="1406"/>
      <c r="U434" s="1406"/>
      <c r="V434" s="1406"/>
      <c r="W434" s="1406"/>
      <c r="X434" s="1406"/>
      <c r="Y434" s="1406"/>
      <c r="Z434" s="1406"/>
      <c r="AA434" s="1406"/>
      <c r="AB434" s="1406"/>
      <c r="AC434" s="1427"/>
    </row>
    <row r="435" spans="1:29" ht="18.75">
      <c r="A435" s="1432"/>
      <c r="B435" s="9"/>
      <c r="C435" s="10"/>
      <c r="D435" s="10"/>
      <c r="E435" s="10"/>
      <c r="F435" s="10"/>
      <c r="G435" s="1408" t="s">
        <v>5</v>
      </c>
      <c r="H435" s="1408"/>
      <c r="I435" s="10"/>
      <c r="J435" s="10"/>
      <c r="K435" s="10"/>
      <c r="L435" s="10"/>
      <c r="M435" s="10"/>
      <c r="N435" s="11"/>
      <c r="O435" s="3"/>
      <c r="P435" s="1432"/>
      <c r="Q435" s="1439" t="s">
        <v>1481</v>
      </c>
      <c r="R435" s="1428"/>
      <c r="S435" s="1428"/>
      <c r="T435" s="1428"/>
      <c r="U435" s="1428"/>
      <c r="V435" s="1428"/>
      <c r="W435" s="1428"/>
      <c r="X435" s="1428"/>
      <c r="Y435" s="1428"/>
      <c r="Z435" s="1428"/>
      <c r="AA435" s="1428"/>
      <c r="AB435" s="991"/>
      <c r="AC435" s="11"/>
    </row>
    <row r="436" spans="1:29">
      <c r="A436" s="1432"/>
      <c r="B436" s="256" t="s">
        <v>354</v>
      </c>
      <c r="C436" s="164" t="s">
        <v>6</v>
      </c>
      <c r="D436" s="99" t="s">
        <v>861</v>
      </c>
      <c r="E436" s="10"/>
      <c r="F436" s="10"/>
      <c r="G436" s="114"/>
      <c r="H436" s="109"/>
      <c r="I436" s="761" t="s">
        <v>354</v>
      </c>
      <c r="J436" s="188" t="s">
        <v>7</v>
      </c>
      <c r="K436" s="188"/>
      <c r="L436" s="188"/>
      <c r="M436" s="188"/>
      <c r="N436" s="189"/>
      <c r="O436" s="3"/>
      <c r="P436" s="1432"/>
      <c r="Q436" s="1439"/>
      <c r="R436" s="1428"/>
      <c r="S436" s="1428"/>
      <c r="T436" s="1428"/>
      <c r="U436" s="1428"/>
      <c r="V436" s="1428"/>
      <c r="W436" s="1428"/>
      <c r="X436" s="1428"/>
      <c r="Y436" s="1428"/>
      <c r="Z436" s="1428"/>
      <c r="AA436" s="1428"/>
      <c r="AB436" s="869" t="s">
        <v>5</v>
      </c>
      <c r="AC436" s="11"/>
    </row>
    <row r="437" spans="1:29" ht="16.5" customHeight="1">
      <c r="A437" s="1432"/>
      <c r="B437" s="9"/>
      <c r="C437" s="167">
        <v>1</v>
      </c>
      <c r="D437" s="14" t="s">
        <v>117</v>
      </c>
      <c r="E437" s="14"/>
      <c r="F437" s="14"/>
      <c r="G437" s="1409">
        <f>(C437/C443)*G434</f>
        <v>1.2903225806451613</v>
      </c>
      <c r="H437" s="1409"/>
      <c r="I437" s="10"/>
      <c r="J437" s="1497" t="s">
        <v>279</v>
      </c>
      <c r="K437" s="1497"/>
      <c r="L437" s="1497"/>
      <c r="M437" s="1497"/>
      <c r="N437" s="1498"/>
      <c r="O437" s="3"/>
      <c r="P437" s="1432"/>
      <c r="Q437" s="1439"/>
      <c r="R437" s="1428"/>
      <c r="S437" s="1428"/>
      <c r="T437" s="1428"/>
      <c r="U437" s="1428"/>
      <c r="V437" s="1428"/>
      <c r="W437" s="1428"/>
      <c r="X437" s="1428"/>
      <c r="Y437" s="1428"/>
      <c r="Z437" s="1428"/>
      <c r="AA437" s="1428"/>
      <c r="AB437" s="991"/>
      <c r="AC437" s="11"/>
    </row>
    <row r="438" spans="1:29" ht="15.75">
      <c r="A438" s="1432"/>
      <c r="B438" s="164" t="s">
        <v>6</v>
      </c>
      <c r="C438" s="180">
        <v>1</v>
      </c>
      <c r="D438" s="14" t="s">
        <v>280</v>
      </c>
      <c r="E438" s="15"/>
      <c r="F438" s="16"/>
      <c r="G438" s="1462">
        <f>(C438/C443)*G434</f>
        <v>1.2903225806451613</v>
      </c>
      <c r="H438" s="1462"/>
      <c r="I438" s="10"/>
      <c r="J438" s="1499"/>
      <c r="K438" s="1499"/>
      <c r="L438" s="1499"/>
      <c r="M438" s="1499"/>
      <c r="N438" s="1500"/>
      <c r="O438" s="3"/>
      <c r="P438" s="1432"/>
      <c r="Q438" s="1440" t="s">
        <v>1374</v>
      </c>
      <c r="R438" s="1441"/>
      <c r="S438" s="1441"/>
      <c r="T438" s="1441"/>
      <c r="U438" s="1441"/>
      <c r="V438" s="1441"/>
      <c r="W438" s="1441"/>
      <c r="X438" s="1441"/>
      <c r="Y438" s="1441"/>
      <c r="Z438" s="1441"/>
      <c r="AA438" s="1441"/>
      <c r="AB438" s="876" t="s">
        <v>6</v>
      </c>
      <c r="AC438" s="11"/>
    </row>
    <row r="439" spans="1:29" ht="18.75">
      <c r="A439" s="1432"/>
      <c r="B439" s="184">
        <v>15</v>
      </c>
      <c r="C439" s="167">
        <v>0.3</v>
      </c>
      <c r="D439" s="14" t="s">
        <v>281</v>
      </c>
      <c r="E439" s="15"/>
      <c r="F439" s="16"/>
      <c r="G439" s="1409">
        <f>(C439/C443)*G434</f>
        <v>0.38709677419354838</v>
      </c>
      <c r="H439" s="1409"/>
      <c r="I439" s="616">
        <f>(B439/C439)*G439</f>
        <v>19.35483870967742</v>
      </c>
      <c r="J439" s="1499"/>
      <c r="K439" s="1499"/>
      <c r="L439" s="1499"/>
      <c r="M439" s="1499"/>
      <c r="N439" s="1500"/>
      <c r="O439" s="3"/>
      <c r="P439" s="1432"/>
      <c r="Q439" s="1440"/>
      <c r="R439" s="1441"/>
      <c r="S439" s="1441"/>
      <c r="T439" s="1441"/>
      <c r="U439" s="1441"/>
      <c r="V439" s="1441"/>
      <c r="W439" s="1441"/>
      <c r="X439" s="1441"/>
      <c r="Y439" s="1441"/>
      <c r="Z439" s="1441"/>
      <c r="AA439" s="1441"/>
      <c r="AB439" s="991"/>
      <c r="AC439" s="11"/>
    </row>
    <row r="440" spans="1:29" ht="16.5" customHeight="1">
      <c r="A440" s="1432"/>
      <c r="B440" s="9"/>
      <c r="C440" s="167">
        <v>0.25</v>
      </c>
      <c r="D440" s="14" t="s">
        <v>44</v>
      </c>
      <c r="E440" s="15"/>
      <c r="F440" s="16"/>
      <c r="G440" s="1409">
        <f>(C440/C443)*G434</f>
        <v>0.32258064516129031</v>
      </c>
      <c r="H440" s="1409"/>
      <c r="I440" s="10"/>
      <c r="J440" s="1501"/>
      <c r="K440" s="1501"/>
      <c r="L440" s="1501"/>
      <c r="M440" s="1501"/>
      <c r="N440" s="1502"/>
      <c r="O440" s="3"/>
      <c r="P440" s="1432"/>
      <c r="Q440" s="9"/>
      <c r="R440" s="761" t="s">
        <v>354</v>
      </c>
      <c r="S440" s="886">
        <f>I439</f>
        <v>19.35483870967742</v>
      </c>
      <c r="T440" s="1032" t="s">
        <v>1484</v>
      </c>
      <c r="U440" s="10"/>
      <c r="V440" s="10"/>
      <c r="W440" s="10"/>
      <c r="X440" s="10"/>
      <c r="Y440" s="10"/>
      <c r="Z440" s="10"/>
      <c r="AA440" s="10"/>
      <c r="AB440" s="10"/>
      <c r="AC440" s="11"/>
    </row>
    <row r="441" spans="1:29" ht="15.75">
      <c r="A441" s="1432"/>
      <c r="B441" s="9"/>
      <c r="C441" s="167"/>
      <c r="D441" s="14"/>
      <c r="E441" s="15"/>
      <c r="F441" s="16"/>
      <c r="G441" s="1409"/>
      <c r="H441" s="1409"/>
      <c r="I441" s="10"/>
      <c r="J441" s="173"/>
      <c r="K441" s="173"/>
      <c r="L441" s="173"/>
      <c r="M441" s="173"/>
      <c r="N441" s="174"/>
      <c r="O441" s="3"/>
      <c r="P441" s="1432"/>
      <c r="Q441" s="9"/>
      <c r="R441" s="941" t="s">
        <v>1404</v>
      </c>
      <c r="S441" s="10"/>
      <c r="T441" s="10"/>
      <c r="U441" s="10"/>
      <c r="V441" s="10"/>
      <c r="W441" s="10"/>
      <c r="X441" s="10"/>
      <c r="Y441" s="10"/>
      <c r="Z441" s="10"/>
      <c r="AA441" s="10"/>
      <c r="AB441" s="10"/>
      <c r="AC441" s="11"/>
    </row>
    <row r="442" spans="1:29" ht="15.75" customHeight="1">
      <c r="A442" s="1432"/>
      <c r="B442" s="9"/>
      <c r="C442" s="10"/>
      <c r="D442" s="10"/>
      <c r="E442" s="10"/>
      <c r="F442" s="10"/>
      <c r="G442" s="18"/>
      <c r="H442" s="109"/>
      <c r="I442" s="10"/>
      <c r="J442" s="10"/>
      <c r="K442" s="10"/>
      <c r="L442" s="10"/>
      <c r="M442" s="10"/>
      <c r="N442" s="19"/>
      <c r="P442" s="1432"/>
      <c r="Q442" s="1016" t="s">
        <v>1418</v>
      </c>
      <c r="R442" s="10"/>
      <c r="S442" s="10"/>
      <c r="T442" s="10"/>
      <c r="U442" s="10"/>
      <c r="V442" s="10"/>
      <c r="W442" s="10"/>
      <c r="X442" s="10"/>
      <c r="Y442" s="10"/>
      <c r="Z442" s="10"/>
      <c r="AA442" s="10"/>
      <c r="AB442" s="10"/>
      <c r="AC442" s="11"/>
    </row>
    <row r="443" spans="1:29" ht="16.5" customHeight="1" thickBot="1">
      <c r="A443" s="1432"/>
      <c r="B443" s="9"/>
      <c r="C443" s="163">
        <f>SUM(C437,C439:C441)</f>
        <v>1.55</v>
      </c>
      <c r="D443" s="1453" t="s">
        <v>8</v>
      </c>
      <c r="E443" s="1453"/>
      <c r="F443" s="1453"/>
      <c r="G443" s="1454">
        <f>SUM(G437,G439:G441)</f>
        <v>1.9999999999999998</v>
      </c>
      <c r="H443" s="1454">
        <f>SUM(H437,H439:H441)</f>
        <v>0</v>
      </c>
      <c r="I443" s="10"/>
      <c r="J443" s="10"/>
      <c r="K443" s="20"/>
      <c r="L443" s="10"/>
      <c r="M443" s="10"/>
      <c r="N443" s="19"/>
      <c r="P443" s="1432"/>
      <c r="Q443" s="992" t="str">
        <f ca="1">CELL("nomfichier",P439)</f>
        <v>D:\1 UPRT SITE WEB\uprt.fr\ff-mickael-rabeau\[ff-mr-patisserie-N°3-complet.xlsx]Crèmes et Garnitures</v>
      </c>
      <c r="R443" s="10"/>
      <c r="S443" s="10"/>
      <c r="T443" s="10"/>
      <c r="U443" s="10"/>
      <c r="V443" s="10"/>
      <c r="W443" s="10"/>
      <c r="X443" s="10"/>
      <c r="Y443" s="10"/>
      <c r="Z443" s="10"/>
      <c r="AA443" s="10"/>
      <c r="AB443" s="10"/>
      <c r="AC443" s="11"/>
    </row>
    <row r="444" spans="1:29" ht="16.5" customHeight="1" thickBot="1">
      <c r="A444" s="1432"/>
      <c r="B444" s="9" t="s">
        <v>201</v>
      </c>
      <c r="C444" s="21"/>
      <c r="D444" s="21"/>
      <c r="E444" s="21"/>
      <c r="F444" s="21"/>
      <c r="H444" s="186" t="s">
        <v>202</v>
      </c>
      <c r="I444" s="187" t="s">
        <v>203</v>
      </c>
      <c r="J444" s="10"/>
      <c r="K444" s="10"/>
      <c r="L444" s="10"/>
      <c r="M444" s="15"/>
      <c r="N444" s="19"/>
      <c r="P444" s="1432"/>
      <c r="Q444" s="938"/>
      <c r="R444" s="939"/>
      <c r="S444" s="939"/>
      <c r="T444" s="939"/>
      <c r="U444" s="25"/>
      <c r="V444" s="25"/>
      <c r="W444" s="25"/>
      <c r="X444" s="25"/>
      <c r="Y444" s="25"/>
      <c r="Z444" s="25"/>
      <c r="AA444" s="25"/>
      <c r="AB444" s="25"/>
      <c r="AC444" s="26"/>
    </row>
    <row r="445" spans="1:29">
      <c r="A445" s="1432"/>
      <c r="B445" s="23" t="s">
        <v>6</v>
      </c>
      <c r="C445" s="24" t="s">
        <v>10</v>
      </c>
      <c r="D445" s="25"/>
      <c r="E445" s="25"/>
      <c r="F445" s="25"/>
      <c r="G445" s="25"/>
      <c r="H445" s="25"/>
      <c r="I445" s="25"/>
      <c r="J445" s="25"/>
      <c r="K445" s="25"/>
      <c r="L445" s="25"/>
      <c r="M445" s="25"/>
      <c r="N445" s="26"/>
      <c r="P445" s="1432"/>
      <c r="Q445" s="9"/>
      <c r="R445" s="10" t="s">
        <v>9</v>
      </c>
      <c r="S445" s="932" t="s">
        <v>177</v>
      </c>
      <c r="T445" s="10"/>
      <c r="U445" s="10"/>
      <c r="V445" s="1429" t="s">
        <v>179</v>
      </c>
      <c r="W445" s="1429"/>
      <c r="X445" s="1429"/>
      <c r="Y445" s="1429"/>
      <c r="Z445" s="1429"/>
      <c r="AA445" s="1429"/>
      <c r="AB445" s="1429"/>
      <c r="AC445" s="1430"/>
    </row>
    <row r="446" spans="1:29">
      <c r="A446" s="1432"/>
      <c r="B446" s="438" t="s">
        <v>5</v>
      </c>
      <c r="C446" s="27" t="s">
        <v>11</v>
      </c>
      <c r="D446" s="28"/>
      <c r="E446" s="28"/>
      <c r="F446" s="28"/>
      <c r="G446" s="28"/>
      <c r="H446" s="28"/>
      <c r="I446" s="28"/>
      <c r="J446" s="28"/>
      <c r="K446" s="28"/>
      <c r="L446" s="28"/>
      <c r="M446" s="10"/>
      <c r="N446" s="29"/>
      <c r="P446" s="1432"/>
      <c r="Q446" s="834"/>
      <c r="R446" s="245"/>
      <c r="S446" s="245"/>
      <c r="T446" s="245"/>
      <c r="U446" s="245"/>
      <c r="V446" s="1029"/>
      <c r="W446" s="1029" t="s">
        <v>178</v>
      </c>
      <c r="X446" s="1029"/>
      <c r="Y446" s="1029"/>
      <c r="Z446" s="1029"/>
      <c r="AA446" s="1029"/>
      <c r="AB446" s="1029"/>
      <c r="AC446" s="1030"/>
    </row>
    <row r="447" spans="1:29" ht="15" customHeight="1">
      <c r="A447" s="1432"/>
      <c r="B447" s="1433" t="s">
        <v>12</v>
      </c>
      <c r="C447" s="1434"/>
      <c r="D447" s="1434"/>
      <c r="E447" s="1434"/>
      <c r="F447" s="1434"/>
      <c r="G447" s="1434"/>
      <c r="H447" s="1434"/>
      <c r="I447" s="1434"/>
      <c r="J447" s="1434"/>
      <c r="K447" s="1434"/>
      <c r="L447" s="1434"/>
      <c r="M447" s="1434"/>
      <c r="N447" s="1435"/>
      <c r="P447" s="1432"/>
      <c r="Q447" s="1433" t="s">
        <v>12</v>
      </c>
      <c r="R447" s="1434"/>
      <c r="S447" s="1434"/>
      <c r="T447" s="1434"/>
      <c r="U447" s="1434"/>
      <c r="V447" s="1434"/>
      <c r="W447" s="1434"/>
      <c r="X447" s="1434"/>
      <c r="Y447" s="1434"/>
      <c r="Z447" s="1434"/>
      <c r="AA447" s="1434"/>
      <c r="AB447" s="1434"/>
      <c r="AC447" s="1435"/>
    </row>
    <row r="448" spans="1:29" ht="15.75" thickBot="1">
      <c r="A448" s="1432"/>
      <c r="B448" s="1436"/>
      <c r="C448" s="1437"/>
      <c r="D448" s="1437"/>
      <c r="E448" s="1437"/>
      <c r="F448" s="1437"/>
      <c r="G448" s="1437"/>
      <c r="H448" s="1437"/>
      <c r="I448" s="1437"/>
      <c r="J448" s="1437"/>
      <c r="K448" s="1437"/>
      <c r="L448" s="1437"/>
      <c r="M448" s="1437"/>
      <c r="N448" s="1438"/>
      <c r="P448" s="1432"/>
      <c r="Q448" s="1436"/>
      <c r="R448" s="1437"/>
      <c r="S448" s="1437"/>
      <c r="T448" s="1437"/>
      <c r="U448" s="1437"/>
      <c r="V448" s="1437"/>
      <c r="W448" s="1437"/>
      <c r="X448" s="1437"/>
      <c r="Y448" s="1437"/>
      <c r="Z448" s="1437"/>
      <c r="AA448" s="1437"/>
      <c r="AB448" s="1437"/>
      <c r="AC448" s="1438"/>
    </row>
    <row r="450" spans="1:29" ht="15.75" thickBot="1">
      <c r="A450" s="8" t="s">
        <v>3</v>
      </c>
      <c r="B450" s="1431" t="str">
        <f>B451</f>
        <v>La sauce vanille</v>
      </c>
      <c r="C450" s="1431"/>
      <c r="D450" s="1431"/>
      <c r="E450" s="1431"/>
      <c r="F450" s="1431"/>
      <c r="G450" s="1431"/>
      <c r="H450" s="1431"/>
      <c r="I450" s="1431"/>
      <c r="J450" s="1431"/>
      <c r="K450" s="1431"/>
      <c r="L450" s="1431"/>
      <c r="M450" s="1431"/>
      <c r="N450" s="1431"/>
      <c r="O450" s="3"/>
      <c r="P450" s="8" t="s">
        <v>3</v>
      </c>
      <c r="Q450" s="1431" t="str">
        <f>Q451</f>
        <v>La sauce vanille</v>
      </c>
      <c r="R450" s="1431"/>
      <c r="S450" s="1431"/>
      <c r="T450" s="1431"/>
      <c r="U450" s="1431"/>
      <c r="V450" s="1431"/>
      <c r="W450" s="1431"/>
      <c r="X450" s="1431"/>
      <c r="Y450" s="1431"/>
      <c r="Z450" s="1431"/>
      <c r="AA450" s="1431"/>
      <c r="AB450" s="1431"/>
      <c r="AC450" s="1431"/>
    </row>
    <row r="451" spans="1:29" ht="23.25" customHeight="1">
      <c r="A451" s="1432" t="str">
        <f>B451</f>
        <v>La sauce vanille</v>
      </c>
      <c r="B451" s="1399" t="s">
        <v>282</v>
      </c>
      <c r="C451" s="1400"/>
      <c r="D451" s="1400"/>
      <c r="E451" s="1400"/>
      <c r="F451" s="1400"/>
      <c r="G451" s="1400"/>
      <c r="H451" s="1400"/>
      <c r="I451" s="1400"/>
      <c r="J451" s="1400"/>
      <c r="K451" s="1400"/>
      <c r="L451" s="1400"/>
      <c r="M451" s="1400"/>
      <c r="N451" s="1401"/>
      <c r="O451" s="3"/>
      <c r="P451" s="1432" t="str">
        <f>Q451</f>
        <v>La sauce vanille</v>
      </c>
      <c r="Q451" s="1399" t="s">
        <v>282</v>
      </c>
      <c r="R451" s="1400"/>
      <c r="S451" s="1400"/>
      <c r="T451" s="1400"/>
      <c r="U451" s="1400"/>
      <c r="V451" s="1400"/>
      <c r="W451" s="1400"/>
      <c r="X451" s="1400"/>
      <c r="Y451" s="1400"/>
      <c r="Z451" s="1400"/>
      <c r="AA451" s="1400"/>
      <c r="AB451" s="1400"/>
      <c r="AC451" s="1401"/>
    </row>
    <row r="452" spans="1:29" ht="15.75" customHeight="1">
      <c r="A452" s="1432"/>
      <c r="B452" s="1387"/>
      <c r="C452" s="1388"/>
      <c r="D452" s="1388"/>
      <c r="E452" s="1388"/>
      <c r="F452" s="1388"/>
      <c r="G452" s="1388"/>
      <c r="H452" s="1388"/>
      <c r="I452" s="1388"/>
      <c r="J452" s="1388"/>
      <c r="K452" s="1388"/>
      <c r="L452" s="1388"/>
      <c r="M452" s="1388"/>
      <c r="N452" s="1389"/>
      <c r="O452" s="3"/>
      <c r="P452" s="1432"/>
      <c r="Q452" s="1387"/>
      <c r="R452" s="1388"/>
      <c r="S452" s="1388"/>
      <c r="T452" s="1388"/>
      <c r="U452" s="1388"/>
      <c r="V452" s="1388"/>
      <c r="W452" s="1388"/>
      <c r="X452" s="1388"/>
      <c r="Y452" s="1388"/>
      <c r="Z452" s="1388"/>
      <c r="AA452" s="1388"/>
      <c r="AB452" s="1388"/>
      <c r="AC452" s="1389"/>
    </row>
    <row r="453" spans="1:29" ht="15.75" customHeight="1">
      <c r="A453" s="1432"/>
      <c r="B453" s="1416" t="s">
        <v>19</v>
      </c>
      <c r="C453" s="1417"/>
      <c r="D453" s="1417"/>
      <c r="E453" s="1417"/>
      <c r="F453" s="1417"/>
      <c r="G453" s="1417"/>
      <c r="H453" s="1417"/>
      <c r="I453" s="1417"/>
      <c r="J453" s="1417"/>
      <c r="K453" s="1417"/>
      <c r="L453" s="1417"/>
      <c r="M453" s="1417"/>
      <c r="N453" s="1418"/>
      <c r="O453" s="3"/>
      <c r="P453" s="1432"/>
      <c r="Q453" s="1416" t="s">
        <v>19</v>
      </c>
      <c r="R453" s="1417"/>
      <c r="S453" s="1417"/>
      <c r="T453" s="1417"/>
      <c r="U453" s="1417"/>
      <c r="V453" s="1417"/>
      <c r="W453" s="1417"/>
      <c r="X453" s="1417"/>
      <c r="Y453" s="1417"/>
      <c r="Z453" s="1417"/>
      <c r="AA453" s="1417"/>
      <c r="AB453" s="1417"/>
      <c r="AC453" s="1418"/>
    </row>
    <row r="454" spans="1:29" ht="15.75" customHeight="1" thickBot="1">
      <c r="A454" s="1432"/>
      <c r="B454" s="1419"/>
      <c r="C454" s="1420"/>
      <c r="D454" s="1420"/>
      <c r="E454" s="1420"/>
      <c r="F454" s="1420"/>
      <c r="G454" s="1420"/>
      <c r="H454" s="1420"/>
      <c r="I454" s="1420"/>
      <c r="J454" s="1420"/>
      <c r="K454" s="1420"/>
      <c r="L454" s="1420"/>
      <c r="M454" s="1420"/>
      <c r="N454" s="1421"/>
      <c r="O454" s="3"/>
      <c r="P454" s="1432"/>
      <c r="Q454" s="1419"/>
      <c r="R454" s="1420"/>
      <c r="S454" s="1420"/>
      <c r="T454" s="1420"/>
      <c r="U454" s="1420"/>
      <c r="V454" s="1420"/>
      <c r="W454" s="1420"/>
      <c r="X454" s="1420"/>
      <c r="Y454" s="1420"/>
      <c r="Z454" s="1420"/>
      <c r="AA454" s="1420"/>
      <c r="AB454" s="1420"/>
      <c r="AC454" s="1421"/>
    </row>
    <row r="455" spans="1:29" ht="15" customHeight="1">
      <c r="A455" s="1432"/>
      <c r="B455" s="9"/>
      <c r="C455" s="10"/>
      <c r="D455" s="10"/>
      <c r="E455" s="10"/>
      <c r="F455" s="10"/>
      <c r="G455" s="10"/>
      <c r="H455" s="10"/>
      <c r="I455" s="10"/>
      <c r="J455" s="10"/>
      <c r="K455" s="10"/>
      <c r="L455" s="10"/>
      <c r="M455" s="10"/>
      <c r="N455" s="11"/>
      <c r="O455" s="3"/>
      <c r="P455" s="1432"/>
      <c r="Q455" s="1424" t="s">
        <v>144</v>
      </c>
      <c r="R455" s="1403"/>
      <c r="S455" s="1403"/>
      <c r="T455" s="1403"/>
      <c r="U455" s="1403"/>
      <c r="V455" s="1403"/>
      <c r="W455" s="1403"/>
      <c r="X455" s="1403"/>
      <c r="Y455" s="1403"/>
      <c r="Z455" s="1403"/>
      <c r="AA455" s="1403"/>
      <c r="AB455" s="1403"/>
      <c r="AC455" s="1425"/>
    </row>
    <row r="456" spans="1:29" ht="15" customHeight="1" thickBot="1">
      <c r="A456" s="1432"/>
      <c r="B456" s="9"/>
      <c r="C456" s="10"/>
      <c r="D456" s="10"/>
      <c r="E456" s="10"/>
      <c r="F456" s="10"/>
      <c r="G456" s="1408" t="s">
        <v>5</v>
      </c>
      <c r="H456" s="1408"/>
      <c r="I456" s="10"/>
      <c r="J456" s="10"/>
      <c r="K456" s="10"/>
      <c r="L456" s="10"/>
      <c r="M456" s="10"/>
      <c r="N456" s="11"/>
      <c r="O456" s="3"/>
      <c r="P456" s="1432"/>
      <c r="Q456" s="1426"/>
      <c r="R456" s="1406"/>
      <c r="S456" s="1406"/>
      <c r="T456" s="1406"/>
      <c r="U456" s="1406"/>
      <c r="V456" s="1406"/>
      <c r="W456" s="1406"/>
      <c r="X456" s="1406"/>
      <c r="Y456" s="1406"/>
      <c r="Z456" s="1406"/>
      <c r="AA456" s="1406"/>
      <c r="AB456" s="1406"/>
      <c r="AC456" s="1427"/>
    </row>
    <row r="457" spans="1:29" ht="18.75" customHeight="1">
      <c r="A457" s="1432"/>
      <c r="B457" s="9"/>
      <c r="C457" s="10"/>
      <c r="D457" s="10"/>
      <c r="E457" s="165" t="s">
        <v>146</v>
      </c>
      <c r="F457" s="166" t="s">
        <v>4</v>
      </c>
      <c r="G457" s="1414">
        <v>2</v>
      </c>
      <c r="H457" s="1414"/>
      <c r="I457" s="222" t="s">
        <v>290</v>
      </c>
      <c r="J457" s="10"/>
      <c r="K457" s="10"/>
      <c r="L457" s="10"/>
      <c r="M457" s="10"/>
      <c r="N457" s="11"/>
      <c r="O457" s="3"/>
      <c r="P457" s="1432"/>
      <c r="Q457" s="1439" t="s">
        <v>1481</v>
      </c>
      <c r="R457" s="1428"/>
      <c r="S457" s="1428"/>
      <c r="T457" s="1428"/>
      <c r="U457" s="1428"/>
      <c r="V457" s="1428"/>
      <c r="W457" s="1428"/>
      <c r="X457" s="1428"/>
      <c r="Y457" s="1428"/>
      <c r="Z457" s="1428"/>
      <c r="AA457" s="1428"/>
      <c r="AB457" s="991"/>
      <c r="AC457" s="11"/>
    </row>
    <row r="458" spans="1:29">
      <c r="A458" s="1432"/>
      <c r="B458" s="256" t="s">
        <v>354</v>
      </c>
      <c r="C458" s="164" t="s">
        <v>6</v>
      </c>
      <c r="D458" s="99" t="s">
        <v>861</v>
      </c>
      <c r="E458" s="10"/>
      <c r="F458" s="10"/>
      <c r="G458" s="114"/>
      <c r="H458" s="109"/>
      <c r="I458" s="10"/>
      <c r="J458" s="188" t="s">
        <v>7</v>
      </c>
      <c r="K458" s="188"/>
      <c r="L458" s="188"/>
      <c r="M458" s="188"/>
      <c r="N458" s="189"/>
      <c r="O458" s="3"/>
      <c r="P458" s="1432"/>
      <c r="Q458" s="1439"/>
      <c r="R458" s="1428"/>
      <c r="S458" s="1428"/>
      <c r="T458" s="1428"/>
      <c r="U458" s="1428"/>
      <c r="V458" s="1428"/>
      <c r="W458" s="1428"/>
      <c r="X458" s="1428"/>
      <c r="Y458" s="1428"/>
      <c r="Z458" s="1428"/>
      <c r="AA458" s="1428"/>
      <c r="AB458" s="869" t="s">
        <v>5</v>
      </c>
      <c r="AC458" s="11"/>
    </row>
    <row r="459" spans="1:29" ht="16.5" customHeight="1">
      <c r="A459" s="1432"/>
      <c r="B459" s="9"/>
      <c r="C459" s="167">
        <v>0.7</v>
      </c>
      <c r="D459" s="14" t="s">
        <v>117</v>
      </c>
      <c r="E459" s="14"/>
      <c r="F459" s="14"/>
      <c r="G459" s="1409">
        <f>(C459/C467)*G457</f>
        <v>0.97902097902097895</v>
      </c>
      <c r="H459" s="1409"/>
      <c r="I459" s="10"/>
      <c r="J459" s="1497" t="s">
        <v>283</v>
      </c>
      <c r="K459" s="1497"/>
      <c r="L459" s="1497"/>
      <c r="M459" s="1497"/>
      <c r="N459" s="1498"/>
      <c r="O459" s="3"/>
      <c r="P459" s="1432"/>
      <c r="Q459" s="1439"/>
      <c r="R459" s="1428"/>
      <c r="S459" s="1428"/>
      <c r="T459" s="1428"/>
      <c r="U459" s="1428"/>
      <c r="V459" s="1428"/>
      <c r="W459" s="1428"/>
      <c r="X459" s="1428"/>
      <c r="Y459" s="1428"/>
      <c r="Z459" s="1428"/>
      <c r="AA459" s="1428"/>
      <c r="AB459" s="991"/>
      <c r="AC459" s="11"/>
    </row>
    <row r="460" spans="1:29" ht="15.75">
      <c r="A460" s="1432"/>
      <c r="B460" s="9"/>
      <c r="C460" s="167">
        <v>0.3</v>
      </c>
      <c r="D460" s="14" t="s">
        <v>151</v>
      </c>
      <c r="E460" s="15"/>
      <c r="F460" s="16"/>
      <c r="G460" s="1409">
        <f>(C460/C467)*G457</f>
        <v>0.41958041958041958</v>
      </c>
      <c r="H460" s="1409"/>
      <c r="I460" s="10"/>
      <c r="J460" s="1499"/>
      <c r="K460" s="1499"/>
      <c r="L460" s="1499"/>
      <c r="M460" s="1499"/>
      <c r="N460" s="1500"/>
      <c r="O460" s="3"/>
      <c r="P460" s="1432"/>
      <c r="Q460" s="1440" t="s">
        <v>1374</v>
      </c>
      <c r="R460" s="1441"/>
      <c r="S460" s="1441"/>
      <c r="T460" s="1441"/>
      <c r="U460" s="1441"/>
      <c r="V460" s="1441"/>
      <c r="W460" s="1441"/>
      <c r="X460" s="1441"/>
      <c r="Y460" s="1441"/>
      <c r="Z460" s="1441"/>
      <c r="AA460" s="1441"/>
      <c r="AB460" s="876" t="s">
        <v>6</v>
      </c>
      <c r="AC460" s="11"/>
    </row>
    <row r="461" spans="1:29" ht="18.75">
      <c r="A461" s="1432"/>
      <c r="B461" s="9"/>
      <c r="C461" s="221">
        <v>1.5</v>
      </c>
      <c r="D461" s="14" t="s">
        <v>216</v>
      </c>
      <c r="E461" s="15"/>
      <c r="F461" s="16"/>
      <c r="G461" s="1462">
        <f>(C461/C467)*G457</f>
        <v>2.0979020979020979</v>
      </c>
      <c r="H461" s="1462"/>
      <c r="I461" s="10" t="s">
        <v>212</v>
      </c>
      <c r="J461" s="1501"/>
      <c r="K461" s="1501"/>
      <c r="L461" s="1501"/>
      <c r="M461" s="1501"/>
      <c r="N461" s="1502"/>
      <c r="O461" s="3"/>
      <c r="P461" s="1432"/>
      <c r="Q461" s="1440"/>
      <c r="R461" s="1441"/>
      <c r="S461" s="1441"/>
      <c r="T461" s="1441"/>
      <c r="U461" s="1441"/>
      <c r="V461" s="1441"/>
      <c r="W461" s="1441"/>
      <c r="X461" s="1441"/>
      <c r="Y461" s="1441"/>
      <c r="Z461" s="1441"/>
      <c r="AA461" s="1441"/>
      <c r="AB461" s="991"/>
      <c r="AC461" s="11"/>
    </row>
    <row r="462" spans="1:29" ht="16.5" customHeight="1">
      <c r="A462" s="1432"/>
      <c r="B462" s="164" t="s">
        <v>6</v>
      </c>
      <c r="C462" s="167">
        <v>0.2</v>
      </c>
      <c r="D462" s="14" t="s">
        <v>44</v>
      </c>
      <c r="E462" s="15"/>
      <c r="F462" s="16"/>
      <c r="G462" s="1409">
        <f>(C462/C467)*G457</f>
        <v>0.27972027972027974</v>
      </c>
      <c r="H462" s="1409"/>
      <c r="I462" s="10"/>
      <c r="J462" s="1497" t="s">
        <v>289</v>
      </c>
      <c r="K462" s="1497"/>
      <c r="L462" s="1497"/>
      <c r="M462" s="1497"/>
      <c r="N462" s="1498"/>
      <c r="O462" s="3"/>
      <c r="P462" s="1432"/>
      <c r="Q462" s="9"/>
      <c r="R462" s="761" t="s">
        <v>354</v>
      </c>
      <c r="S462" s="886">
        <f>I463</f>
        <v>13.986013986013987</v>
      </c>
      <c r="T462" s="1032" t="s">
        <v>1484</v>
      </c>
      <c r="U462" s="10"/>
      <c r="V462" s="10"/>
      <c r="W462" s="10"/>
      <c r="X462" s="10"/>
      <c r="Y462" s="10"/>
      <c r="Z462" s="10"/>
      <c r="AA462" s="10"/>
      <c r="AB462" s="10"/>
      <c r="AC462" s="11"/>
    </row>
    <row r="463" spans="1:29" ht="15.75">
      <c r="A463" s="1432"/>
      <c r="B463" s="184">
        <v>10</v>
      </c>
      <c r="C463" s="167">
        <v>0.2</v>
      </c>
      <c r="D463" s="14" t="s">
        <v>288</v>
      </c>
      <c r="E463" s="15"/>
      <c r="F463" s="16"/>
      <c r="G463" s="1409">
        <f>(C463/C467)*G457</f>
        <v>0.27972027972027974</v>
      </c>
      <c r="H463" s="1409"/>
      <c r="I463" s="196">
        <f>(B463/C463)*G463</f>
        <v>13.986013986013987</v>
      </c>
      <c r="J463" s="1499"/>
      <c r="K463" s="1499"/>
      <c r="L463" s="1499"/>
      <c r="M463" s="1499"/>
      <c r="N463" s="1500"/>
      <c r="O463" s="3"/>
      <c r="P463" s="1432"/>
      <c r="Q463" s="9"/>
      <c r="R463" s="941" t="s">
        <v>1404</v>
      </c>
      <c r="S463" s="10"/>
      <c r="T463" s="10"/>
      <c r="U463" s="10"/>
      <c r="V463" s="10"/>
      <c r="W463" s="10"/>
      <c r="X463" s="10"/>
      <c r="Y463" s="10"/>
      <c r="Z463" s="10"/>
      <c r="AA463" s="10"/>
      <c r="AB463" s="10"/>
      <c r="AC463" s="11"/>
    </row>
    <row r="464" spans="1:29" ht="15.75" customHeight="1">
      <c r="A464" s="1432"/>
      <c r="B464" s="9"/>
      <c r="C464" s="167">
        <v>0.03</v>
      </c>
      <c r="D464" s="14" t="s">
        <v>284</v>
      </c>
      <c r="E464" s="15"/>
      <c r="F464" s="16"/>
      <c r="G464" s="1409">
        <f>(C464/C467)*G457</f>
        <v>4.195804195804196E-2</v>
      </c>
      <c r="H464" s="1409"/>
      <c r="I464" s="460" t="s">
        <v>481</v>
      </c>
      <c r="J464" s="1501"/>
      <c r="K464" s="1501"/>
      <c r="L464" s="1501"/>
      <c r="M464" s="1501"/>
      <c r="N464" s="1502"/>
      <c r="O464" s="3"/>
      <c r="P464" s="1432"/>
      <c r="Q464" s="9"/>
      <c r="R464" s="10"/>
      <c r="S464" s="10"/>
      <c r="T464" s="10"/>
      <c r="U464" s="10"/>
      <c r="V464" s="10"/>
      <c r="W464" s="10"/>
      <c r="X464" s="10"/>
      <c r="Y464" s="10"/>
      <c r="Z464" s="10"/>
      <c r="AA464" s="10"/>
      <c r="AB464" s="10"/>
      <c r="AC464" s="11"/>
    </row>
    <row r="465" spans="1:29" ht="15.75" customHeight="1">
      <c r="A465" s="1432"/>
      <c r="B465" s="9"/>
      <c r="C465" s="167" t="s">
        <v>286</v>
      </c>
      <c r="D465" s="14" t="s">
        <v>285</v>
      </c>
      <c r="E465" s="15"/>
      <c r="F465" s="16"/>
      <c r="G465" s="1409" t="str">
        <f>IF(ISTEXT(C465),"",(C465/C467)*G457)</f>
        <v/>
      </c>
      <c r="H465" s="1409"/>
      <c r="I465" s="10"/>
      <c r="J465" s="177" t="s">
        <v>287</v>
      </c>
      <c r="K465" s="177"/>
      <c r="L465" s="177"/>
      <c r="M465" s="177"/>
      <c r="N465" s="178"/>
      <c r="O465" s="3"/>
      <c r="P465" s="1432"/>
      <c r="Q465" s="9"/>
      <c r="R465" s="10"/>
      <c r="S465" s="10"/>
      <c r="T465" s="10"/>
      <c r="U465" s="10"/>
      <c r="V465" s="10"/>
      <c r="W465" s="10"/>
      <c r="X465" s="10"/>
      <c r="Y465" s="10"/>
      <c r="Z465" s="10"/>
      <c r="AA465" s="10"/>
      <c r="AB465" s="10"/>
      <c r="AC465" s="11"/>
    </row>
    <row r="466" spans="1:29" ht="15.75" customHeight="1">
      <c r="A466" s="1432"/>
      <c r="B466" s="9"/>
      <c r="C466" s="10"/>
      <c r="D466" s="10"/>
      <c r="E466" s="10"/>
      <c r="F466" s="10"/>
      <c r="G466" s="18"/>
      <c r="H466" s="109"/>
      <c r="I466" s="10"/>
      <c r="J466" s="10"/>
      <c r="K466" s="109"/>
      <c r="L466" s="10"/>
      <c r="M466" s="10"/>
      <c r="N466" s="19"/>
      <c r="P466" s="1432"/>
      <c r="Q466" s="9"/>
      <c r="R466" s="10"/>
      <c r="S466" s="10"/>
      <c r="T466" s="10"/>
      <c r="U466" s="10"/>
      <c r="V466" s="10"/>
      <c r="W466" s="10"/>
      <c r="X466" s="10"/>
      <c r="Y466" s="10"/>
      <c r="Z466" s="10"/>
      <c r="AA466" s="10"/>
      <c r="AB466" s="10"/>
      <c r="AC466" s="11"/>
    </row>
    <row r="467" spans="1:29" ht="16.5" customHeight="1">
      <c r="A467" s="1432"/>
      <c r="B467" s="9"/>
      <c r="C467" s="163">
        <f>SUM(C459:C460,C462:C465)</f>
        <v>1.43</v>
      </c>
      <c r="D467" s="1453" t="s">
        <v>8</v>
      </c>
      <c r="E467" s="1453"/>
      <c r="F467" s="1453"/>
      <c r="G467" s="1454">
        <f t="shared" ref="G467:H467" si="14">SUM(G459:G460,G462:G465)</f>
        <v>2</v>
      </c>
      <c r="H467" s="1454">
        <f t="shared" si="14"/>
        <v>0</v>
      </c>
      <c r="I467" s="222"/>
      <c r="J467" s="193"/>
      <c r="K467" s="20"/>
      <c r="L467" s="10"/>
      <c r="M467" s="10"/>
      <c r="N467" s="19"/>
      <c r="P467" s="1432"/>
      <c r="Q467" s="1016" t="s">
        <v>1418</v>
      </c>
      <c r="R467" s="10"/>
      <c r="S467" s="10"/>
      <c r="T467" s="10"/>
      <c r="U467" s="10"/>
      <c r="V467" s="10"/>
      <c r="W467" s="10"/>
      <c r="X467" s="10"/>
      <c r="Y467" s="10"/>
      <c r="Z467" s="10"/>
      <c r="AA467" s="10"/>
      <c r="AB467" s="10"/>
      <c r="AC467" s="11"/>
    </row>
    <row r="468" spans="1:29" ht="16.5" customHeight="1" thickBot="1">
      <c r="A468" s="1432"/>
      <c r="B468" s="9"/>
      <c r="C468" s="163"/>
      <c r="D468" s="161"/>
      <c r="E468" s="161"/>
      <c r="F468" s="161"/>
      <c r="G468" s="162"/>
      <c r="H468" s="162"/>
      <c r="I468" s="222"/>
      <c r="J468" s="193"/>
      <c r="K468" s="20"/>
      <c r="L468" s="10"/>
      <c r="M468" s="10"/>
      <c r="N468" s="19"/>
      <c r="P468" s="1432"/>
      <c r="Q468" s="992" t="str">
        <f ca="1">CELL("nomfichier",P464)</f>
        <v>D:\1 UPRT SITE WEB\uprt.fr\ff-mickael-rabeau\[ff-mr-patisserie-N°3-complet.xlsx]Crèmes et Garnitures</v>
      </c>
      <c r="R468" s="10"/>
      <c r="S468" s="10"/>
      <c r="T468" s="10"/>
      <c r="U468" s="10"/>
      <c r="V468" s="10"/>
      <c r="W468" s="10"/>
      <c r="X468" s="10"/>
      <c r="Y468" s="10"/>
      <c r="Z468" s="10"/>
      <c r="AA468" s="10"/>
      <c r="AB468" s="10"/>
      <c r="AC468" s="11"/>
    </row>
    <row r="469" spans="1:29" ht="16.5" customHeight="1" thickBot="1">
      <c r="A469" s="1432"/>
      <c r="B469" s="9" t="s">
        <v>201</v>
      </c>
      <c r="C469" s="21"/>
      <c r="D469" s="21"/>
      <c r="E469" s="21"/>
      <c r="F469" s="21"/>
      <c r="H469" s="186" t="s">
        <v>202</v>
      </c>
      <c r="I469" s="187" t="s">
        <v>203</v>
      </c>
      <c r="J469" s="10"/>
      <c r="K469" s="10"/>
      <c r="L469" s="10"/>
      <c r="M469" s="15"/>
      <c r="N469" s="19"/>
      <c r="P469" s="1432"/>
      <c r="Q469" s="938"/>
      <c r="R469" s="939"/>
      <c r="S469" s="939"/>
      <c r="T469" s="939"/>
      <c r="U469" s="25"/>
      <c r="V469" s="25"/>
      <c r="W469" s="25"/>
      <c r="X469" s="25"/>
      <c r="Y469" s="25"/>
      <c r="Z469" s="25"/>
      <c r="AA469" s="25"/>
      <c r="AB469" s="25"/>
      <c r="AC469" s="26"/>
    </row>
    <row r="470" spans="1:29">
      <c r="A470" s="1432"/>
      <c r="B470" s="23" t="s">
        <v>6</v>
      </c>
      <c r="C470" s="24" t="s">
        <v>10</v>
      </c>
      <c r="D470" s="25"/>
      <c r="E470" s="25"/>
      <c r="F470" s="25"/>
      <c r="G470" s="25"/>
      <c r="H470" s="25"/>
      <c r="I470" s="25"/>
      <c r="J470" s="25"/>
      <c r="K470" s="25"/>
      <c r="L470" s="25"/>
      <c r="M470" s="25"/>
      <c r="N470" s="26"/>
      <c r="P470" s="1432"/>
      <c r="Q470" s="9"/>
      <c r="R470" s="10" t="s">
        <v>9</v>
      </c>
      <c r="S470" s="932" t="s">
        <v>177</v>
      </c>
      <c r="T470" s="10"/>
      <c r="U470" s="10"/>
      <c r="V470" s="1429" t="s">
        <v>179</v>
      </c>
      <c r="W470" s="1429"/>
      <c r="X470" s="1429"/>
      <c r="Y470" s="1429"/>
      <c r="Z470" s="1429"/>
      <c r="AA470" s="1429"/>
      <c r="AB470" s="1429"/>
      <c r="AC470" s="1430"/>
    </row>
    <row r="471" spans="1:29">
      <c r="A471" s="1432"/>
      <c r="B471" s="438" t="s">
        <v>5</v>
      </c>
      <c r="C471" s="27" t="s">
        <v>11</v>
      </c>
      <c r="D471" s="28"/>
      <c r="E471" s="28"/>
      <c r="F471" s="28"/>
      <c r="G471" s="28"/>
      <c r="H471" s="28"/>
      <c r="I471" s="28"/>
      <c r="J471" s="28"/>
      <c r="K471" s="28"/>
      <c r="L471" s="28"/>
      <c r="M471" s="10"/>
      <c r="N471" s="29"/>
      <c r="P471" s="1432"/>
      <c r="Q471" s="834"/>
      <c r="R471" s="245"/>
      <c r="S471" s="245"/>
      <c r="T471" s="245"/>
      <c r="U471" s="245"/>
      <c r="V471" s="1029"/>
      <c r="W471" s="1029" t="s">
        <v>178</v>
      </c>
      <c r="X471" s="1029"/>
      <c r="Y471" s="1029"/>
      <c r="Z471" s="1029"/>
      <c r="AA471" s="1029"/>
      <c r="AB471" s="1029"/>
      <c r="AC471" s="1030"/>
    </row>
    <row r="472" spans="1:29" ht="15" customHeight="1">
      <c r="A472" s="1432"/>
      <c r="B472" s="1433" t="s">
        <v>12</v>
      </c>
      <c r="C472" s="1434"/>
      <c r="D472" s="1434"/>
      <c r="E472" s="1434"/>
      <c r="F472" s="1434"/>
      <c r="G472" s="1434"/>
      <c r="H472" s="1434"/>
      <c r="I472" s="1434"/>
      <c r="J472" s="1434"/>
      <c r="K472" s="1434"/>
      <c r="L472" s="1434"/>
      <c r="M472" s="1434"/>
      <c r="N472" s="1435"/>
      <c r="P472" s="1432"/>
      <c r="Q472" s="1433" t="s">
        <v>12</v>
      </c>
      <c r="R472" s="1434"/>
      <c r="S472" s="1434"/>
      <c r="T472" s="1434"/>
      <c r="U472" s="1434"/>
      <c r="V472" s="1434"/>
      <c r="W472" s="1434"/>
      <c r="X472" s="1434"/>
      <c r="Y472" s="1434"/>
      <c r="Z472" s="1434"/>
      <c r="AA472" s="1434"/>
      <c r="AB472" s="1434"/>
      <c r="AC472" s="1435"/>
    </row>
    <row r="473" spans="1:29" ht="15.75" thickBot="1">
      <c r="A473" s="1432"/>
      <c r="B473" s="1436"/>
      <c r="C473" s="1437"/>
      <c r="D473" s="1437"/>
      <c r="E473" s="1437"/>
      <c r="F473" s="1437"/>
      <c r="G473" s="1437"/>
      <c r="H473" s="1437"/>
      <c r="I473" s="1437"/>
      <c r="J473" s="1437"/>
      <c r="K473" s="1437"/>
      <c r="L473" s="1437"/>
      <c r="M473" s="1437"/>
      <c r="N473" s="1438"/>
      <c r="P473" s="1432"/>
      <c r="Q473" s="1436"/>
      <c r="R473" s="1437"/>
      <c r="S473" s="1437"/>
      <c r="T473" s="1437"/>
      <c r="U473" s="1437"/>
      <c r="V473" s="1437"/>
      <c r="W473" s="1437"/>
      <c r="X473" s="1437"/>
      <c r="Y473" s="1437"/>
      <c r="Z473" s="1437"/>
      <c r="AA473" s="1437"/>
      <c r="AB473" s="1437"/>
      <c r="AC473" s="1438"/>
    </row>
    <row r="475" spans="1:29" ht="15.75" thickBot="1">
      <c r="A475" s="8" t="s">
        <v>3</v>
      </c>
      <c r="B475" s="1431" t="str">
        <f>B476</f>
        <v>La crème d'amandes pour fonds cuits</v>
      </c>
      <c r="C475" s="1431"/>
      <c r="D475" s="1431"/>
      <c r="E475" s="1431"/>
      <c r="F475" s="1431"/>
      <c r="G475" s="1431"/>
      <c r="H475" s="1431"/>
      <c r="I475" s="1431"/>
      <c r="J475" s="1431"/>
      <c r="K475" s="1431"/>
      <c r="L475" s="1431"/>
      <c r="M475" s="1431"/>
      <c r="N475" s="1431"/>
      <c r="O475" s="3"/>
      <c r="P475" s="8" t="s">
        <v>3</v>
      </c>
      <c r="Q475" s="1431" t="str">
        <f>Q476</f>
        <v>La crème d'amandes pour fonds cuits</v>
      </c>
      <c r="R475" s="1431"/>
      <c r="S475" s="1431"/>
      <c r="T475" s="1431"/>
      <c r="U475" s="1431"/>
      <c r="V475" s="1431"/>
      <c r="W475" s="1431"/>
      <c r="X475" s="1431"/>
      <c r="Y475" s="1431"/>
      <c r="Z475" s="1431"/>
      <c r="AA475" s="1431"/>
      <c r="AB475" s="1431"/>
      <c r="AC475" s="1431"/>
    </row>
    <row r="476" spans="1:29" ht="23.25" customHeight="1">
      <c r="A476" s="1432" t="str">
        <f>B476</f>
        <v>La crème d'amandes pour fonds cuits</v>
      </c>
      <c r="B476" s="1399" t="s">
        <v>291</v>
      </c>
      <c r="C476" s="1400"/>
      <c r="D476" s="1400"/>
      <c r="E476" s="1400"/>
      <c r="F476" s="1400"/>
      <c r="G476" s="1400"/>
      <c r="H476" s="1400"/>
      <c r="I476" s="1400"/>
      <c r="J476" s="1400"/>
      <c r="K476" s="1400"/>
      <c r="L476" s="1400"/>
      <c r="M476" s="1400"/>
      <c r="N476" s="1401"/>
      <c r="O476" s="3"/>
      <c r="P476" s="1432" t="str">
        <f>Q476</f>
        <v>La crème d'amandes pour fonds cuits</v>
      </c>
      <c r="Q476" s="1399" t="s">
        <v>291</v>
      </c>
      <c r="R476" s="1400"/>
      <c r="S476" s="1400"/>
      <c r="T476" s="1400"/>
      <c r="U476" s="1400"/>
      <c r="V476" s="1400"/>
      <c r="W476" s="1400"/>
      <c r="X476" s="1400"/>
      <c r="Y476" s="1400"/>
      <c r="Z476" s="1400"/>
      <c r="AA476" s="1400"/>
      <c r="AB476" s="1400"/>
      <c r="AC476" s="1401"/>
    </row>
    <row r="477" spans="1:29" ht="15.75" customHeight="1">
      <c r="A477" s="1432"/>
      <c r="B477" s="1387"/>
      <c r="C477" s="1388"/>
      <c r="D477" s="1388"/>
      <c r="E477" s="1388"/>
      <c r="F477" s="1388"/>
      <c r="G477" s="1388"/>
      <c r="H477" s="1388"/>
      <c r="I477" s="1388"/>
      <c r="J477" s="1388"/>
      <c r="K477" s="1388"/>
      <c r="L477" s="1388"/>
      <c r="M477" s="1388"/>
      <c r="N477" s="1389"/>
      <c r="O477" s="3"/>
      <c r="P477" s="1432"/>
      <c r="Q477" s="1387"/>
      <c r="R477" s="1388"/>
      <c r="S477" s="1388"/>
      <c r="T477" s="1388"/>
      <c r="U477" s="1388"/>
      <c r="V477" s="1388"/>
      <c r="W477" s="1388"/>
      <c r="X477" s="1388"/>
      <c r="Y477" s="1388"/>
      <c r="Z477" s="1388"/>
      <c r="AA477" s="1388"/>
      <c r="AB477" s="1388"/>
      <c r="AC477" s="1389"/>
    </row>
    <row r="478" spans="1:29" ht="15.75" customHeight="1">
      <c r="A478" s="1432"/>
      <c r="B478" s="1416" t="s">
        <v>19</v>
      </c>
      <c r="C478" s="1417"/>
      <c r="D478" s="1417"/>
      <c r="E478" s="1417"/>
      <c r="F478" s="1417"/>
      <c r="G478" s="1417"/>
      <c r="H478" s="1417"/>
      <c r="I478" s="1417"/>
      <c r="J478" s="1417"/>
      <c r="K478" s="1417"/>
      <c r="L478" s="1417"/>
      <c r="M478" s="1417"/>
      <c r="N478" s="1418"/>
      <c r="O478" s="3"/>
      <c r="P478" s="1432"/>
      <c r="Q478" s="1416" t="s">
        <v>19</v>
      </c>
      <c r="R478" s="1417"/>
      <c r="S478" s="1417"/>
      <c r="T478" s="1417"/>
      <c r="U478" s="1417"/>
      <c r="V478" s="1417"/>
      <c r="W478" s="1417"/>
      <c r="X478" s="1417"/>
      <c r="Y478" s="1417"/>
      <c r="Z478" s="1417"/>
      <c r="AA478" s="1417"/>
      <c r="AB478" s="1417"/>
      <c r="AC478" s="1418"/>
    </row>
    <row r="479" spans="1:29" ht="15.75" customHeight="1" thickBot="1">
      <c r="A479" s="1432"/>
      <c r="B479" s="1419"/>
      <c r="C479" s="1420"/>
      <c r="D479" s="1420"/>
      <c r="E479" s="1420"/>
      <c r="F479" s="1420"/>
      <c r="G479" s="1420"/>
      <c r="H479" s="1420"/>
      <c r="I479" s="1420"/>
      <c r="J479" s="1420"/>
      <c r="K479" s="1420"/>
      <c r="L479" s="1420"/>
      <c r="M479" s="1420"/>
      <c r="N479" s="1421"/>
      <c r="O479" s="3"/>
      <c r="P479" s="1432"/>
      <c r="Q479" s="1419"/>
      <c r="R479" s="1420"/>
      <c r="S479" s="1420"/>
      <c r="T479" s="1420"/>
      <c r="U479" s="1420"/>
      <c r="V479" s="1420"/>
      <c r="W479" s="1420"/>
      <c r="X479" s="1420"/>
      <c r="Y479" s="1420"/>
      <c r="Z479" s="1420"/>
      <c r="AA479" s="1420"/>
      <c r="AB479" s="1420"/>
      <c r="AC479" s="1421"/>
    </row>
    <row r="480" spans="1:29" ht="15" customHeight="1">
      <c r="A480" s="1432"/>
      <c r="B480" s="9"/>
      <c r="C480" s="10"/>
      <c r="D480" s="10"/>
      <c r="E480" s="10"/>
      <c r="F480" s="10"/>
      <c r="G480" s="10"/>
      <c r="H480" s="10"/>
      <c r="I480" s="10"/>
      <c r="J480" s="10"/>
      <c r="K480" s="10"/>
      <c r="L480" s="10"/>
      <c r="M480" s="10"/>
      <c r="N480" s="11"/>
      <c r="O480" s="3"/>
      <c r="P480" s="1432"/>
      <c r="Q480" s="1424" t="s">
        <v>144</v>
      </c>
      <c r="R480" s="1403"/>
      <c r="S480" s="1403"/>
      <c r="T480" s="1403"/>
      <c r="U480" s="1403"/>
      <c r="V480" s="1403"/>
      <c r="W480" s="1403"/>
      <c r="X480" s="1403"/>
      <c r="Y480" s="1403"/>
      <c r="Z480" s="1403"/>
      <c r="AA480" s="1403"/>
      <c r="AB480" s="1403"/>
      <c r="AC480" s="1425"/>
    </row>
    <row r="481" spans="1:29" ht="15" customHeight="1" thickBot="1">
      <c r="A481" s="1432"/>
      <c r="B481" s="9"/>
      <c r="C481" s="10"/>
      <c r="D481" s="10"/>
      <c r="E481" s="10"/>
      <c r="F481" s="10"/>
      <c r="G481" s="1408" t="s">
        <v>5</v>
      </c>
      <c r="H481" s="1408"/>
      <c r="I481" s="10"/>
      <c r="J481" s="10"/>
      <c r="K481" s="10"/>
      <c r="L481" s="10"/>
      <c r="M481" s="10"/>
      <c r="N481" s="11"/>
      <c r="O481" s="3"/>
      <c r="P481" s="1432"/>
      <c r="Q481" s="1426"/>
      <c r="R481" s="1406"/>
      <c r="S481" s="1406"/>
      <c r="T481" s="1406"/>
      <c r="U481" s="1406"/>
      <c r="V481" s="1406"/>
      <c r="W481" s="1406"/>
      <c r="X481" s="1406"/>
      <c r="Y481" s="1406"/>
      <c r="Z481" s="1406"/>
      <c r="AA481" s="1406"/>
      <c r="AB481" s="1406"/>
      <c r="AC481" s="1427"/>
    </row>
    <row r="482" spans="1:29" ht="18.75" customHeight="1">
      <c r="A482" s="1432"/>
      <c r="B482" s="9"/>
      <c r="C482" s="10"/>
      <c r="D482" s="10"/>
      <c r="E482" s="165" t="s">
        <v>146</v>
      </c>
      <c r="F482" s="166" t="s">
        <v>4</v>
      </c>
      <c r="G482" s="1414">
        <v>2</v>
      </c>
      <c r="H482" s="1414"/>
      <c r="I482" s="222" t="s">
        <v>290</v>
      </c>
      <c r="J482" s="10"/>
      <c r="K482" s="10"/>
      <c r="L482" s="10"/>
      <c r="M482" s="10"/>
      <c r="N482" s="11"/>
      <c r="O482" s="3"/>
      <c r="P482" s="1432"/>
      <c r="Q482" s="1439" t="s">
        <v>1481</v>
      </c>
      <c r="R482" s="1428"/>
      <c r="S482" s="1428"/>
      <c r="T482" s="1428"/>
      <c r="U482" s="1428"/>
      <c r="V482" s="1428"/>
      <c r="W482" s="1428"/>
      <c r="X482" s="1428"/>
      <c r="Y482" s="1428"/>
      <c r="Z482" s="1428"/>
      <c r="AA482" s="1428"/>
      <c r="AB482" s="991"/>
      <c r="AC482" s="11"/>
    </row>
    <row r="483" spans="1:29">
      <c r="A483" s="1432"/>
      <c r="B483" s="256" t="s">
        <v>352</v>
      </c>
      <c r="C483" s="164" t="s">
        <v>6</v>
      </c>
      <c r="D483" s="99" t="s">
        <v>861</v>
      </c>
      <c r="E483" s="10"/>
      <c r="F483" s="10"/>
      <c r="G483" s="114"/>
      <c r="H483" s="109"/>
      <c r="I483" s="761" t="s">
        <v>352</v>
      </c>
      <c r="J483" s="188" t="s">
        <v>7</v>
      </c>
      <c r="K483" s="188"/>
      <c r="L483" s="188"/>
      <c r="M483" s="188"/>
      <c r="N483" s="189"/>
      <c r="O483" s="3"/>
      <c r="P483" s="1432"/>
      <c r="Q483" s="1439"/>
      <c r="R483" s="1428"/>
      <c r="S483" s="1428"/>
      <c r="T483" s="1428"/>
      <c r="U483" s="1428"/>
      <c r="V483" s="1428"/>
      <c r="W483" s="1428"/>
      <c r="X483" s="1428"/>
      <c r="Y483" s="1428"/>
      <c r="Z483" s="1428"/>
      <c r="AA483" s="1428"/>
      <c r="AB483" s="869" t="s">
        <v>5</v>
      </c>
      <c r="AC483" s="11"/>
    </row>
    <row r="484" spans="1:29" ht="16.5" customHeight="1">
      <c r="A484" s="1432"/>
      <c r="B484" s="9"/>
      <c r="C484" s="167">
        <v>0.25</v>
      </c>
      <c r="D484" s="14" t="s">
        <v>44</v>
      </c>
      <c r="E484" s="14"/>
      <c r="F484" s="14"/>
      <c r="G484" s="1409">
        <f>(C484/C493)*G482</f>
        <v>0.34602076124567466</v>
      </c>
      <c r="H484" s="1409"/>
      <c r="I484" s="10"/>
      <c r="J484" s="1497" t="s">
        <v>292</v>
      </c>
      <c r="K484" s="1497"/>
      <c r="L484" s="1497"/>
      <c r="M484" s="1497"/>
      <c r="N484" s="1498"/>
      <c r="O484" s="3"/>
      <c r="P484" s="1432"/>
      <c r="Q484" s="1439"/>
      <c r="R484" s="1428"/>
      <c r="S484" s="1428"/>
      <c r="T484" s="1428"/>
      <c r="U484" s="1428"/>
      <c r="V484" s="1428"/>
      <c r="W484" s="1428"/>
      <c r="X484" s="1428"/>
      <c r="Y484" s="1428"/>
      <c r="Z484" s="1428"/>
      <c r="AA484" s="1428"/>
      <c r="AB484" s="991"/>
      <c r="AC484" s="11"/>
    </row>
    <row r="485" spans="1:29" ht="15.75">
      <c r="A485" s="1432"/>
      <c r="B485" s="9"/>
      <c r="C485" s="167">
        <v>0.15</v>
      </c>
      <c r="D485" s="14" t="s">
        <v>69</v>
      </c>
      <c r="E485" s="15"/>
      <c r="F485" s="16"/>
      <c r="G485" s="1409">
        <f>(C485/C493)*G482</f>
        <v>0.20761245674740481</v>
      </c>
      <c r="H485" s="1409"/>
      <c r="I485" s="10"/>
      <c r="J485" s="1499"/>
      <c r="K485" s="1499"/>
      <c r="L485" s="1499"/>
      <c r="M485" s="1499"/>
      <c r="N485" s="1500"/>
      <c r="O485" s="3"/>
      <c r="P485" s="1432"/>
      <c r="Q485" s="1440" t="s">
        <v>1374</v>
      </c>
      <c r="R485" s="1441"/>
      <c r="S485" s="1441"/>
      <c r="T485" s="1441"/>
      <c r="U485" s="1441"/>
      <c r="V485" s="1441"/>
      <c r="W485" s="1441"/>
      <c r="X485" s="1441"/>
      <c r="Y485" s="1441"/>
      <c r="Z485" s="1441"/>
      <c r="AA485" s="1441"/>
      <c r="AB485" s="876" t="s">
        <v>6</v>
      </c>
      <c r="AC485" s="11"/>
    </row>
    <row r="486" spans="1:29" ht="18.75">
      <c r="A486" s="1432"/>
      <c r="B486" s="164" t="s">
        <v>6</v>
      </c>
      <c r="C486" s="167">
        <v>0.25</v>
      </c>
      <c r="D486" s="14" t="s">
        <v>14</v>
      </c>
      <c r="E486" s="15"/>
      <c r="F486" s="16"/>
      <c r="G486" s="1409">
        <f>(C486/C493)*G482</f>
        <v>0.34602076124567466</v>
      </c>
      <c r="H486" s="1409"/>
      <c r="I486" s="10"/>
      <c r="J486" s="1501"/>
      <c r="K486" s="1501"/>
      <c r="L486" s="1501"/>
      <c r="M486" s="1501"/>
      <c r="N486" s="1502"/>
      <c r="O486" s="3"/>
      <c r="P486" s="1432"/>
      <c r="Q486" s="1440"/>
      <c r="R486" s="1441"/>
      <c r="S486" s="1441"/>
      <c r="T486" s="1441"/>
      <c r="U486" s="1441"/>
      <c r="V486" s="1441"/>
      <c r="W486" s="1441"/>
      <c r="X486" s="1441"/>
      <c r="Y486" s="1441"/>
      <c r="Z486" s="1441"/>
      <c r="AA486" s="1441"/>
      <c r="AB486" s="991"/>
      <c r="AC486" s="11"/>
    </row>
    <row r="487" spans="1:29" ht="16.5" customHeight="1">
      <c r="A487" s="1432"/>
      <c r="B487" s="184">
        <v>4</v>
      </c>
      <c r="C487" s="167">
        <v>0.2</v>
      </c>
      <c r="D487" s="14" t="s">
        <v>295</v>
      </c>
      <c r="E487" s="15"/>
      <c r="F487" s="16"/>
      <c r="G487" s="1409">
        <f>(C487/C493)*G482</f>
        <v>0.27681660899653976</v>
      </c>
      <c r="H487" s="1409"/>
      <c r="I487" s="616">
        <f>(B487/C487)*G487</f>
        <v>5.5363321799307954</v>
      </c>
      <c r="J487" s="190" t="s">
        <v>258</v>
      </c>
      <c r="K487" s="190"/>
      <c r="L487" s="190"/>
      <c r="M487" s="190"/>
      <c r="N487" s="207"/>
      <c r="O487" s="3"/>
      <c r="P487" s="1432"/>
      <c r="Q487" s="9"/>
      <c r="R487" s="761" t="s">
        <v>352</v>
      </c>
      <c r="S487" s="886">
        <f>I487</f>
        <v>5.5363321799307954</v>
      </c>
      <c r="T487" s="1032" t="s">
        <v>1484</v>
      </c>
      <c r="U487" s="10"/>
      <c r="V487" s="10"/>
      <c r="W487" s="10"/>
      <c r="X487" s="10"/>
      <c r="Y487" s="10"/>
      <c r="Z487" s="10"/>
      <c r="AA487" s="10"/>
      <c r="AB487" s="10"/>
      <c r="AC487" s="11"/>
    </row>
    <row r="488" spans="1:29" ht="15.75">
      <c r="A488" s="1432"/>
      <c r="B488" s="9"/>
      <c r="C488" s="167">
        <v>3.5000000000000003E-2</v>
      </c>
      <c r="D488" s="14" t="s">
        <v>42</v>
      </c>
      <c r="E488" s="15"/>
      <c r="F488" s="16"/>
      <c r="G488" s="1409">
        <f>(C488/C493)*G482</f>
        <v>4.8442906574394456E-2</v>
      </c>
      <c r="H488" s="1409"/>
      <c r="I488" s="10"/>
      <c r="J488" s="190" t="s">
        <v>259</v>
      </c>
      <c r="K488" s="190"/>
      <c r="L488" s="190"/>
      <c r="M488" s="190"/>
      <c r="N488" s="207"/>
      <c r="O488" s="3"/>
      <c r="P488" s="1432"/>
      <c r="Q488" s="9"/>
      <c r="R488" s="1033" t="s">
        <v>1404</v>
      </c>
      <c r="S488" s="10"/>
      <c r="T488" s="10"/>
      <c r="U488" s="10"/>
      <c r="V488" s="10"/>
      <c r="W488" s="10"/>
      <c r="X488" s="10"/>
      <c r="Y488" s="10"/>
      <c r="Z488" s="10"/>
      <c r="AA488" s="10"/>
      <c r="AB488" s="10"/>
      <c r="AC488" s="11"/>
    </row>
    <row r="489" spans="1:29" ht="15.75" customHeight="1">
      <c r="A489" s="1432"/>
      <c r="B489" s="9"/>
      <c r="C489" s="167">
        <v>0.01</v>
      </c>
      <c r="D489" s="14" t="s">
        <v>118</v>
      </c>
      <c r="E489" s="15"/>
      <c r="F489" s="16"/>
      <c r="G489" s="1409">
        <f>(C489/C493)*G482</f>
        <v>1.3840830449826987E-2</v>
      </c>
      <c r="H489" s="1409"/>
      <c r="I489" s="10"/>
      <c r="J489" s="190" t="s">
        <v>293</v>
      </c>
      <c r="K489" s="190"/>
      <c r="L489" s="190"/>
      <c r="M489" s="190"/>
      <c r="N489" s="207"/>
      <c r="O489" s="3"/>
      <c r="P489" s="1432"/>
      <c r="Q489" s="9"/>
      <c r="R489" s="10"/>
      <c r="S489" s="10"/>
      <c r="T489" s="10"/>
      <c r="U489" s="10"/>
      <c r="V489" s="10"/>
      <c r="W489" s="10"/>
      <c r="X489" s="10"/>
      <c r="Y489" s="10"/>
      <c r="Z489" s="10"/>
      <c r="AA489" s="10"/>
      <c r="AB489" s="10"/>
      <c r="AC489" s="11"/>
    </row>
    <row r="490" spans="1:29" ht="15.75" customHeight="1">
      <c r="A490" s="1432"/>
      <c r="B490" s="9"/>
      <c r="C490" s="167">
        <v>0.05</v>
      </c>
      <c r="D490" s="14" t="s">
        <v>261</v>
      </c>
      <c r="E490" s="15"/>
      <c r="F490" s="16"/>
      <c r="G490" s="1409">
        <f>(C490/C493)*G482</f>
        <v>6.920415224913494E-2</v>
      </c>
      <c r="H490" s="1409"/>
      <c r="I490" s="10"/>
      <c r="J490" s="194"/>
      <c r="K490" s="194"/>
      <c r="L490" s="194"/>
      <c r="M490" s="194"/>
      <c r="N490" s="195"/>
      <c r="O490" s="3"/>
      <c r="P490" s="1432"/>
      <c r="Q490" s="9"/>
      <c r="R490" s="222" t="s">
        <v>290</v>
      </c>
      <c r="S490" s="10"/>
      <c r="T490" s="10"/>
      <c r="U490" s="10"/>
      <c r="V490" s="10"/>
      <c r="W490" s="10"/>
      <c r="X490" s="10"/>
      <c r="Y490" s="10"/>
      <c r="Z490" s="10"/>
      <c r="AA490" s="10"/>
      <c r="AB490" s="10"/>
      <c r="AC490" s="11"/>
    </row>
    <row r="491" spans="1:29" ht="15.75" customHeight="1">
      <c r="A491" s="1432"/>
      <c r="B491" s="9"/>
      <c r="C491" s="167">
        <v>0.5</v>
      </c>
      <c r="D491" s="14" t="s">
        <v>151</v>
      </c>
      <c r="E491" s="15"/>
      <c r="F491" s="16"/>
      <c r="G491" s="1409">
        <f>IF(ISTEXT(C491),"",(C491/C493)*G482)</f>
        <v>0.69204152249134931</v>
      </c>
      <c r="H491" s="1409"/>
      <c r="I491" s="10"/>
      <c r="J491" s="177" t="s">
        <v>294</v>
      </c>
      <c r="K491" s="177"/>
      <c r="L491" s="177"/>
      <c r="M491" s="177"/>
      <c r="N491" s="178"/>
      <c r="O491" s="3"/>
      <c r="P491" s="1432"/>
      <c r="Q491" s="9"/>
      <c r="R491" s="10"/>
      <c r="S491" s="10"/>
      <c r="T491" s="10"/>
      <c r="U491" s="10"/>
      <c r="V491" s="10"/>
      <c r="W491" s="10"/>
      <c r="X491" s="10"/>
      <c r="Y491" s="10"/>
      <c r="Z491" s="10"/>
      <c r="AA491" s="10"/>
      <c r="AB491" s="10"/>
      <c r="AC491" s="11"/>
    </row>
    <row r="492" spans="1:29" ht="15.75" customHeight="1">
      <c r="A492" s="1432"/>
      <c r="B492" s="9"/>
      <c r="C492" s="10"/>
      <c r="D492" s="10"/>
      <c r="E492" s="10"/>
      <c r="F492" s="10"/>
      <c r="G492" s="18"/>
      <c r="H492" s="109"/>
      <c r="I492" s="10"/>
      <c r="J492" s="10"/>
      <c r="K492" s="109"/>
      <c r="L492" s="10"/>
      <c r="M492" s="10"/>
      <c r="N492" s="19"/>
      <c r="P492" s="1432"/>
      <c r="Q492" s="1016" t="s">
        <v>1418</v>
      </c>
      <c r="R492" s="10"/>
      <c r="S492" s="10"/>
      <c r="T492" s="10"/>
      <c r="U492" s="10"/>
      <c r="V492" s="10"/>
      <c r="W492" s="10"/>
      <c r="X492" s="10"/>
      <c r="Y492" s="10"/>
      <c r="Z492" s="10"/>
      <c r="AA492" s="10"/>
      <c r="AB492" s="10"/>
      <c r="AC492" s="11"/>
    </row>
    <row r="493" spans="1:29" ht="16.5" customHeight="1" thickBot="1">
      <c r="A493" s="1432"/>
      <c r="B493" s="9"/>
      <c r="C493" s="163">
        <f>SUM(C484:C491)</f>
        <v>1.4450000000000003</v>
      </c>
      <c r="D493" s="1453" t="s">
        <v>8</v>
      </c>
      <c r="E493" s="1453"/>
      <c r="F493" s="1453"/>
      <c r="G493" s="1454">
        <f t="shared" ref="G493:H493" si="15">SUM(G484:G491)</f>
        <v>1.9999999999999996</v>
      </c>
      <c r="H493" s="1454">
        <f t="shared" si="15"/>
        <v>0</v>
      </c>
      <c r="I493" s="222"/>
      <c r="J493" s="193"/>
      <c r="K493" s="20"/>
      <c r="L493" s="10"/>
      <c r="M493" s="10"/>
      <c r="N493" s="19"/>
      <c r="P493" s="1432"/>
      <c r="Q493" s="992" t="str">
        <f ca="1">CELL("nomfichier",P489)</f>
        <v>D:\1 UPRT SITE WEB\uprt.fr\ff-mickael-rabeau\[ff-mr-patisserie-N°3-complet.xlsx]Crèmes et Garnitures</v>
      </c>
      <c r="R493" s="10"/>
      <c r="S493" s="10"/>
      <c r="T493" s="10"/>
      <c r="U493" s="10"/>
      <c r="V493" s="10"/>
      <c r="W493" s="10"/>
      <c r="X493" s="10"/>
      <c r="Y493" s="10"/>
      <c r="Z493" s="10"/>
      <c r="AA493" s="10"/>
      <c r="AB493" s="10"/>
      <c r="AC493" s="11"/>
    </row>
    <row r="494" spans="1:29" ht="16.5" customHeight="1" thickBot="1">
      <c r="A494" s="1432"/>
      <c r="B494" s="9"/>
      <c r="C494" s="163"/>
      <c r="D494" s="161"/>
      <c r="E494" s="161"/>
      <c r="F494" s="161"/>
      <c r="G494" s="162"/>
      <c r="H494" s="162"/>
      <c r="I494" s="10"/>
      <c r="J494" s="10"/>
      <c r="K494" s="20"/>
      <c r="L494" s="10"/>
      <c r="M494" s="10"/>
      <c r="N494" s="19"/>
      <c r="P494" s="1432"/>
      <c r="Q494" s="938"/>
      <c r="R494" s="939"/>
      <c r="S494" s="939"/>
      <c r="T494" s="939"/>
      <c r="U494" s="25"/>
      <c r="V494" s="25"/>
      <c r="W494" s="25"/>
      <c r="X494" s="25"/>
      <c r="Y494" s="25"/>
      <c r="Z494" s="25"/>
      <c r="AA494" s="25"/>
      <c r="AB494" s="25"/>
      <c r="AC494" s="26"/>
    </row>
    <row r="495" spans="1:29">
      <c r="A495" s="1432"/>
      <c r="B495" s="23" t="s">
        <v>6</v>
      </c>
      <c r="C495" s="24" t="s">
        <v>10</v>
      </c>
      <c r="D495" s="25"/>
      <c r="E495" s="25"/>
      <c r="F495" s="25"/>
      <c r="G495" s="25"/>
      <c r="H495" s="25"/>
      <c r="I495" s="25"/>
      <c r="J495" s="25"/>
      <c r="K495" s="25"/>
      <c r="L495" s="25"/>
      <c r="M495" s="25"/>
      <c r="N495" s="26"/>
      <c r="P495" s="1432"/>
      <c r="Q495" s="9"/>
      <c r="R495" s="10" t="s">
        <v>9</v>
      </c>
      <c r="S495" s="932" t="s">
        <v>177</v>
      </c>
      <c r="T495" s="10"/>
      <c r="U495" s="10"/>
      <c r="V495" s="1429" t="s">
        <v>179</v>
      </c>
      <c r="W495" s="1429"/>
      <c r="X495" s="1429"/>
      <c r="Y495" s="1429"/>
      <c r="Z495" s="1429"/>
      <c r="AA495" s="1429"/>
      <c r="AB495" s="1429"/>
      <c r="AC495" s="1430"/>
    </row>
    <row r="496" spans="1:29">
      <c r="A496" s="1432"/>
      <c r="B496" s="438" t="s">
        <v>5</v>
      </c>
      <c r="C496" s="27" t="s">
        <v>11</v>
      </c>
      <c r="D496" s="28"/>
      <c r="E496" s="28"/>
      <c r="F496" s="28"/>
      <c r="G496" s="28"/>
      <c r="H496" s="28"/>
      <c r="I496" s="28"/>
      <c r="J496" s="28"/>
      <c r="K496" s="28"/>
      <c r="L496" s="28"/>
      <c r="M496" s="10"/>
      <c r="N496" s="29"/>
      <c r="P496" s="1432"/>
      <c r="Q496" s="834"/>
      <c r="R496" s="245"/>
      <c r="S496" s="245"/>
      <c r="T496" s="245"/>
      <c r="U496" s="245"/>
      <c r="V496" s="1029"/>
      <c r="W496" s="1029" t="s">
        <v>178</v>
      </c>
      <c r="X496" s="1029"/>
      <c r="Y496" s="1029"/>
      <c r="Z496" s="1029"/>
      <c r="AA496" s="1029"/>
      <c r="AB496" s="1029"/>
      <c r="AC496" s="1030"/>
    </row>
    <row r="497" spans="1:29" ht="15" customHeight="1">
      <c r="A497" s="1432"/>
      <c r="B497" s="1433" t="s">
        <v>12</v>
      </c>
      <c r="C497" s="1434"/>
      <c r="D497" s="1434"/>
      <c r="E497" s="1434"/>
      <c r="F497" s="1434"/>
      <c r="G497" s="1434"/>
      <c r="H497" s="1434"/>
      <c r="I497" s="1434"/>
      <c r="J497" s="1434"/>
      <c r="K497" s="1434"/>
      <c r="L497" s="1434"/>
      <c r="M497" s="1434"/>
      <c r="N497" s="1435"/>
      <c r="P497" s="1432"/>
      <c r="Q497" s="1433" t="s">
        <v>12</v>
      </c>
      <c r="R497" s="1434"/>
      <c r="S497" s="1434"/>
      <c r="T497" s="1434"/>
      <c r="U497" s="1434"/>
      <c r="V497" s="1434"/>
      <c r="W497" s="1434"/>
      <c r="X497" s="1434"/>
      <c r="Y497" s="1434"/>
      <c r="Z497" s="1434"/>
      <c r="AA497" s="1434"/>
      <c r="AB497" s="1434"/>
      <c r="AC497" s="1435"/>
    </row>
    <row r="498" spans="1:29" ht="15.75" thickBot="1">
      <c r="A498" s="1432"/>
      <c r="B498" s="1436"/>
      <c r="C498" s="1437"/>
      <c r="D498" s="1437"/>
      <c r="E498" s="1437"/>
      <c r="F498" s="1437"/>
      <c r="G498" s="1437"/>
      <c r="H498" s="1437"/>
      <c r="I498" s="1437"/>
      <c r="J498" s="1437"/>
      <c r="K498" s="1437"/>
      <c r="L498" s="1437"/>
      <c r="M498" s="1437"/>
      <c r="N498" s="1438"/>
      <c r="P498" s="1432"/>
      <c r="Q498" s="1436"/>
      <c r="R498" s="1437"/>
      <c r="S498" s="1437"/>
      <c r="T498" s="1437"/>
      <c r="U498" s="1437"/>
      <c r="V498" s="1437"/>
      <c r="W498" s="1437"/>
      <c r="X498" s="1437"/>
      <c r="Y498" s="1437"/>
      <c r="Z498" s="1437"/>
      <c r="AA498" s="1437"/>
      <c r="AB498" s="1437"/>
      <c r="AC498" s="1438"/>
    </row>
    <row r="500" spans="1:29" ht="15.75" thickBot="1">
      <c r="A500" s="8" t="s">
        <v>3</v>
      </c>
      <c r="B500" s="1431" t="str">
        <f>B501</f>
        <v>La crème brulée vanille</v>
      </c>
      <c r="C500" s="1431"/>
      <c r="D500" s="1431"/>
      <c r="E500" s="1431"/>
      <c r="F500" s="1431"/>
      <c r="G500" s="1431"/>
      <c r="H500" s="1431"/>
      <c r="I500" s="1431"/>
      <c r="J500" s="1431"/>
      <c r="K500" s="1431"/>
      <c r="L500" s="1431"/>
      <c r="M500" s="1431"/>
      <c r="N500" s="1431"/>
      <c r="O500" s="3"/>
      <c r="P500" s="8" t="s">
        <v>3</v>
      </c>
      <c r="Q500" s="1431" t="str">
        <f>Q501</f>
        <v>La crème brulée vanille</v>
      </c>
      <c r="R500" s="1431"/>
      <c r="S500" s="1431"/>
      <c r="T500" s="1431"/>
      <c r="U500" s="1431"/>
      <c r="V500" s="1431"/>
      <c r="W500" s="1431"/>
      <c r="X500" s="1431"/>
      <c r="Y500" s="1431"/>
      <c r="Z500" s="1431"/>
      <c r="AA500" s="1431"/>
      <c r="AB500" s="1431"/>
      <c r="AC500" s="1431"/>
    </row>
    <row r="501" spans="1:29" ht="23.25" customHeight="1">
      <c r="A501" s="1432" t="str">
        <f>B501</f>
        <v>La crème brulée vanille</v>
      </c>
      <c r="B501" s="1399" t="s">
        <v>313</v>
      </c>
      <c r="C501" s="1400"/>
      <c r="D501" s="1400"/>
      <c r="E501" s="1400"/>
      <c r="F501" s="1400"/>
      <c r="G501" s="1400"/>
      <c r="H501" s="1400"/>
      <c r="I501" s="1400"/>
      <c r="J501" s="1400"/>
      <c r="K501" s="1400"/>
      <c r="L501" s="1400"/>
      <c r="M501" s="1400"/>
      <c r="N501" s="1401"/>
      <c r="O501" s="3"/>
      <c r="P501" s="1432" t="str">
        <f>Q501</f>
        <v>La crème brulée vanille</v>
      </c>
      <c r="Q501" s="1399" t="s">
        <v>313</v>
      </c>
      <c r="R501" s="1400"/>
      <c r="S501" s="1400"/>
      <c r="T501" s="1400"/>
      <c r="U501" s="1400"/>
      <c r="V501" s="1400"/>
      <c r="W501" s="1400"/>
      <c r="X501" s="1400"/>
      <c r="Y501" s="1400"/>
      <c r="Z501" s="1400"/>
      <c r="AA501" s="1400"/>
      <c r="AB501" s="1400"/>
      <c r="AC501" s="1401"/>
    </row>
    <row r="502" spans="1:29" ht="15.75" customHeight="1">
      <c r="A502" s="1432"/>
      <c r="B502" s="1387"/>
      <c r="C502" s="1388"/>
      <c r="D502" s="1388"/>
      <c r="E502" s="1388"/>
      <c r="F502" s="1388"/>
      <c r="G502" s="1388"/>
      <c r="H502" s="1388"/>
      <c r="I502" s="1388"/>
      <c r="J502" s="1388"/>
      <c r="K502" s="1388"/>
      <c r="L502" s="1388"/>
      <c r="M502" s="1388"/>
      <c r="N502" s="1389"/>
      <c r="O502" s="3"/>
      <c r="P502" s="1432"/>
      <c r="Q502" s="1387"/>
      <c r="R502" s="1388"/>
      <c r="S502" s="1388"/>
      <c r="T502" s="1388"/>
      <c r="U502" s="1388"/>
      <c r="V502" s="1388"/>
      <c r="W502" s="1388"/>
      <c r="X502" s="1388"/>
      <c r="Y502" s="1388"/>
      <c r="Z502" s="1388"/>
      <c r="AA502" s="1388"/>
      <c r="AB502" s="1388"/>
      <c r="AC502" s="1389"/>
    </row>
    <row r="503" spans="1:29" ht="15.75" customHeight="1">
      <c r="A503" s="1432"/>
      <c r="B503" s="1416" t="s">
        <v>19</v>
      </c>
      <c r="C503" s="1417"/>
      <c r="D503" s="1417"/>
      <c r="E503" s="1417"/>
      <c r="F503" s="1417"/>
      <c r="G503" s="1417"/>
      <c r="H503" s="1417"/>
      <c r="I503" s="1417"/>
      <c r="J503" s="1417"/>
      <c r="K503" s="1417"/>
      <c r="L503" s="1417"/>
      <c r="M503" s="1417"/>
      <c r="N503" s="1418"/>
      <c r="O503" s="3"/>
      <c r="P503" s="1432"/>
      <c r="Q503" s="1416" t="s">
        <v>19</v>
      </c>
      <c r="R503" s="1417"/>
      <c r="S503" s="1417"/>
      <c r="T503" s="1417"/>
      <c r="U503" s="1417"/>
      <c r="V503" s="1417"/>
      <c r="W503" s="1417"/>
      <c r="X503" s="1417"/>
      <c r="Y503" s="1417"/>
      <c r="Z503" s="1417"/>
      <c r="AA503" s="1417"/>
      <c r="AB503" s="1417"/>
      <c r="AC503" s="1418"/>
    </row>
    <row r="504" spans="1:29" ht="15.75" customHeight="1" thickBot="1">
      <c r="A504" s="1432"/>
      <c r="B504" s="1419"/>
      <c r="C504" s="1420"/>
      <c r="D504" s="1420"/>
      <c r="E504" s="1420"/>
      <c r="F504" s="1420"/>
      <c r="G504" s="1420"/>
      <c r="H504" s="1420"/>
      <c r="I504" s="1420"/>
      <c r="J504" s="1420"/>
      <c r="K504" s="1420"/>
      <c r="L504" s="1420"/>
      <c r="M504" s="1420"/>
      <c r="N504" s="1421"/>
      <c r="O504" s="3"/>
      <c r="P504" s="1432"/>
      <c r="Q504" s="1419"/>
      <c r="R504" s="1420"/>
      <c r="S504" s="1420"/>
      <c r="T504" s="1420"/>
      <c r="U504" s="1420"/>
      <c r="V504" s="1420"/>
      <c r="W504" s="1420"/>
      <c r="X504" s="1420"/>
      <c r="Y504" s="1420"/>
      <c r="Z504" s="1420"/>
      <c r="AA504" s="1420"/>
      <c r="AB504" s="1420"/>
      <c r="AC504" s="1421"/>
    </row>
    <row r="505" spans="1:29" ht="15" customHeight="1">
      <c r="A505" s="1432"/>
      <c r="B505" s="9"/>
      <c r="C505" s="10"/>
      <c r="D505" s="10"/>
      <c r="E505" s="10"/>
      <c r="F505" s="10"/>
      <c r="G505" s="10"/>
      <c r="H505" s="10"/>
      <c r="I505" s="10"/>
      <c r="J505" s="10"/>
      <c r="K505" s="10"/>
      <c r="L505" s="10"/>
      <c r="M505" s="10"/>
      <c r="N505" s="11"/>
      <c r="O505" s="3"/>
      <c r="P505" s="1432"/>
      <c r="Q505" s="1424" t="s">
        <v>144</v>
      </c>
      <c r="R505" s="1403"/>
      <c r="S505" s="1403"/>
      <c r="T505" s="1403"/>
      <c r="U505" s="1403"/>
      <c r="V505" s="1403"/>
      <c r="W505" s="1403"/>
      <c r="X505" s="1403"/>
      <c r="Y505" s="1403"/>
      <c r="Z505" s="1403"/>
      <c r="AA505" s="1403"/>
      <c r="AB505" s="1403"/>
      <c r="AC505" s="1425"/>
    </row>
    <row r="506" spans="1:29" ht="15" customHeight="1" thickBot="1">
      <c r="A506" s="1432"/>
      <c r="B506" s="9"/>
      <c r="C506" s="10"/>
      <c r="D506" s="10"/>
      <c r="E506" s="10"/>
      <c r="F506" s="10"/>
      <c r="G506" s="1408" t="s">
        <v>5</v>
      </c>
      <c r="H506" s="1408"/>
      <c r="I506" s="10"/>
      <c r="J506" s="10"/>
      <c r="K506" s="10"/>
      <c r="L506" s="10"/>
      <c r="M506" s="10"/>
      <c r="N506" s="11"/>
      <c r="O506" s="3"/>
      <c r="P506" s="1432"/>
      <c r="Q506" s="1426"/>
      <c r="R506" s="1406"/>
      <c r="S506" s="1406"/>
      <c r="T506" s="1406"/>
      <c r="U506" s="1406"/>
      <c r="V506" s="1406"/>
      <c r="W506" s="1406"/>
      <c r="X506" s="1406"/>
      <c r="Y506" s="1406"/>
      <c r="Z506" s="1406"/>
      <c r="AA506" s="1406"/>
      <c r="AB506" s="1406"/>
      <c r="AC506" s="1427"/>
    </row>
    <row r="507" spans="1:29" ht="18.75" customHeight="1">
      <c r="A507" s="1432"/>
      <c r="B507" s="9"/>
      <c r="C507" s="10"/>
      <c r="D507" s="10"/>
      <c r="E507" s="165" t="s">
        <v>146</v>
      </c>
      <c r="F507" s="166" t="s">
        <v>4</v>
      </c>
      <c r="G507" s="1414">
        <v>2</v>
      </c>
      <c r="H507" s="1414"/>
      <c r="I507" s="222"/>
      <c r="J507" s="10"/>
      <c r="K507" s="10"/>
      <c r="L507" s="10"/>
      <c r="M507" s="10"/>
      <c r="N507" s="11"/>
      <c r="O507" s="3"/>
      <c r="P507" s="1432"/>
      <c r="Q507" s="1439" t="s">
        <v>1391</v>
      </c>
      <c r="R507" s="1428"/>
      <c r="S507" s="1428"/>
      <c r="T507" s="1428"/>
      <c r="U507" s="1428"/>
      <c r="V507" s="1428"/>
      <c r="W507" s="1428"/>
      <c r="X507" s="1428"/>
      <c r="Y507" s="1428"/>
      <c r="Z507" s="1428"/>
      <c r="AA507" s="1428"/>
      <c r="AB507" s="991"/>
      <c r="AC507" s="11"/>
    </row>
    <row r="508" spans="1:29">
      <c r="A508" s="1432"/>
      <c r="B508" s="256" t="s">
        <v>354</v>
      </c>
      <c r="C508" s="164" t="s">
        <v>6</v>
      </c>
      <c r="D508" s="99" t="s">
        <v>861</v>
      </c>
      <c r="E508" s="10"/>
      <c r="F508" s="10"/>
      <c r="G508" s="114"/>
      <c r="H508" s="109"/>
      <c r="I508" s="761" t="s">
        <v>354</v>
      </c>
      <c r="J508" s="188" t="s">
        <v>7</v>
      </c>
      <c r="K508" s="188"/>
      <c r="L508" s="188"/>
      <c r="M508" s="188"/>
      <c r="N508" s="189"/>
      <c r="O508" s="3"/>
      <c r="P508" s="1432"/>
      <c r="Q508" s="1439"/>
      <c r="R508" s="1428"/>
      <c r="S508" s="1428"/>
      <c r="T508" s="1428"/>
      <c r="U508" s="1428"/>
      <c r="V508" s="1428"/>
      <c r="W508" s="1428"/>
      <c r="X508" s="1428"/>
      <c r="Y508" s="1428"/>
      <c r="Z508" s="1428"/>
      <c r="AA508" s="1428"/>
      <c r="AB508" s="869" t="s">
        <v>5</v>
      </c>
      <c r="AC508" s="11"/>
    </row>
    <row r="509" spans="1:29" ht="16.5" customHeight="1">
      <c r="A509" s="1432"/>
      <c r="B509" s="9"/>
      <c r="C509" s="167">
        <v>0.25</v>
      </c>
      <c r="D509" s="14" t="s">
        <v>117</v>
      </c>
      <c r="E509" s="14"/>
      <c r="F509" s="14"/>
      <c r="G509" s="1409">
        <f>(C509/C516)*G507</f>
        <v>0.39682539682539691</v>
      </c>
      <c r="H509" s="1409"/>
      <c r="I509" s="222"/>
      <c r="J509" s="1497" t="s">
        <v>316</v>
      </c>
      <c r="K509" s="1497"/>
      <c r="L509" s="1497"/>
      <c r="M509" s="1497"/>
      <c r="N509" s="1498"/>
      <c r="O509" s="3"/>
      <c r="P509" s="1432"/>
      <c r="Q509" s="1439"/>
      <c r="R509" s="1428"/>
      <c r="S509" s="1428"/>
      <c r="T509" s="1428"/>
      <c r="U509" s="1428"/>
      <c r="V509" s="1428"/>
      <c r="W509" s="1428"/>
      <c r="X509" s="1428"/>
      <c r="Y509" s="1428"/>
      <c r="Z509" s="1428"/>
      <c r="AA509" s="1428"/>
      <c r="AB509" s="991"/>
      <c r="AC509" s="11"/>
    </row>
    <row r="510" spans="1:29" ht="15.75">
      <c r="A510" s="1432"/>
      <c r="B510" s="9"/>
      <c r="C510" s="167">
        <v>0.7</v>
      </c>
      <c r="D510" s="14" t="s">
        <v>151</v>
      </c>
      <c r="E510" s="15"/>
      <c r="F510" s="16"/>
      <c r="G510" s="1409">
        <f>(C510/C516)*G507</f>
        <v>1.1111111111111112</v>
      </c>
      <c r="H510" s="1409"/>
      <c r="I510" s="10"/>
      <c r="J510" s="1499"/>
      <c r="K510" s="1499"/>
      <c r="L510" s="1499"/>
      <c r="M510" s="1499"/>
      <c r="N510" s="1500"/>
      <c r="O510" s="3"/>
      <c r="P510" s="1432"/>
      <c r="Q510" s="1440" t="s">
        <v>1374</v>
      </c>
      <c r="R510" s="1441"/>
      <c r="S510" s="1441"/>
      <c r="T510" s="1441"/>
      <c r="U510" s="1441"/>
      <c r="V510" s="1441"/>
      <c r="W510" s="1441"/>
      <c r="X510" s="1441"/>
      <c r="Y510" s="1441"/>
      <c r="Z510" s="1441"/>
      <c r="AA510" s="1441"/>
      <c r="AB510" s="876" t="s">
        <v>6</v>
      </c>
      <c r="AC510" s="11"/>
    </row>
    <row r="511" spans="1:29" ht="18.75">
      <c r="A511" s="1432"/>
      <c r="B511" s="9"/>
      <c r="C511" s="180">
        <v>2</v>
      </c>
      <c r="D511" s="14" t="s">
        <v>216</v>
      </c>
      <c r="E511" s="15"/>
      <c r="F511" s="16"/>
      <c r="G511" s="1462">
        <f>(C511/C516)*G507</f>
        <v>3.1746031746031753</v>
      </c>
      <c r="H511" s="1462"/>
      <c r="I511" s="10"/>
      <c r="J511" s="1501"/>
      <c r="K511" s="1501"/>
      <c r="L511" s="1501"/>
      <c r="M511" s="1501"/>
      <c r="N511" s="1502"/>
      <c r="O511" s="3"/>
      <c r="P511" s="1432"/>
      <c r="Q511" s="1440"/>
      <c r="R511" s="1441"/>
      <c r="S511" s="1441"/>
      <c r="T511" s="1441"/>
      <c r="U511" s="1441"/>
      <c r="V511" s="1441"/>
      <c r="W511" s="1441"/>
      <c r="X511" s="1441"/>
      <c r="Y511" s="1441"/>
      <c r="Z511" s="1441"/>
      <c r="AA511" s="1441"/>
      <c r="AB511" s="991"/>
      <c r="AC511" s="11"/>
    </row>
    <row r="512" spans="1:29" ht="16.5" customHeight="1">
      <c r="A512" s="1432"/>
      <c r="B512" s="164" t="s">
        <v>6</v>
      </c>
      <c r="C512" s="167">
        <v>0.15</v>
      </c>
      <c r="D512" s="14" t="s">
        <v>44</v>
      </c>
      <c r="E512" s="15"/>
      <c r="F512" s="16"/>
      <c r="G512" s="1409">
        <f>(C512/C516)*G507</f>
        <v>0.23809523809523814</v>
      </c>
      <c r="H512" s="1409"/>
      <c r="I512" s="10"/>
      <c r="J512" s="1497" t="s">
        <v>314</v>
      </c>
      <c r="K512" s="1497"/>
      <c r="L512" s="1497"/>
      <c r="M512" s="1497"/>
      <c r="N512" s="1498"/>
      <c r="O512" s="3"/>
      <c r="P512" s="1432"/>
      <c r="Q512" s="9"/>
      <c r="R512" s="10"/>
      <c r="S512" s="10"/>
      <c r="T512" s="10"/>
      <c r="U512" s="10"/>
      <c r="V512" s="10"/>
      <c r="W512" s="10"/>
      <c r="X512" s="10"/>
      <c r="Y512" s="10"/>
      <c r="Z512" s="10"/>
      <c r="AA512" s="10"/>
      <c r="AB512" s="10"/>
      <c r="AC512" s="11"/>
    </row>
    <row r="513" spans="1:29" ht="15.75">
      <c r="A513" s="1432"/>
      <c r="B513" s="221">
        <v>8</v>
      </c>
      <c r="C513" s="167">
        <v>0.16</v>
      </c>
      <c r="D513" s="14" t="s">
        <v>315</v>
      </c>
      <c r="E513" s="15"/>
      <c r="F513" s="16"/>
      <c r="G513" s="1409">
        <f>(C513/C516)*G507</f>
        <v>0.25396825396825401</v>
      </c>
      <c r="H513" s="1409"/>
      <c r="I513" s="616">
        <f>(B513/C513)*G513</f>
        <v>12.698412698412701</v>
      </c>
      <c r="J513" s="1499"/>
      <c r="K513" s="1499"/>
      <c r="L513" s="1499"/>
      <c r="M513" s="1499"/>
      <c r="N513" s="1500"/>
      <c r="O513" s="3"/>
      <c r="P513" s="1432"/>
      <c r="Q513" s="9"/>
      <c r="R513" s="761" t="s">
        <v>354</v>
      </c>
      <c r="S513" s="886">
        <f>I513</f>
        <v>12.698412698412701</v>
      </c>
      <c r="T513" s="1032" t="s">
        <v>1484</v>
      </c>
      <c r="U513" s="10"/>
      <c r="V513" s="10"/>
      <c r="W513" s="10"/>
      <c r="X513" s="10"/>
      <c r="Y513" s="10"/>
      <c r="Z513" s="10"/>
      <c r="AA513" s="10"/>
      <c r="AB513" s="10"/>
      <c r="AC513" s="11"/>
    </row>
    <row r="514" spans="1:29" ht="15.75" customHeight="1">
      <c r="A514" s="1432"/>
      <c r="B514" s="9"/>
      <c r="C514" s="167"/>
      <c r="D514" s="14"/>
      <c r="E514" s="15"/>
      <c r="F514" s="16"/>
      <c r="G514" s="1409"/>
      <c r="H514" s="1409"/>
      <c r="I514" s="10"/>
      <c r="J514" s="177"/>
      <c r="K514" s="177"/>
      <c r="L514" s="177"/>
      <c r="M514" s="177"/>
      <c r="N514" s="178"/>
      <c r="O514" s="3"/>
      <c r="P514" s="1432"/>
      <c r="Q514" s="9"/>
      <c r="R514" s="10"/>
      <c r="S514" s="10"/>
      <c r="T514" s="10"/>
      <c r="U514" s="10"/>
      <c r="V514" s="10"/>
      <c r="W514" s="10"/>
      <c r="X514" s="10"/>
      <c r="Y514" s="10"/>
      <c r="Z514" s="10"/>
      <c r="AA514" s="10"/>
      <c r="AB514" s="10"/>
      <c r="AC514" s="11"/>
    </row>
    <row r="515" spans="1:29" ht="15.75" customHeight="1">
      <c r="A515" s="1432"/>
      <c r="B515" s="9"/>
      <c r="C515" s="10"/>
      <c r="D515" s="10"/>
      <c r="E515" s="10"/>
      <c r="F515" s="10"/>
      <c r="G515" s="18"/>
      <c r="H515" s="109"/>
      <c r="I515" s="10"/>
      <c r="J515" s="10"/>
      <c r="K515" s="179"/>
      <c r="L515" s="10"/>
      <c r="M515" s="10"/>
      <c r="N515" s="19"/>
      <c r="P515" s="1432"/>
      <c r="Q515" s="1016" t="s">
        <v>1418</v>
      </c>
      <c r="R515" s="10"/>
      <c r="S515" s="10"/>
      <c r="T515" s="10"/>
      <c r="U515" s="10"/>
      <c r="V515" s="10"/>
      <c r="W515" s="10"/>
      <c r="X515" s="10"/>
      <c r="Y515" s="10"/>
      <c r="Z515" s="10"/>
      <c r="AA515" s="10"/>
      <c r="AB515" s="10"/>
      <c r="AC515" s="11"/>
    </row>
    <row r="516" spans="1:29" ht="16.5" customHeight="1" thickBot="1">
      <c r="A516" s="1432"/>
      <c r="B516" s="9"/>
      <c r="C516" s="163">
        <f>SUM(C509:C510,C512:C513)</f>
        <v>1.2599999999999998</v>
      </c>
      <c r="D516" s="1453" t="s">
        <v>8</v>
      </c>
      <c r="E516" s="1453"/>
      <c r="F516" s="1453"/>
      <c r="G516" s="1454">
        <f t="shared" ref="G516:H516" si="16">SUM(G509:G510,G512:G513)</f>
        <v>2.0000000000000004</v>
      </c>
      <c r="H516" s="1454">
        <f t="shared" si="16"/>
        <v>0</v>
      </c>
      <c r="I516" s="222"/>
      <c r="J516" s="193"/>
      <c r="K516" s="20"/>
      <c r="L516" s="10"/>
      <c r="M516" s="10"/>
      <c r="N516" s="19"/>
      <c r="P516" s="1432"/>
      <c r="Q516" s="992" t="str">
        <f ca="1">CELL("nomfichier",P512)</f>
        <v>D:\1 UPRT SITE WEB\uprt.fr\ff-mickael-rabeau\[ff-mr-patisserie-N°3-complet.xlsx]Crèmes et Garnitures</v>
      </c>
      <c r="R516" s="10"/>
      <c r="S516" s="10"/>
      <c r="T516" s="10"/>
      <c r="U516" s="10"/>
      <c r="V516" s="10"/>
      <c r="W516" s="10"/>
      <c r="X516" s="10"/>
      <c r="Y516" s="10"/>
      <c r="Z516" s="10"/>
      <c r="AA516" s="10"/>
      <c r="AB516" s="10"/>
      <c r="AC516" s="11"/>
    </row>
    <row r="517" spans="1:29" ht="16.5" customHeight="1" thickBot="1">
      <c r="A517" s="1432"/>
      <c r="B517" s="9" t="s">
        <v>201</v>
      </c>
      <c r="C517" s="21"/>
      <c r="D517" s="21"/>
      <c r="E517" s="21"/>
      <c r="F517" s="21"/>
      <c r="H517" s="186" t="s">
        <v>202</v>
      </c>
      <c r="I517" s="187" t="s">
        <v>203</v>
      </c>
      <c r="J517" s="10"/>
      <c r="K517" s="10"/>
      <c r="L517" s="10"/>
      <c r="M517" s="15"/>
      <c r="N517" s="19"/>
      <c r="P517" s="1432"/>
      <c r="Q517" s="938"/>
      <c r="R517" s="939"/>
      <c r="S517" s="939"/>
      <c r="T517" s="939"/>
      <c r="U517" s="25"/>
      <c r="V517" s="25"/>
      <c r="W517" s="25"/>
      <c r="X517" s="25"/>
      <c r="Y517" s="25"/>
      <c r="Z517" s="25"/>
      <c r="AA517" s="25"/>
      <c r="AB517" s="25"/>
      <c r="AC517" s="26"/>
    </row>
    <row r="518" spans="1:29">
      <c r="A518" s="1432"/>
      <c r="B518" s="23" t="s">
        <v>6</v>
      </c>
      <c r="C518" s="24" t="s">
        <v>10</v>
      </c>
      <c r="D518" s="25"/>
      <c r="E518" s="25"/>
      <c r="F518" s="25"/>
      <c r="G518" s="25"/>
      <c r="H518" s="25"/>
      <c r="I518" s="25"/>
      <c r="J518" s="25"/>
      <c r="K518" s="25"/>
      <c r="L518" s="25"/>
      <c r="M518" s="25"/>
      <c r="N518" s="26"/>
      <c r="P518" s="1432"/>
      <c r="Q518" s="9"/>
      <c r="R518" s="10" t="s">
        <v>9</v>
      </c>
      <c r="S518" s="932" t="s">
        <v>177</v>
      </c>
      <c r="T518" s="10"/>
      <c r="U518" s="10"/>
      <c r="V518" s="1429" t="s">
        <v>179</v>
      </c>
      <c r="W518" s="1429"/>
      <c r="X518" s="1429"/>
      <c r="Y518" s="1429"/>
      <c r="Z518" s="1429"/>
      <c r="AA518" s="1429"/>
      <c r="AB518" s="1429"/>
      <c r="AC518" s="1430"/>
    </row>
    <row r="519" spans="1:29">
      <c r="A519" s="1432"/>
      <c r="B519" s="86" t="s">
        <v>5</v>
      </c>
      <c r="C519" s="27" t="s">
        <v>11</v>
      </c>
      <c r="D519" s="28"/>
      <c r="E519" s="28"/>
      <c r="F519" s="28"/>
      <c r="G519" s="28"/>
      <c r="H519" s="28"/>
      <c r="I519" s="28"/>
      <c r="J519" s="28"/>
      <c r="K519" s="28"/>
      <c r="L519" s="28"/>
      <c r="M519" s="10"/>
      <c r="N519" s="29"/>
      <c r="P519" s="1432"/>
      <c r="Q519" s="834"/>
      <c r="R519" s="245"/>
      <c r="S519" s="245"/>
      <c r="T519" s="245"/>
      <c r="U519" s="245"/>
      <c r="V519" s="1029"/>
      <c r="W519" s="1029" t="s">
        <v>178</v>
      </c>
      <c r="X519" s="1029"/>
      <c r="Y519" s="1029"/>
      <c r="Z519" s="1029"/>
      <c r="AA519" s="1029"/>
      <c r="AB519" s="1029"/>
      <c r="AC519" s="1030"/>
    </row>
    <row r="520" spans="1:29" ht="15" customHeight="1">
      <c r="A520" s="1432"/>
      <c r="B520" s="1433" t="s">
        <v>12</v>
      </c>
      <c r="C520" s="1434"/>
      <c r="D520" s="1434"/>
      <c r="E520" s="1434"/>
      <c r="F520" s="1434"/>
      <c r="G520" s="1434"/>
      <c r="H520" s="1434"/>
      <c r="I520" s="1434"/>
      <c r="J520" s="1434"/>
      <c r="K520" s="1434"/>
      <c r="L520" s="1434"/>
      <c r="M520" s="1434"/>
      <c r="N520" s="1435"/>
      <c r="P520" s="1432"/>
      <c r="Q520" s="1433" t="s">
        <v>12</v>
      </c>
      <c r="R520" s="1434"/>
      <c r="S520" s="1434"/>
      <c r="T520" s="1434"/>
      <c r="U520" s="1434"/>
      <c r="V520" s="1434"/>
      <c r="W520" s="1434"/>
      <c r="X520" s="1434"/>
      <c r="Y520" s="1434"/>
      <c r="Z520" s="1434"/>
      <c r="AA520" s="1434"/>
      <c r="AB520" s="1434"/>
      <c r="AC520" s="1435"/>
    </row>
    <row r="521" spans="1:29" ht="15.75" thickBot="1">
      <c r="A521" s="1432"/>
      <c r="B521" s="1436"/>
      <c r="C521" s="1437"/>
      <c r="D521" s="1437"/>
      <c r="E521" s="1437"/>
      <c r="F521" s="1437"/>
      <c r="G521" s="1437"/>
      <c r="H521" s="1437"/>
      <c r="I521" s="1437"/>
      <c r="J521" s="1437"/>
      <c r="K521" s="1437"/>
      <c r="L521" s="1437"/>
      <c r="M521" s="1437"/>
      <c r="N521" s="1438"/>
      <c r="P521" s="1432"/>
      <c r="Q521" s="1436"/>
      <c r="R521" s="1437"/>
      <c r="S521" s="1437"/>
      <c r="T521" s="1437"/>
      <c r="U521" s="1437"/>
      <c r="V521" s="1437"/>
      <c r="W521" s="1437"/>
      <c r="X521" s="1437"/>
      <c r="Y521" s="1437"/>
      <c r="Z521" s="1437"/>
      <c r="AA521" s="1437"/>
      <c r="AB521" s="1437"/>
      <c r="AC521" s="1438"/>
    </row>
    <row r="523" spans="1:29" ht="15.75" thickBot="1">
      <c r="A523" s="8" t="s">
        <v>3</v>
      </c>
      <c r="B523" s="1431" t="str">
        <f>B524</f>
        <v>La crème de marrons</v>
      </c>
      <c r="C523" s="1431"/>
      <c r="D523" s="1431"/>
      <c r="E523" s="1431"/>
      <c r="F523" s="1431"/>
      <c r="G523" s="1431"/>
      <c r="H523" s="1431"/>
      <c r="I523" s="1431"/>
      <c r="J523" s="1431"/>
      <c r="K523" s="1431"/>
      <c r="L523" s="1431"/>
      <c r="M523" s="1431"/>
      <c r="N523" s="1431"/>
      <c r="O523" s="3"/>
      <c r="P523" s="8" t="s">
        <v>3</v>
      </c>
      <c r="Q523" s="1431" t="str">
        <f>Q524</f>
        <v>La crème de marrons</v>
      </c>
      <c r="R523" s="1431"/>
      <c r="S523" s="1431"/>
      <c r="T523" s="1431"/>
      <c r="U523" s="1431"/>
      <c r="V523" s="1431"/>
      <c r="W523" s="1431"/>
      <c r="X523" s="1431"/>
      <c r="Y523" s="1431"/>
      <c r="Z523" s="1431"/>
      <c r="AA523" s="1431"/>
      <c r="AB523" s="1431"/>
      <c r="AC523" s="1431"/>
    </row>
    <row r="524" spans="1:29" ht="23.25" customHeight="1">
      <c r="A524" s="1432" t="str">
        <f>B524</f>
        <v>La crème de marrons</v>
      </c>
      <c r="B524" s="1399" t="s">
        <v>317</v>
      </c>
      <c r="C524" s="1400"/>
      <c r="D524" s="1400"/>
      <c r="E524" s="1400"/>
      <c r="F524" s="1400"/>
      <c r="G524" s="1400"/>
      <c r="H524" s="1400"/>
      <c r="I524" s="1400"/>
      <c r="J524" s="1400"/>
      <c r="K524" s="1400"/>
      <c r="L524" s="1400"/>
      <c r="M524" s="1400"/>
      <c r="N524" s="1401"/>
      <c r="O524" s="3"/>
      <c r="P524" s="1432" t="str">
        <f>Q524</f>
        <v>La crème de marrons</v>
      </c>
      <c r="Q524" s="1399" t="s">
        <v>317</v>
      </c>
      <c r="R524" s="1400"/>
      <c r="S524" s="1400"/>
      <c r="T524" s="1400"/>
      <c r="U524" s="1400"/>
      <c r="V524" s="1400"/>
      <c r="W524" s="1400"/>
      <c r="X524" s="1400"/>
      <c r="Y524" s="1400"/>
      <c r="Z524" s="1400"/>
      <c r="AA524" s="1400"/>
      <c r="AB524" s="1400"/>
      <c r="AC524" s="1401"/>
    </row>
    <row r="525" spans="1:29" ht="15.75" customHeight="1">
      <c r="A525" s="1432"/>
      <c r="B525" s="1387"/>
      <c r="C525" s="1388"/>
      <c r="D525" s="1388"/>
      <c r="E525" s="1388"/>
      <c r="F525" s="1388"/>
      <c r="G525" s="1388"/>
      <c r="H525" s="1388"/>
      <c r="I525" s="1388"/>
      <c r="J525" s="1388"/>
      <c r="K525" s="1388"/>
      <c r="L525" s="1388"/>
      <c r="M525" s="1388"/>
      <c r="N525" s="1389"/>
      <c r="O525" s="3"/>
      <c r="P525" s="1432"/>
      <c r="Q525" s="1387"/>
      <c r="R525" s="1388"/>
      <c r="S525" s="1388"/>
      <c r="T525" s="1388"/>
      <c r="U525" s="1388"/>
      <c r="V525" s="1388"/>
      <c r="W525" s="1388"/>
      <c r="X525" s="1388"/>
      <c r="Y525" s="1388"/>
      <c r="Z525" s="1388"/>
      <c r="AA525" s="1388"/>
      <c r="AB525" s="1388"/>
      <c r="AC525" s="1389"/>
    </row>
    <row r="526" spans="1:29" ht="15.75" customHeight="1">
      <c r="A526" s="1432"/>
      <c r="B526" s="1416" t="s">
        <v>19</v>
      </c>
      <c r="C526" s="1417"/>
      <c r="D526" s="1417"/>
      <c r="E526" s="1417"/>
      <c r="F526" s="1417"/>
      <c r="G526" s="1417"/>
      <c r="H526" s="1417"/>
      <c r="I526" s="1417"/>
      <c r="J526" s="1417"/>
      <c r="K526" s="1417"/>
      <c r="L526" s="1417"/>
      <c r="M526" s="1417"/>
      <c r="N526" s="1418"/>
      <c r="O526" s="3"/>
      <c r="P526" s="1432"/>
      <c r="Q526" s="1416" t="s">
        <v>19</v>
      </c>
      <c r="R526" s="1417"/>
      <c r="S526" s="1417"/>
      <c r="T526" s="1417"/>
      <c r="U526" s="1417"/>
      <c r="V526" s="1417"/>
      <c r="W526" s="1417"/>
      <c r="X526" s="1417"/>
      <c r="Y526" s="1417"/>
      <c r="Z526" s="1417"/>
      <c r="AA526" s="1417"/>
      <c r="AB526" s="1417"/>
      <c r="AC526" s="1418"/>
    </row>
    <row r="527" spans="1:29" ht="15.75" customHeight="1" thickBot="1">
      <c r="A527" s="1432"/>
      <c r="B527" s="1419"/>
      <c r="C527" s="1420"/>
      <c r="D527" s="1420"/>
      <c r="E527" s="1420"/>
      <c r="F527" s="1420"/>
      <c r="G527" s="1420"/>
      <c r="H527" s="1420"/>
      <c r="I527" s="1420"/>
      <c r="J527" s="1420"/>
      <c r="K527" s="1420"/>
      <c r="L527" s="1420"/>
      <c r="M527" s="1420"/>
      <c r="N527" s="1421"/>
      <c r="O527" s="3"/>
      <c r="P527" s="1432"/>
      <c r="Q527" s="1419"/>
      <c r="R527" s="1420"/>
      <c r="S527" s="1420"/>
      <c r="T527" s="1420"/>
      <c r="U527" s="1420"/>
      <c r="V527" s="1420"/>
      <c r="W527" s="1420"/>
      <c r="X527" s="1420"/>
      <c r="Y527" s="1420"/>
      <c r="Z527" s="1420"/>
      <c r="AA527" s="1420"/>
      <c r="AB527" s="1420"/>
      <c r="AC527" s="1421"/>
    </row>
    <row r="528" spans="1:29" ht="15" customHeight="1">
      <c r="A528" s="1432"/>
      <c r="B528" s="9"/>
      <c r="C528" s="10"/>
      <c r="D528" s="10"/>
      <c r="E528" s="10"/>
      <c r="F528" s="1522" t="s">
        <v>323</v>
      </c>
      <c r="G528" s="1522"/>
      <c r="H528" s="1522"/>
      <c r="I528" s="1524" t="s">
        <v>483</v>
      </c>
      <c r="J528" s="1524"/>
      <c r="K528" s="59"/>
      <c r="L528" s="10"/>
      <c r="M528" s="10"/>
      <c r="N528" s="11"/>
      <c r="O528" s="3"/>
      <c r="P528" s="1432"/>
      <c r="Q528" s="1424" t="s">
        <v>144</v>
      </c>
      <c r="R528" s="1403"/>
      <c r="S528" s="1403"/>
      <c r="T528" s="1403"/>
      <c r="U528" s="1403"/>
      <c r="V528" s="1403"/>
      <c r="W528" s="1403"/>
      <c r="X528" s="1403"/>
      <c r="Y528" s="1403"/>
      <c r="Z528" s="1403"/>
      <c r="AA528" s="1403"/>
      <c r="AB528" s="1403"/>
      <c r="AC528" s="1425"/>
    </row>
    <row r="529" spans="1:29" ht="15" customHeight="1" thickBot="1">
      <c r="A529" s="1432"/>
      <c r="B529" s="9"/>
      <c r="C529" s="10"/>
      <c r="D529" s="10"/>
      <c r="E529" s="10"/>
      <c r="F529" s="1523"/>
      <c r="G529" s="1523"/>
      <c r="H529" s="1523"/>
      <c r="I529" s="1525"/>
      <c r="J529" s="1525"/>
      <c r="K529" s="45"/>
      <c r="L529" s="10"/>
      <c r="M529" s="10"/>
      <c r="N529" s="11"/>
      <c r="O529" s="3"/>
      <c r="P529" s="1432"/>
      <c r="Q529" s="1426"/>
      <c r="R529" s="1406"/>
      <c r="S529" s="1406"/>
      <c r="T529" s="1406"/>
      <c r="U529" s="1406"/>
      <c r="V529" s="1406"/>
      <c r="W529" s="1406"/>
      <c r="X529" s="1406"/>
      <c r="Y529" s="1406"/>
      <c r="Z529" s="1406"/>
      <c r="AA529" s="1406"/>
      <c r="AB529" s="1406"/>
      <c r="AC529" s="1427"/>
    </row>
    <row r="530" spans="1:29" ht="15" customHeight="1">
      <c r="A530" s="1432"/>
      <c r="B530" s="9"/>
      <c r="C530" s="10"/>
      <c r="D530" s="10"/>
      <c r="E530" s="10"/>
      <c r="F530" s="1523"/>
      <c r="G530" s="1523"/>
      <c r="H530" s="1523"/>
      <c r="I530" s="1525"/>
      <c r="J530" s="1525"/>
      <c r="K530" s="45"/>
      <c r="L530" s="10"/>
      <c r="M530" s="10"/>
      <c r="N530" s="11"/>
      <c r="O530" s="3"/>
      <c r="P530" s="1432"/>
      <c r="Q530" s="1439" t="s">
        <v>1430</v>
      </c>
      <c r="R530" s="1428"/>
      <c r="S530" s="1428"/>
      <c r="T530" s="1428"/>
      <c r="U530" s="1428"/>
      <c r="V530" s="1428"/>
      <c r="W530" s="1428"/>
      <c r="X530" s="1428"/>
      <c r="Y530" s="1428"/>
      <c r="Z530" s="1428"/>
      <c r="AA530" s="1428"/>
      <c r="AB530" s="869" t="s">
        <v>5</v>
      </c>
      <c r="AC530" s="11"/>
    </row>
    <row r="531" spans="1:29" ht="15" customHeight="1">
      <c r="A531" s="1432"/>
      <c r="B531" s="9"/>
      <c r="C531" s="10"/>
      <c r="D531" s="10"/>
      <c r="E531" s="10"/>
      <c r="F531" s="1408" t="s">
        <v>5</v>
      </c>
      <c r="G531" s="1408"/>
      <c r="H531" s="1408"/>
      <c r="I531" s="1513" t="s">
        <v>66</v>
      </c>
      <c r="J531" s="1513"/>
      <c r="K531" s="45"/>
      <c r="L531" s="10"/>
      <c r="M531" s="10"/>
      <c r="N531" s="11"/>
      <c r="O531" s="3"/>
      <c r="P531" s="1432"/>
      <c r="Q531" s="1439"/>
      <c r="R531" s="1428"/>
      <c r="S531" s="1428"/>
      <c r="T531" s="1428"/>
      <c r="U531" s="1428"/>
      <c r="V531" s="1428"/>
      <c r="W531" s="1428"/>
      <c r="X531" s="1428"/>
      <c r="Y531" s="1428"/>
      <c r="Z531" s="1428"/>
      <c r="AA531" s="1428"/>
      <c r="AB531" s="874" t="s">
        <v>66</v>
      </c>
      <c r="AC531" s="11"/>
    </row>
    <row r="532" spans="1:29" ht="18.75" customHeight="1">
      <c r="A532" s="1432"/>
      <c r="B532" s="9"/>
      <c r="C532" s="10"/>
      <c r="D532" s="10"/>
      <c r="E532" s="10"/>
      <c r="F532" s="1414">
        <v>1</v>
      </c>
      <c r="G532" s="1414"/>
      <c r="H532" s="1414"/>
      <c r="I532" s="1526">
        <v>8</v>
      </c>
      <c r="J532" s="1526"/>
      <c r="K532" s="10"/>
      <c r="L532" s="10"/>
      <c r="M532" s="10"/>
      <c r="N532" s="11"/>
      <c r="O532" s="3"/>
      <c r="P532" s="1432"/>
      <c r="Q532" s="1439"/>
      <c r="R532" s="1428"/>
      <c r="S532" s="1428"/>
      <c r="T532" s="1428"/>
      <c r="U532" s="1428"/>
      <c r="V532" s="1428"/>
      <c r="W532" s="1428"/>
      <c r="X532" s="1428"/>
      <c r="Y532" s="1428"/>
      <c r="Z532" s="1428"/>
      <c r="AA532" s="1428"/>
      <c r="AB532" s="10"/>
      <c r="AC532" s="11"/>
    </row>
    <row r="533" spans="1:29" ht="15" customHeight="1">
      <c r="A533" s="1432"/>
      <c r="B533" s="233" t="s">
        <v>6</v>
      </c>
      <c r="C533" s="99" t="s">
        <v>861</v>
      </c>
      <c r="D533" s="10"/>
      <c r="E533" s="10"/>
      <c r="F533" s="10"/>
      <c r="G533" s="1527"/>
      <c r="H533" s="1527"/>
      <c r="I533" s="1527"/>
      <c r="J533" s="1527"/>
      <c r="K533" s="1412" t="s">
        <v>7</v>
      </c>
      <c r="L533" s="1412"/>
      <c r="M533" s="1412"/>
      <c r="N533" s="1413"/>
      <c r="O533" s="3"/>
      <c r="P533" s="1432"/>
      <c r="Q533" s="9"/>
      <c r="R533" s="10"/>
      <c r="S533" s="10"/>
      <c r="T533" s="10"/>
      <c r="U533" s="10"/>
      <c r="V533" s="10"/>
      <c r="W533" s="10"/>
      <c r="X533" s="10"/>
      <c r="Y533" s="10"/>
      <c r="Z533" s="10"/>
      <c r="AA533" s="10"/>
      <c r="AB533" s="10"/>
      <c r="AC533" s="11"/>
    </row>
    <row r="534" spans="1:29" ht="16.5" customHeight="1">
      <c r="A534" s="1432"/>
      <c r="B534" s="234">
        <v>2</v>
      </c>
      <c r="C534" s="14" t="s">
        <v>318</v>
      </c>
      <c r="D534" s="10"/>
      <c r="E534" s="14"/>
      <c r="F534" s="14"/>
      <c r="G534" s="1409">
        <f>IF(ISTEXT(B534),0,(B534/B540)*F532)</f>
        <v>0.32258064516129031</v>
      </c>
      <c r="H534" s="1409"/>
      <c r="I534" s="1409">
        <f>IF(ISTEXT(B534),0,(B534/C542)*I532)</f>
        <v>1.3333333333333333</v>
      </c>
      <c r="J534" s="1409"/>
      <c r="K534" s="1518" t="s">
        <v>292</v>
      </c>
      <c r="L534" s="1518"/>
      <c r="M534" s="1518"/>
      <c r="N534" s="1519"/>
      <c r="O534" s="3"/>
      <c r="P534" s="1432"/>
      <c r="Q534" s="9"/>
      <c r="R534" s="10"/>
      <c r="S534" s="10"/>
      <c r="T534" s="10"/>
      <c r="U534" s="10"/>
      <c r="V534" s="10"/>
      <c r="W534" s="10"/>
      <c r="X534" s="10"/>
      <c r="Y534" s="10"/>
      <c r="Z534" s="10"/>
      <c r="AA534" s="10"/>
      <c r="AB534" s="10"/>
      <c r="AC534" s="11"/>
    </row>
    <row r="535" spans="1:29" ht="16.5" customHeight="1">
      <c r="A535" s="1432"/>
      <c r="B535" s="234">
        <v>2</v>
      </c>
      <c r="C535" s="14" t="s">
        <v>319</v>
      </c>
      <c r="D535" s="10"/>
      <c r="E535" s="14"/>
      <c r="F535" s="14"/>
      <c r="G535" s="1409">
        <f>IF(ISTEXT(B535),0,(B535/B540)*F532)</f>
        <v>0.32258064516129031</v>
      </c>
      <c r="H535" s="1409"/>
      <c r="I535" s="1409">
        <f>IF(ISTEXT(B535),0,(B535/C542)*I532)</f>
        <v>1.3333333333333333</v>
      </c>
      <c r="J535" s="1409"/>
      <c r="K535" s="1520"/>
      <c r="L535" s="1520"/>
      <c r="M535" s="1520"/>
      <c r="N535" s="1521"/>
      <c r="O535" s="3"/>
      <c r="P535" s="1432"/>
      <c r="Q535" s="1440" t="s">
        <v>1374</v>
      </c>
      <c r="R535" s="1441"/>
      <c r="S535" s="1441"/>
      <c r="T535" s="1441"/>
      <c r="U535" s="1441"/>
      <c r="V535" s="1441"/>
      <c r="W535" s="1441"/>
      <c r="X535" s="1441"/>
      <c r="Y535" s="1441"/>
      <c r="Z535" s="1441"/>
      <c r="AA535" s="1441"/>
      <c r="AB535" s="876" t="s">
        <v>6</v>
      </c>
      <c r="AC535" s="11"/>
    </row>
    <row r="536" spans="1:29" ht="21" customHeight="1">
      <c r="A536" s="1432"/>
      <c r="B536" s="234">
        <v>2</v>
      </c>
      <c r="C536" s="14" t="s">
        <v>69</v>
      </c>
      <c r="D536" s="10"/>
      <c r="E536" s="15"/>
      <c r="F536" s="16"/>
      <c r="G536" s="1409">
        <f>IF(ISTEXT(B536),0,(B536/B540)*F532)</f>
        <v>0.32258064516129031</v>
      </c>
      <c r="H536" s="1409"/>
      <c r="I536" s="1409">
        <f>IF(ISTEXT(B536),0,(B536/C542)*I532)</f>
        <v>1.3333333333333333</v>
      </c>
      <c r="J536" s="1409"/>
      <c r="K536" s="62" t="s">
        <v>258</v>
      </c>
      <c r="L536" s="62"/>
      <c r="M536" s="62"/>
      <c r="N536" s="63"/>
      <c r="O536" s="3"/>
      <c r="P536" s="1432"/>
      <c r="Q536" s="1440"/>
      <c r="R536" s="1441"/>
      <c r="S536" s="1441"/>
      <c r="T536" s="1441"/>
      <c r="U536" s="1441"/>
      <c r="V536" s="1441"/>
      <c r="W536" s="1441"/>
      <c r="X536" s="1441"/>
      <c r="Y536" s="1441"/>
      <c r="Z536" s="1441"/>
      <c r="AA536" s="1441"/>
      <c r="AB536" s="991"/>
      <c r="AC536" s="11"/>
    </row>
    <row r="537" spans="1:29" ht="15" customHeight="1">
      <c r="A537" s="1432"/>
      <c r="B537" s="234">
        <v>0.2</v>
      </c>
      <c r="C537" s="14" t="s">
        <v>46</v>
      </c>
      <c r="D537" s="10"/>
      <c r="E537" s="15"/>
      <c r="F537" s="16"/>
      <c r="G537" s="1409">
        <f>IF(ISTEXT(B537),0,(B537/B540)*F532)</f>
        <v>3.2258064516129031E-2</v>
      </c>
      <c r="H537" s="1409"/>
      <c r="I537" s="1409">
        <f>IF(ISTEXT(B537),0,(B537/C542)*I532)</f>
        <v>0.13333333333333333</v>
      </c>
      <c r="J537" s="1409"/>
      <c r="K537" s="58" t="s">
        <v>320</v>
      </c>
      <c r="L537" s="58"/>
      <c r="M537" s="58"/>
      <c r="N537" s="69"/>
      <c r="O537" s="3"/>
      <c r="P537" s="1432"/>
      <c r="Q537" s="9"/>
      <c r="R537" s="10"/>
      <c r="S537" s="10"/>
      <c r="T537" s="10"/>
      <c r="U537" s="10"/>
      <c r="V537" s="10"/>
      <c r="W537" s="10"/>
      <c r="X537" s="10"/>
      <c r="Y537" s="10"/>
      <c r="Z537" s="10"/>
      <c r="AA537" s="10"/>
      <c r="AB537" s="10"/>
      <c r="AC537" s="11"/>
    </row>
    <row r="538" spans="1:29" ht="18.75" customHeight="1">
      <c r="A538" s="1432"/>
      <c r="B538" s="249"/>
      <c r="C538" s="14"/>
      <c r="D538" s="10"/>
      <c r="E538" s="15"/>
      <c r="F538" s="16"/>
      <c r="G538" s="1409"/>
      <c r="H538" s="1409"/>
      <c r="I538" s="1409"/>
      <c r="J538" s="1409"/>
      <c r="K538" s="70"/>
      <c r="L538" s="70"/>
      <c r="M538" s="70"/>
      <c r="N538" s="71"/>
      <c r="P538" s="1432"/>
      <c r="Q538" s="9"/>
      <c r="R538" s="1015" t="s">
        <v>323</v>
      </c>
      <c r="S538" s="10"/>
      <c r="T538" s="10"/>
      <c r="U538" s="10"/>
      <c r="V538" s="10"/>
      <c r="W538" s="10"/>
      <c r="X538" s="10"/>
      <c r="Y538" s="10"/>
      <c r="Z538" s="10"/>
      <c r="AA538" s="10"/>
      <c r="AB538" s="10"/>
      <c r="AC538" s="11"/>
    </row>
    <row r="539" spans="1:29" ht="15.75">
      <c r="A539" s="1432"/>
      <c r="B539" s="250"/>
      <c r="C539" s="14"/>
      <c r="D539" s="10"/>
      <c r="E539" s="425"/>
      <c r="F539" s="425"/>
      <c r="G539" s="160"/>
      <c r="H539" s="160"/>
      <c r="I539" s="160"/>
      <c r="J539" s="160"/>
      <c r="K539" s="60"/>
      <c r="L539" s="70"/>
      <c r="M539" s="70"/>
      <c r="N539" s="71"/>
      <c r="P539" s="1432"/>
      <c r="Q539" s="9"/>
      <c r="R539" s="1034" t="s">
        <v>483</v>
      </c>
      <c r="S539" s="10"/>
      <c r="T539" s="10"/>
      <c r="U539" s="10"/>
      <c r="V539" s="10"/>
      <c r="W539" s="10"/>
      <c r="X539" s="10"/>
      <c r="Y539" s="10"/>
      <c r="Z539" s="10"/>
      <c r="AA539" s="10"/>
      <c r="AB539" s="10"/>
      <c r="AC539" s="11"/>
    </row>
    <row r="540" spans="1:29" ht="15.75">
      <c r="A540" s="1432"/>
      <c r="B540" s="251">
        <f>SUM(B534:B538)</f>
        <v>6.2</v>
      </c>
      <c r="C540" s="1694" t="s">
        <v>8</v>
      </c>
      <c r="D540" s="1694"/>
      <c r="E540" s="1694"/>
      <c r="F540" s="1694"/>
      <c r="G540" s="1693">
        <f>SUM(G534:G538)</f>
        <v>1</v>
      </c>
      <c r="H540" s="1693"/>
      <c r="I540" s="1693">
        <f>SUM(I534:I538)</f>
        <v>4.1333333333333337</v>
      </c>
      <c r="J540" s="1693"/>
      <c r="K540" s="60"/>
      <c r="L540" s="70"/>
      <c r="M540" s="70"/>
      <c r="N540" s="71"/>
      <c r="P540" s="1432"/>
      <c r="Q540" s="9"/>
      <c r="R540" s="10"/>
      <c r="S540" s="10"/>
      <c r="T540" s="10"/>
      <c r="U540" s="10"/>
      <c r="V540" s="10"/>
      <c r="W540" s="10"/>
      <c r="X540" s="10"/>
      <c r="Y540" s="10"/>
      <c r="Z540" s="10"/>
      <c r="AA540" s="10"/>
      <c r="AB540" s="10"/>
      <c r="AC540" s="11"/>
    </row>
    <row r="541" spans="1:29" ht="15.75">
      <c r="A541" s="1432"/>
      <c r="B541" s="77"/>
      <c r="C541" s="428" t="s">
        <v>6</v>
      </c>
      <c r="D541" s="121"/>
      <c r="E541" s="425"/>
      <c r="F541" s="425"/>
      <c r="G541" s="425"/>
      <c r="H541" s="7"/>
      <c r="I541" s="7"/>
      <c r="J541" s="7"/>
      <c r="K541" s="60"/>
      <c r="L541" s="70"/>
      <c r="M541" s="70"/>
      <c r="N541" s="71"/>
      <c r="P541" s="1432"/>
      <c r="Q541" s="9"/>
      <c r="R541" s="10"/>
      <c r="S541" s="10"/>
      <c r="T541" s="10"/>
      <c r="U541" s="10"/>
      <c r="V541" s="10"/>
      <c r="W541" s="10"/>
      <c r="X541" s="10"/>
      <c r="Y541" s="10"/>
      <c r="Z541" s="10"/>
      <c r="AA541" s="10"/>
      <c r="AB541" s="10"/>
      <c r="AC541" s="11"/>
    </row>
    <row r="542" spans="1:29" ht="15.75">
      <c r="A542" s="1432"/>
      <c r="B542" s="431" t="s">
        <v>321</v>
      </c>
      <c r="C542" s="246">
        <v>12</v>
      </c>
      <c r="D542" s="462" t="s">
        <v>484</v>
      </c>
      <c r="E542" s="434" t="s">
        <v>322</v>
      </c>
      <c r="F542" s="434">
        <f>B540/C542</f>
        <v>0.51666666666666672</v>
      </c>
      <c r="G542" s="463" t="s">
        <v>485</v>
      </c>
      <c r="H542" s="60"/>
      <c r="I542" s="60"/>
      <c r="J542" s="60"/>
      <c r="K542" s="60"/>
      <c r="L542" s="70"/>
      <c r="M542" s="70"/>
      <c r="N542" s="71"/>
      <c r="P542" s="1432"/>
      <c r="Q542" s="1016" t="s">
        <v>1418</v>
      </c>
      <c r="R542" s="10"/>
      <c r="S542" s="10"/>
      <c r="T542" s="10"/>
      <c r="U542" s="10"/>
      <c r="V542" s="10"/>
      <c r="W542" s="10"/>
      <c r="X542" s="10"/>
      <c r="Y542" s="10"/>
      <c r="Z542" s="10"/>
      <c r="AA542" s="10"/>
      <c r="AB542" s="10"/>
      <c r="AC542" s="11"/>
    </row>
    <row r="543" spans="1:29" ht="15.75" thickBot="1">
      <c r="A543" s="1432"/>
      <c r="B543" s="253"/>
      <c r="C543" s="10"/>
      <c r="D543" s="10"/>
      <c r="E543" s="7"/>
      <c r="F543" s="7"/>
      <c r="G543" s="7"/>
      <c r="H543" s="7"/>
      <c r="I543" s="7"/>
      <c r="J543" s="7"/>
      <c r="K543" s="10"/>
      <c r="L543" s="10"/>
      <c r="M543" s="10"/>
      <c r="N543" s="11"/>
      <c r="P543" s="1432"/>
      <c r="Q543" s="992" t="str">
        <f ca="1">CELL("nomfichier",P539)</f>
        <v>D:\1 UPRT SITE WEB\uprt.fr\ff-mickael-rabeau\[ff-mr-patisserie-N°3-complet.xlsx]Crèmes et Garnitures</v>
      </c>
      <c r="R543" s="10"/>
      <c r="S543" s="10"/>
      <c r="T543" s="10"/>
      <c r="U543" s="10"/>
      <c r="V543" s="10"/>
      <c r="W543" s="10"/>
      <c r="X543" s="10"/>
      <c r="Y543" s="10"/>
      <c r="Z543" s="10"/>
      <c r="AA543" s="10"/>
      <c r="AB543" s="10"/>
      <c r="AC543" s="11"/>
    </row>
    <row r="544" spans="1:29">
      <c r="A544" s="1432"/>
      <c r="B544" s="23" t="s">
        <v>6</v>
      </c>
      <c r="C544" s="24" t="s">
        <v>10</v>
      </c>
      <c r="D544" s="25"/>
      <c r="E544" s="25"/>
      <c r="F544" s="25"/>
      <c r="G544" s="25"/>
      <c r="H544" s="25"/>
      <c r="I544" s="25"/>
      <c r="J544" s="25"/>
      <c r="K544" s="25"/>
      <c r="L544" s="25"/>
      <c r="M544" s="25"/>
      <c r="N544" s="26"/>
      <c r="P544" s="1432"/>
      <c r="Q544" s="938"/>
      <c r="R544" s="939"/>
      <c r="S544" s="939"/>
      <c r="T544" s="939"/>
      <c r="U544" s="25"/>
      <c r="V544" s="25"/>
      <c r="W544" s="25"/>
      <c r="X544" s="25"/>
      <c r="Y544" s="25"/>
      <c r="Z544" s="25"/>
      <c r="AA544" s="25"/>
      <c r="AB544" s="25"/>
      <c r="AC544" s="26"/>
    </row>
    <row r="545" spans="1:29">
      <c r="A545" s="1432"/>
      <c r="B545" s="86" t="s">
        <v>5</v>
      </c>
      <c r="C545" s="27" t="s">
        <v>11</v>
      </c>
      <c r="D545" s="28"/>
      <c r="E545" s="28"/>
      <c r="F545" s="28"/>
      <c r="G545" s="28"/>
      <c r="H545" s="28"/>
      <c r="I545" s="28"/>
      <c r="J545" s="28"/>
      <c r="K545" s="28"/>
      <c r="L545" s="28"/>
      <c r="M545" s="10"/>
      <c r="N545" s="29"/>
      <c r="P545" s="1432"/>
      <c r="Q545" s="9"/>
      <c r="R545" s="10" t="s">
        <v>9</v>
      </c>
      <c r="S545" s="932" t="s">
        <v>177</v>
      </c>
      <c r="T545" s="10"/>
      <c r="U545" s="10"/>
      <c r="V545" s="1429" t="s">
        <v>179</v>
      </c>
      <c r="W545" s="1429"/>
      <c r="X545" s="1429"/>
      <c r="Y545" s="1429"/>
      <c r="Z545" s="1429"/>
      <c r="AA545" s="1429"/>
      <c r="AB545" s="1429"/>
      <c r="AC545" s="1430"/>
    </row>
    <row r="546" spans="1:29">
      <c r="A546" s="1432"/>
      <c r="B546" s="252" t="s">
        <v>66</v>
      </c>
      <c r="C546" s="68" t="s">
        <v>324</v>
      </c>
      <c r="D546" s="28"/>
      <c r="E546" s="28"/>
      <c r="F546" s="28"/>
      <c r="G546" s="28"/>
      <c r="H546" s="28"/>
      <c r="I546" s="28"/>
      <c r="J546" s="28"/>
      <c r="K546" s="28"/>
      <c r="L546" s="28"/>
      <c r="M546" s="10"/>
      <c r="N546" s="29"/>
      <c r="P546" s="1432"/>
      <c r="Q546" s="834"/>
      <c r="R546" s="245"/>
      <c r="S546" s="245"/>
      <c r="T546" s="245"/>
      <c r="U546" s="245"/>
      <c r="V546" s="1029"/>
      <c r="W546" s="1029" t="s">
        <v>178</v>
      </c>
      <c r="X546" s="1029"/>
      <c r="Y546" s="1029"/>
      <c r="Z546" s="1029"/>
      <c r="AA546" s="1029"/>
      <c r="AB546" s="1029"/>
      <c r="AC546" s="1030"/>
    </row>
    <row r="547" spans="1:29" ht="18" customHeight="1">
      <c r="A547" s="1432"/>
      <c r="B547" s="1433" t="s">
        <v>12</v>
      </c>
      <c r="C547" s="1434"/>
      <c r="D547" s="1434"/>
      <c r="E547" s="1434"/>
      <c r="F547" s="1434"/>
      <c r="G547" s="1434"/>
      <c r="H547" s="1434"/>
      <c r="I547" s="1434"/>
      <c r="J547" s="1434"/>
      <c r="K547" s="1434"/>
      <c r="L547" s="1434"/>
      <c r="M547" s="1434"/>
      <c r="N547" s="1435"/>
      <c r="P547" s="1432"/>
      <c r="Q547" s="1433" t="s">
        <v>12</v>
      </c>
      <c r="R547" s="1434"/>
      <c r="S547" s="1434"/>
      <c r="T547" s="1434"/>
      <c r="U547" s="1434"/>
      <c r="V547" s="1434"/>
      <c r="W547" s="1434"/>
      <c r="X547" s="1434"/>
      <c r="Y547" s="1434"/>
      <c r="Z547" s="1434"/>
      <c r="AA547" s="1434"/>
      <c r="AB547" s="1434"/>
      <c r="AC547" s="1435"/>
    </row>
    <row r="548" spans="1:29" ht="15.75" thickBot="1">
      <c r="A548" s="1432"/>
      <c r="B548" s="1436"/>
      <c r="C548" s="1437"/>
      <c r="D548" s="1437"/>
      <c r="E548" s="1437"/>
      <c r="F548" s="1437"/>
      <c r="G548" s="1437"/>
      <c r="H548" s="1437"/>
      <c r="I548" s="1437"/>
      <c r="J548" s="1437"/>
      <c r="K548" s="1437"/>
      <c r="L548" s="1437"/>
      <c r="M548" s="1437"/>
      <c r="N548" s="1438"/>
      <c r="P548" s="1432"/>
      <c r="Q548" s="1436"/>
      <c r="R548" s="1437"/>
      <c r="S548" s="1437"/>
      <c r="T548" s="1437"/>
      <c r="U548" s="1437"/>
      <c r="V548" s="1437"/>
      <c r="W548" s="1437"/>
      <c r="X548" s="1437"/>
      <c r="Y548" s="1437"/>
      <c r="Z548" s="1437"/>
      <c r="AA548" s="1437"/>
      <c r="AB548" s="1437"/>
      <c r="AC548" s="1438"/>
    </row>
    <row r="550" spans="1:29" ht="15.75" thickBot="1">
      <c r="A550" s="8" t="s">
        <v>3</v>
      </c>
      <c r="B550" s="1431" t="str">
        <f>B551</f>
        <v>La crème Chantilly</v>
      </c>
      <c r="C550" s="1431"/>
      <c r="D550" s="1431"/>
      <c r="E550" s="1431"/>
      <c r="F550" s="1431"/>
      <c r="G550" s="1431"/>
      <c r="H550" s="1431"/>
      <c r="I550" s="1431"/>
      <c r="J550" s="1431"/>
      <c r="K550" s="1431"/>
      <c r="L550" s="1431"/>
      <c r="M550" s="1431"/>
      <c r="N550" s="1431"/>
      <c r="P550" s="8" t="s">
        <v>3</v>
      </c>
      <c r="Q550" s="1431" t="str">
        <f>Q551</f>
        <v>La crème Chantilly</v>
      </c>
      <c r="R550" s="1431"/>
      <c r="S550" s="1431"/>
      <c r="T550" s="1431"/>
      <c r="U550" s="1431"/>
      <c r="V550" s="1431"/>
      <c r="W550" s="1431"/>
      <c r="X550" s="1431"/>
      <c r="Y550" s="1431"/>
      <c r="Z550" s="1431"/>
      <c r="AA550" s="1431"/>
      <c r="AB550" s="1431"/>
      <c r="AC550" s="1431"/>
    </row>
    <row r="551" spans="1:29">
      <c r="A551" s="1432" t="str">
        <f>B551</f>
        <v>La crème Chantilly</v>
      </c>
      <c r="B551" s="1399" t="s">
        <v>332</v>
      </c>
      <c r="C551" s="1400"/>
      <c r="D551" s="1400"/>
      <c r="E551" s="1400"/>
      <c r="F551" s="1400"/>
      <c r="G551" s="1400"/>
      <c r="H551" s="1400"/>
      <c r="I551" s="1400"/>
      <c r="J551" s="1400"/>
      <c r="K551" s="1400"/>
      <c r="L551" s="1400"/>
      <c r="M551" s="1400"/>
      <c r="N551" s="1401"/>
      <c r="P551" s="1432" t="str">
        <f>Q551</f>
        <v>La crème Chantilly</v>
      </c>
      <c r="Q551" s="1399" t="s">
        <v>332</v>
      </c>
      <c r="R551" s="1400"/>
      <c r="S551" s="1400"/>
      <c r="T551" s="1400"/>
      <c r="U551" s="1400"/>
      <c r="V551" s="1400"/>
      <c r="W551" s="1400"/>
      <c r="X551" s="1400"/>
      <c r="Y551" s="1400"/>
      <c r="Z551" s="1400"/>
      <c r="AA551" s="1400"/>
      <c r="AB551" s="1400"/>
      <c r="AC551" s="1401"/>
    </row>
    <row r="552" spans="1:29" ht="15" customHeight="1">
      <c r="A552" s="1432"/>
      <c r="B552" s="1387"/>
      <c r="C552" s="1388"/>
      <c r="D552" s="1388"/>
      <c r="E552" s="1388"/>
      <c r="F552" s="1388"/>
      <c r="G552" s="1388"/>
      <c r="H552" s="1388"/>
      <c r="I552" s="1388"/>
      <c r="J552" s="1388"/>
      <c r="K552" s="1388"/>
      <c r="L552" s="1388"/>
      <c r="M552" s="1388"/>
      <c r="N552" s="1389"/>
      <c r="P552" s="1432"/>
      <c r="Q552" s="1387"/>
      <c r="R552" s="1388"/>
      <c r="S552" s="1388"/>
      <c r="T552" s="1388"/>
      <c r="U552" s="1388"/>
      <c r="V552" s="1388"/>
      <c r="W552" s="1388"/>
      <c r="X552" s="1388"/>
      <c r="Y552" s="1388"/>
      <c r="Z552" s="1388"/>
      <c r="AA552" s="1388"/>
      <c r="AB552" s="1388"/>
      <c r="AC552" s="1389"/>
    </row>
    <row r="553" spans="1:29" ht="15" customHeight="1">
      <c r="A553" s="1432"/>
      <c r="B553" s="1416" t="s">
        <v>19</v>
      </c>
      <c r="C553" s="1417"/>
      <c r="D553" s="1417"/>
      <c r="E553" s="1417"/>
      <c r="F553" s="1417"/>
      <c r="G553" s="1417"/>
      <c r="H553" s="1417"/>
      <c r="I553" s="1417"/>
      <c r="J553" s="1417"/>
      <c r="K553" s="1417"/>
      <c r="L553" s="1417"/>
      <c r="M553" s="1417"/>
      <c r="N553" s="1418"/>
      <c r="P553" s="1432"/>
      <c r="Q553" s="1416" t="s">
        <v>19</v>
      </c>
      <c r="R553" s="1417"/>
      <c r="S553" s="1417"/>
      <c r="T553" s="1417"/>
      <c r="U553" s="1417"/>
      <c r="V553" s="1417"/>
      <c r="W553" s="1417"/>
      <c r="X553" s="1417"/>
      <c r="Y553" s="1417"/>
      <c r="Z553" s="1417"/>
      <c r="AA553" s="1417"/>
      <c r="AB553" s="1417"/>
      <c r="AC553" s="1418"/>
    </row>
    <row r="554" spans="1:29" ht="15.75" thickBot="1">
      <c r="A554" s="1432"/>
      <c r="B554" s="1576"/>
      <c r="C554" s="1577"/>
      <c r="D554" s="1577"/>
      <c r="E554" s="1577"/>
      <c r="F554" s="1577"/>
      <c r="G554" s="1577"/>
      <c r="H554" s="1577"/>
      <c r="I554" s="1577"/>
      <c r="J554" s="1577"/>
      <c r="K554" s="1577"/>
      <c r="L554" s="1577"/>
      <c r="M554" s="1577"/>
      <c r="N554" s="1578"/>
      <c r="P554" s="1432"/>
      <c r="Q554" s="1576"/>
      <c r="R554" s="1577"/>
      <c r="S554" s="1577"/>
      <c r="T554" s="1577"/>
      <c r="U554" s="1577"/>
      <c r="V554" s="1577"/>
      <c r="W554" s="1577"/>
      <c r="X554" s="1577"/>
      <c r="Y554" s="1577"/>
      <c r="Z554" s="1577"/>
      <c r="AA554" s="1577"/>
      <c r="AB554" s="1577"/>
      <c r="AC554" s="1578"/>
    </row>
    <row r="555" spans="1:29" ht="15" customHeight="1">
      <c r="A555" s="1432"/>
      <c r="B555" s="10"/>
      <c r="C555" s="10"/>
      <c r="D555" s="10"/>
      <c r="E555" s="10"/>
      <c r="F555" s="59"/>
      <c r="G555" s="59"/>
      <c r="H555" s="59"/>
      <c r="I555" s="59"/>
      <c r="J555" s="59"/>
      <c r="K555" s="59"/>
      <c r="L555" s="10"/>
      <c r="M555" s="10"/>
      <c r="N555" s="11"/>
      <c r="P555" s="1432"/>
      <c r="Q555" s="1424" t="s">
        <v>144</v>
      </c>
      <c r="R555" s="1403"/>
      <c r="S555" s="1403"/>
      <c r="T555" s="1403"/>
      <c r="U555" s="1403"/>
      <c r="V555" s="1403"/>
      <c r="W555" s="1403"/>
      <c r="X555" s="1403"/>
      <c r="Y555" s="1403"/>
      <c r="Z555" s="1403"/>
      <c r="AA555" s="1403"/>
      <c r="AB555" s="1403"/>
      <c r="AC555" s="1425"/>
    </row>
    <row r="556" spans="1:29" ht="15.75" customHeight="1" thickBot="1">
      <c r="A556" s="1432"/>
      <c r="B556" s="10"/>
      <c r="C556" s="10"/>
      <c r="D556" s="10"/>
      <c r="E556" s="10"/>
      <c r="F556" s="45"/>
      <c r="G556" s="1408" t="s">
        <v>5</v>
      </c>
      <c r="H556" s="1408"/>
      <c r="I556" s="1408" t="s">
        <v>5</v>
      </c>
      <c r="J556" s="1408"/>
      <c r="K556" s="45"/>
      <c r="L556" s="10"/>
      <c r="M556" s="10"/>
      <c r="N556" s="11"/>
      <c r="P556" s="1432"/>
      <c r="Q556" s="1426"/>
      <c r="R556" s="1406"/>
      <c r="S556" s="1406"/>
      <c r="T556" s="1406"/>
      <c r="U556" s="1406"/>
      <c r="V556" s="1406"/>
      <c r="W556" s="1406"/>
      <c r="X556" s="1406"/>
      <c r="Y556" s="1406"/>
      <c r="Z556" s="1406"/>
      <c r="AA556" s="1406"/>
      <c r="AB556" s="1406"/>
      <c r="AC556" s="1427"/>
    </row>
    <row r="557" spans="1:29" ht="18.75" customHeight="1">
      <c r="A557" s="1432"/>
      <c r="B557" s="10"/>
      <c r="C557" s="10"/>
      <c r="D557" s="10"/>
      <c r="E557" s="165" t="s">
        <v>146</v>
      </c>
      <c r="F557" s="166" t="s">
        <v>4</v>
      </c>
      <c r="G557" s="1414">
        <v>1</v>
      </c>
      <c r="H557" s="1414"/>
      <c r="I557" s="1414">
        <v>1</v>
      </c>
      <c r="J557" s="1414"/>
      <c r="K557" s="10"/>
      <c r="L557" s="10"/>
      <c r="M557" s="10"/>
      <c r="N557" s="11"/>
      <c r="P557" s="1432"/>
      <c r="Q557" s="1439" t="s">
        <v>1421</v>
      </c>
      <c r="R557" s="1428"/>
      <c r="S557" s="1428"/>
      <c r="T557" s="1428"/>
      <c r="U557" s="1428"/>
      <c r="V557" s="1428"/>
      <c r="W557" s="1428"/>
      <c r="X557" s="1428"/>
      <c r="Y557" s="1428"/>
      <c r="Z557" s="1428"/>
      <c r="AA557" s="1428"/>
      <c r="AB557" s="991"/>
      <c r="AC557" s="11"/>
    </row>
    <row r="558" spans="1:29" ht="15" customHeight="1">
      <c r="A558" s="1432"/>
      <c r="B558" s="30" t="s">
        <v>20</v>
      </c>
      <c r="C558" s="158" t="s">
        <v>21</v>
      </c>
      <c r="D558" s="10"/>
      <c r="E558" s="10"/>
      <c r="F558" s="10"/>
      <c r="G558" s="1527" t="s">
        <v>20</v>
      </c>
      <c r="H558" s="1527"/>
      <c r="I558" s="1527" t="s">
        <v>21</v>
      </c>
      <c r="J558" s="1527"/>
      <c r="K558" s="10"/>
      <c r="L558" s="10"/>
      <c r="M558" s="10"/>
      <c r="N558" s="11"/>
      <c r="P558" s="1432"/>
      <c r="Q558" s="1439"/>
      <c r="R558" s="1428"/>
      <c r="S558" s="1428"/>
      <c r="T558" s="1428"/>
      <c r="U558" s="1428"/>
      <c r="V558" s="1428"/>
      <c r="W558" s="1428"/>
      <c r="X558" s="1428"/>
      <c r="Y558" s="1428"/>
      <c r="Z558" s="1428"/>
      <c r="AA558" s="1428"/>
      <c r="AB558" s="869" t="s">
        <v>5</v>
      </c>
      <c r="AC558" s="11"/>
    </row>
    <row r="559" spans="1:29" ht="18.75">
      <c r="A559" s="1432"/>
      <c r="B559" s="164" t="s">
        <v>6</v>
      </c>
      <c r="C559" s="164" t="s">
        <v>6</v>
      </c>
      <c r="D559" s="99" t="s">
        <v>861</v>
      </c>
      <c r="E559" s="10"/>
      <c r="F559" s="10"/>
      <c r="G559" s="10"/>
      <c r="H559" s="10"/>
      <c r="I559" s="10"/>
      <c r="J559" s="10"/>
      <c r="K559" s="1412" t="s">
        <v>7</v>
      </c>
      <c r="L559" s="1412"/>
      <c r="M559" s="1412"/>
      <c r="N559" s="1413"/>
      <c r="P559" s="1432"/>
      <c r="Q559" s="1439"/>
      <c r="R559" s="1428"/>
      <c r="S559" s="1428"/>
      <c r="T559" s="1428"/>
      <c r="U559" s="1428"/>
      <c r="V559" s="1428"/>
      <c r="W559" s="1428"/>
      <c r="X559" s="1428"/>
      <c r="Y559" s="1428"/>
      <c r="Z559" s="1428"/>
      <c r="AA559" s="1428"/>
      <c r="AB559" s="991"/>
      <c r="AC559" s="11"/>
    </row>
    <row r="560" spans="1:29" ht="15.75" customHeight="1">
      <c r="A560" s="1432"/>
      <c r="B560" s="167">
        <v>1</v>
      </c>
      <c r="C560" s="167"/>
      <c r="D560" s="14" t="s">
        <v>1495</v>
      </c>
      <c r="E560" s="14"/>
      <c r="F560" s="14"/>
      <c r="G560" s="1409">
        <f>IF(ISTEXT(B560),0,(B560/B567)*G557)</f>
        <v>0.86956521739130443</v>
      </c>
      <c r="H560" s="1409"/>
      <c r="I560" s="1409">
        <f>IF(ISTEXT(C560),0,(C560/C567)*I557)</f>
        <v>0</v>
      </c>
      <c r="J560" s="1409"/>
      <c r="K560" s="58"/>
      <c r="L560" s="58"/>
      <c r="M560" s="58"/>
      <c r="N560" s="69"/>
      <c r="P560" s="1432"/>
      <c r="Q560" s="1440" t="s">
        <v>1374</v>
      </c>
      <c r="R560" s="1441"/>
      <c r="S560" s="1441"/>
      <c r="T560" s="1441"/>
      <c r="U560" s="1441"/>
      <c r="V560" s="1441"/>
      <c r="W560" s="1441"/>
      <c r="X560" s="1441"/>
      <c r="Y560" s="1441"/>
      <c r="Z560" s="1441"/>
      <c r="AA560" s="1441"/>
      <c r="AB560" s="876" t="s">
        <v>6</v>
      </c>
      <c r="AC560" s="11"/>
    </row>
    <row r="561" spans="1:29" ht="15.75" customHeight="1">
      <c r="A561" s="1432"/>
      <c r="B561" s="167" t="s">
        <v>41</v>
      </c>
      <c r="C561" s="167">
        <v>1</v>
      </c>
      <c r="D561" s="14" t="s">
        <v>285</v>
      </c>
      <c r="E561" s="14"/>
      <c r="F561" s="14"/>
      <c r="G561" s="1409">
        <f>IF(ISTEXT(B561),0,(B561/B567)*G557)</f>
        <v>0</v>
      </c>
      <c r="H561" s="1409"/>
      <c r="I561" s="1409">
        <f>IF(ISTEXT(C561),0,(C561/C567)*I557)</f>
        <v>0.7246376811594204</v>
      </c>
      <c r="J561" s="1409"/>
      <c r="K561" s="70"/>
      <c r="L561" s="70"/>
      <c r="M561" s="70"/>
      <c r="N561" s="71"/>
      <c r="P561" s="1432"/>
      <c r="Q561" s="1440"/>
      <c r="R561" s="1441"/>
      <c r="S561" s="1441"/>
      <c r="T561" s="1441"/>
      <c r="U561" s="1441"/>
      <c r="V561" s="1441"/>
      <c r="W561" s="1441"/>
      <c r="X561" s="1441"/>
      <c r="Y561" s="1441"/>
      <c r="Z561" s="1441"/>
      <c r="AA561" s="1441"/>
      <c r="AB561" s="991"/>
      <c r="AC561" s="11"/>
    </row>
    <row r="562" spans="1:29" ht="15.75">
      <c r="A562" s="1432"/>
      <c r="B562" s="167" t="s">
        <v>41</v>
      </c>
      <c r="C562" s="167">
        <v>0.23</v>
      </c>
      <c r="D562" s="14" t="s">
        <v>333</v>
      </c>
      <c r="E562" s="15"/>
      <c r="F562" s="16"/>
      <c r="G562" s="1409">
        <f>IF(ISTEXT(B562),0,(B562/B567)*G557)</f>
        <v>0</v>
      </c>
      <c r="H562" s="1409"/>
      <c r="I562" s="1409">
        <f>IF(ISTEXT(C562),0,(C562/C567)*I557)</f>
        <v>0.16666666666666669</v>
      </c>
      <c r="J562" s="1409"/>
      <c r="K562" s="70"/>
      <c r="L562" s="70"/>
      <c r="M562" s="70"/>
      <c r="N562" s="71"/>
      <c r="P562" s="1432"/>
      <c r="Q562" s="9"/>
      <c r="R562" s="14" t="s">
        <v>1494</v>
      </c>
      <c r="S562" s="10"/>
      <c r="T562" s="10"/>
      <c r="U562" s="10"/>
      <c r="V562" s="10"/>
      <c r="W562" s="10"/>
      <c r="X562" s="10"/>
      <c r="Y562" s="10"/>
      <c r="Z562" s="10"/>
      <c r="AA562" s="10"/>
      <c r="AB562" s="10"/>
      <c r="AC562" s="11"/>
    </row>
    <row r="563" spans="1:29" ht="15.75">
      <c r="A563" s="1432"/>
      <c r="B563" s="167">
        <v>0.15</v>
      </c>
      <c r="C563" s="167">
        <v>0.15</v>
      </c>
      <c r="D563" s="14" t="s">
        <v>15</v>
      </c>
      <c r="E563" s="15"/>
      <c r="F563" s="16"/>
      <c r="G563" s="1409">
        <f>IF(ISTEXT(B563),0,(B563/B567)*G557)</f>
        <v>0.13043478260869565</v>
      </c>
      <c r="H563" s="1409"/>
      <c r="I563" s="1409">
        <f>IF(ISTEXT(C563),0,(C563/C567)*I557)</f>
        <v>0.10869565217391305</v>
      </c>
      <c r="J563" s="1409"/>
      <c r="K563" s="70"/>
      <c r="L563" s="70"/>
      <c r="M563" s="70"/>
      <c r="N563" s="71"/>
      <c r="P563" s="1432"/>
      <c r="Q563" s="9"/>
      <c r="R563" s="10"/>
      <c r="S563" s="10"/>
      <c r="T563" s="10"/>
      <c r="U563" s="10"/>
      <c r="V563" s="10"/>
      <c r="W563" s="10"/>
      <c r="X563" s="10"/>
      <c r="Y563" s="10"/>
      <c r="Z563" s="10"/>
      <c r="AA563" s="10"/>
      <c r="AB563" s="10"/>
      <c r="AC563" s="11"/>
    </row>
    <row r="564" spans="1:29" ht="15.75">
      <c r="A564" s="1432"/>
      <c r="B564" s="167" t="s">
        <v>334</v>
      </c>
      <c r="C564" s="167" t="s">
        <v>334</v>
      </c>
      <c r="D564" s="14" t="s">
        <v>118</v>
      </c>
      <c r="E564" s="15"/>
      <c r="F564" s="16"/>
      <c r="G564" s="1462">
        <f>IF(ISTEXT(B564),0,(B564/B567)*G557)</f>
        <v>0</v>
      </c>
      <c r="H564" s="1462"/>
      <c r="I564" s="1462">
        <f>IF(ISTEXT(C564),0,(C564/C567)*I557)</f>
        <v>0</v>
      </c>
      <c r="J564" s="1462"/>
      <c r="K564" s="247"/>
      <c r="L564" s="247"/>
      <c r="M564" s="247"/>
      <c r="N564" s="248"/>
      <c r="P564" s="1432"/>
      <c r="Q564" s="9"/>
      <c r="R564" s="941" t="s">
        <v>1385</v>
      </c>
      <c r="S564" s="10"/>
      <c r="T564" s="10"/>
      <c r="U564" s="10"/>
      <c r="V564" s="10"/>
      <c r="W564" s="10"/>
      <c r="X564" s="10"/>
      <c r="Y564" s="10"/>
      <c r="Z564" s="10"/>
      <c r="AA564" s="10"/>
      <c r="AB564" s="10"/>
      <c r="AC564" s="11"/>
    </row>
    <row r="565" spans="1:29" ht="15.75">
      <c r="A565" s="1432"/>
      <c r="B565" s="13"/>
      <c r="C565" s="13"/>
      <c r="D565" s="14"/>
      <c r="E565" s="15"/>
      <c r="F565" s="16"/>
      <c r="G565" s="1409"/>
      <c r="H565" s="1409"/>
      <c r="I565" s="1409"/>
      <c r="J565" s="1409"/>
      <c r="K565" s="208"/>
      <c r="L565" s="208"/>
      <c r="M565" s="208"/>
      <c r="N565" s="209"/>
      <c r="P565" s="1432"/>
      <c r="Q565" s="9"/>
      <c r="R565" s="10"/>
      <c r="S565" s="10"/>
      <c r="T565" s="10"/>
      <c r="U565" s="10"/>
      <c r="V565" s="10"/>
      <c r="W565" s="10"/>
      <c r="X565" s="10"/>
      <c r="Y565" s="10"/>
      <c r="Z565" s="10"/>
      <c r="AA565" s="10"/>
      <c r="AB565" s="10"/>
      <c r="AC565" s="11"/>
    </row>
    <row r="566" spans="1:29" ht="15.75">
      <c r="A566" s="1432"/>
      <c r="B566" s="9"/>
      <c r="C566" s="10"/>
      <c r="D566" s="10"/>
      <c r="E566" s="10"/>
      <c r="F566" s="10"/>
      <c r="G566" s="18"/>
      <c r="H566" s="15"/>
      <c r="I566" s="18"/>
      <c r="J566" s="15"/>
      <c r="K566" s="158"/>
      <c r="L566" s="70"/>
      <c r="M566" s="70"/>
      <c r="N566" s="71"/>
      <c r="P566" s="1432"/>
      <c r="Q566" s="1016" t="s">
        <v>1418</v>
      </c>
      <c r="R566" s="10"/>
      <c r="S566" s="10"/>
      <c r="T566" s="10"/>
      <c r="U566" s="10"/>
      <c r="V566" s="10"/>
      <c r="W566" s="10"/>
      <c r="X566" s="10"/>
      <c r="Y566" s="10"/>
      <c r="Z566" s="10"/>
      <c r="AA566" s="10"/>
      <c r="AB566" s="10"/>
      <c r="AC566" s="11"/>
    </row>
    <row r="567" spans="1:29" ht="16.5" thickBot="1">
      <c r="A567" s="1432"/>
      <c r="B567" s="163">
        <f>SUM(B560:B563)</f>
        <v>1.1499999999999999</v>
      </c>
      <c r="C567" s="163">
        <f>SUM(C560:C563)</f>
        <v>1.38</v>
      </c>
      <c r="D567" s="1453" t="s">
        <v>8</v>
      </c>
      <c r="E567" s="1453"/>
      <c r="F567" s="1453"/>
      <c r="G567" s="1454">
        <f t="shared" ref="G567:J567" si="17">SUM(G560:G563)</f>
        <v>1</v>
      </c>
      <c r="H567" s="1454">
        <f t="shared" si="17"/>
        <v>0</v>
      </c>
      <c r="I567" s="1454">
        <f t="shared" si="17"/>
        <v>1.0000000000000002</v>
      </c>
      <c r="J567" s="1454">
        <f t="shared" si="17"/>
        <v>0</v>
      </c>
      <c r="K567" s="1574"/>
      <c r="L567" s="1574"/>
      <c r="M567" s="1574"/>
      <c r="N567" s="1575"/>
      <c r="P567" s="1432"/>
      <c r="Q567" s="992" t="str">
        <f ca="1">CELL("nomfichier",P563)</f>
        <v>D:\1 UPRT SITE WEB\uprt.fr\ff-mickael-rabeau\[ff-mr-patisserie-N°3-complet.xlsx]Crèmes et Garnitures</v>
      </c>
      <c r="R567" s="10"/>
      <c r="S567" s="10"/>
      <c r="T567" s="10"/>
      <c r="U567" s="10"/>
      <c r="V567" s="10"/>
      <c r="W567" s="10"/>
      <c r="X567" s="10"/>
      <c r="Y567" s="10"/>
      <c r="Z567" s="10"/>
      <c r="AA567" s="10"/>
      <c r="AB567" s="10"/>
      <c r="AC567" s="11"/>
    </row>
    <row r="568" spans="1:29" ht="16.5" thickBot="1">
      <c r="A568" s="1432"/>
      <c r="B568" s="9" t="s">
        <v>201</v>
      </c>
      <c r="C568" s="21"/>
      <c r="D568" s="21"/>
      <c r="E568" s="21"/>
      <c r="F568" s="21"/>
      <c r="H568" s="186" t="s">
        <v>202</v>
      </c>
      <c r="I568" s="187" t="s">
        <v>203</v>
      </c>
      <c r="J568" s="89"/>
      <c r="K568" s="89"/>
      <c r="L568" s="89"/>
      <c r="M568" s="219"/>
      <c r="N568" s="220"/>
      <c r="P568" s="1432"/>
      <c r="Q568" s="938"/>
      <c r="R568" s="939"/>
      <c r="S568" s="939"/>
      <c r="T568" s="939"/>
      <c r="U568" s="25"/>
      <c r="V568" s="25"/>
      <c r="W568" s="25"/>
      <c r="X568" s="25"/>
      <c r="Y568" s="25"/>
      <c r="Z568" s="25"/>
      <c r="AA568" s="25"/>
      <c r="AB568" s="25"/>
      <c r="AC568" s="26"/>
    </row>
    <row r="569" spans="1:29">
      <c r="A569" s="1432"/>
      <c r="B569" s="23" t="s">
        <v>6</v>
      </c>
      <c r="C569" s="24" t="s">
        <v>10</v>
      </c>
      <c r="D569" s="25"/>
      <c r="E569" s="25"/>
      <c r="F569" s="25"/>
      <c r="G569" s="25"/>
      <c r="H569" s="25"/>
      <c r="I569" s="25"/>
      <c r="J569" s="25"/>
      <c r="K569" s="25"/>
      <c r="L569" s="25"/>
      <c r="M569" s="25"/>
      <c r="N569" s="26"/>
      <c r="P569" s="1432"/>
      <c r="Q569" s="9"/>
      <c r="R569" s="10" t="s">
        <v>9</v>
      </c>
      <c r="S569" s="932" t="s">
        <v>177</v>
      </c>
      <c r="T569" s="10"/>
      <c r="U569" s="10"/>
      <c r="V569" s="1429" t="s">
        <v>179</v>
      </c>
      <c r="W569" s="1429"/>
      <c r="X569" s="1429"/>
      <c r="Y569" s="1429"/>
      <c r="Z569" s="1429"/>
      <c r="AA569" s="1429"/>
      <c r="AB569" s="1429"/>
      <c r="AC569" s="1430"/>
    </row>
    <row r="570" spans="1:29">
      <c r="A570" s="1432"/>
      <c r="B570" s="159" t="s">
        <v>5</v>
      </c>
      <c r="C570" s="27" t="s">
        <v>11</v>
      </c>
      <c r="D570" s="28"/>
      <c r="E570" s="28"/>
      <c r="F570" s="28"/>
      <c r="G570" s="28"/>
      <c r="H570" s="28"/>
      <c r="I570" s="28"/>
      <c r="J570" s="28"/>
      <c r="K570" s="28"/>
      <c r="L570" s="28"/>
      <c r="M570" s="10"/>
      <c r="N570" s="29"/>
      <c r="P570" s="1432"/>
      <c r="Q570" s="834"/>
      <c r="R570" s="245"/>
      <c r="S570" s="245"/>
      <c r="T570" s="245"/>
      <c r="U570" s="245"/>
      <c r="V570" s="1029"/>
      <c r="W570" s="1029" t="s">
        <v>178</v>
      </c>
      <c r="X570" s="1029"/>
      <c r="Y570" s="1029"/>
      <c r="Z570" s="1029"/>
      <c r="AA570" s="1029"/>
      <c r="AB570" s="1029"/>
      <c r="AC570" s="1030"/>
    </row>
    <row r="571" spans="1:29">
      <c r="A571" s="1432"/>
      <c r="B571" s="1433" t="s">
        <v>12</v>
      </c>
      <c r="C571" s="1434"/>
      <c r="D571" s="1434"/>
      <c r="E571" s="1434"/>
      <c r="F571" s="1434"/>
      <c r="G571" s="1434"/>
      <c r="H571" s="1434"/>
      <c r="I571" s="1434"/>
      <c r="J571" s="1434"/>
      <c r="K571" s="1434"/>
      <c r="L571" s="1434"/>
      <c r="M571" s="1434"/>
      <c r="N571" s="1435"/>
      <c r="P571" s="1432"/>
      <c r="Q571" s="1433" t="s">
        <v>12</v>
      </c>
      <c r="R571" s="1434"/>
      <c r="S571" s="1434"/>
      <c r="T571" s="1434"/>
      <c r="U571" s="1434"/>
      <c r="V571" s="1434"/>
      <c r="W571" s="1434"/>
      <c r="X571" s="1434"/>
      <c r="Y571" s="1434"/>
      <c r="Z571" s="1434"/>
      <c r="AA571" s="1434"/>
      <c r="AB571" s="1434"/>
      <c r="AC571" s="1435"/>
    </row>
    <row r="572" spans="1:29" ht="15.75" thickBot="1">
      <c r="A572" s="1432"/>
      <c r="B572" s="1436"/>
      <c r="C572" s="1437"/>
      <c r="D572" s="1437"/>
      <c r="E572" s="1437"/>
      <c r="F572" s="1437"/>
      <c r="G572" s="1437"/>
      <c r="H572" s="1437"/>
      <c r="I572" s="1437"/>
      <c r="J572" s="1437"/>
      <c r="K572" s="1437"/>
      <c r="L572" s="1437"/>
      <c r="M572" s="1437"/>
      <c r="N572" s="1438"/>
      <c r="P572" s="1432"/>
      <c r="Q572" s="1436"/>
      <c r="R572" s="1437"/>
      <c r="S572" s="1437"/>
      <c r="T572" s="1437"/>
      <c r="U572" s="1437"/>
      <c r="V572" s="1437"/>
      <c r="W572" s="1437"/>
      <c r="X572" s="1437"/>
      <c r="Y572" s="1437"/>
      <c r="Z572" s="1437"/>
      <c r="AA572" s="1437"/>
      <c r="AB572" s="1437"/>
      <c r="AC572" s="1438"/>
    </row>
    <row r="574" spans="1:29" ht="15.75" thickBot="1">
      <c r="A574" s="8" t="s">
        <v>3</v>
      </c>
      <c r="B574" s="1431" t="str">
        <f>B575</f>
        <v>Crème à Bavarois</v>
      </c>
      <c r="C574" s="1431"/>
      <c r="D574" s="1431"/>
      <c r="E574" s="1431"/>
      <c r="F574" s="1431"/>
      <c r="G574" s="1431"/>
      <c r="H574" s="1431"/>
      <c r="I574" s="1431"/>
      <c r="J574" s="1431"/>
      <c r="K574" s="1431"/>
      <c r="L574" s="1431"/>
      <c r="M574" s="1431"/>
      <c r="N574" s="1431"/>
      <c r="O574" s="3"/>
      <c r="P574" s="8" t="s">
        <v>3</v>
      </c>
      <c r="Q574" s="1431" t="str">
        <f>Q575</f>
        <v>Crème à Bavarois</v>
      </c>
      <c r="R574" s="1431"/>
      <c r="S574" s="1431"/>
      <c r="T574" s="1431"/>
      <c r="U574" s="1431"/>
      <c r="V574" s="1431"/>
      <c r="W574" s="1431"/>
      <c r="X574" s="1431"/>
      <c r="Y574" s="1431"/>
      <c r="Z574" s="1431"/>
      <c r="AA574" s="1431"/>
      <c r="AB574" s="1431"/>
      <c r="AC574" s="1431"/>
    </row>
    <row r="575" spans="1:29" ht="23.25" customHeight="1">
      <c r="A575" s="1432" t="str">
        <f>B575</f>
        <v>Crème à Bavarois</v>
      </c>
      <c r="B575" s="1399" t="s">
        <v>1528</v>
      </c>
      <c r="C575" s="1400"/>
      <c r="D575" s="1400"/>
      <c r="E575" s="1400"/>
      <c r="F575" s="1400"/>
      <c r="G575" s="1400"/>
      <c r="H575" s="1400"/>
      <c r="I575" s="1400"/>
      <c r="J575" s="1400"/>
      <c r="K575" s="1400"/>
      <c r="L575" s="1400"/>
      <c r="M575" s="1400"/>
      <c r="N575" s="1401"/>
      <c r="O575" s="3"/>
      <c r="P575" s="1432" t="str">
        <f>Q575</f>
        <v>Crème à Bavarois</v>
      </c>
      <c r="Q575" s="1399" t="s">
        <v>1528</v>
      </c>
      <c r="R575" s="1400"/>
      <c r="S575" s="1400"/>
      <c r="T575" s="1400"/>
      <c r="U575" s="1400"/>
      <c r="V575" s="1400"/>
      <c r="W575" s="1400"/>
      <c r="X575" s="1400"/>
      <c r="Y575" s="1400"/>
      <c r="Z575" s="1400"/>
      <c r="AA575" s="1400"/>
      <c r="AB575" s="1400"/>
      <c r="AC575" s="1401"/>
    </row>
    <row r="576" spans="1:29" ht="15.75" customHeight="1">
      <c r="A576" s="1432"/>
      <c r="B576" s="1387"/>
      <c r="C576" s="1388"/>
      <c r="D576" s="1388"/>
      <c r="E576" s="1388"/>
      <c r="F576" s="1388"/>
      <c r="G576" s="1388"/>
      <c r="H576" s="1388"/>
      <c r="I576" s="1388"/>
      <c r="J576" s="1388"/>
      <c r="K576" s="1388"/>
      <c r="L576" s="1388"/>
      <c r="M576" s="1388"/>
      <c r="N576" s="1389"/>
      <c r="O576" s="3"/>
      <c r="P576" s="1432"/>
      <c r="Q576" s="1387"/>
      <c r="R576" s="1388"/>
      <c r="S576" s="1388"/>
      <c r="T576" s="1388"/>
      <c r="U576" s="1388"/>
      <c r="V576" s="1388"/>
      <c r="W576" s="1388"/>
      <c r="X576" s="1388"/>
      <c r="Y576" s="1388"/>
      <c r="Z576" s="1388"/>
      <c r="AA576" s="1388"/>
      <c r="AB576" s="1388"/>
      <c r="AC576" s="1389"/>
    </row>
    <row r="577" spans="1:29" s="109" customFormat="1" ht="15.75" customHeight="1">
      <c r="A577" s="1432"/>
      <c r="B577" s="1416" t="s">
        <v>19</v>
      </c>
      <c r="C577" s="1417"/>
      <c r="D577" s="1417"/>
      <c r="E577" s="1417"/>
      <c r="F577" s="1417"/>
      <c r="G577" s="1417"/>
      <c r="H577" s="1417"/>
      <c r="I577" s="1417"/>
      <c r="J577" s="1417"/>
      <c r="K577" s="1417"/>
      <c r="L577" s="1417"/>
      <c r="M577" s="1417"/>
      <c r="N577" s="1418"/>
      <c r="O577" s="135"/>
      <c r="P577" s="1432"/>
      <c r="Q577" s="1416" t="s">
        <v>19</v>
      </c>
      <c r="R577" s="1417"/>
      <c r="S577" s="1417"/>
      <c r="T577" s="1417"/>
      <c r="U577" s="1417"/>
      <c r="V577" s="1417"/>
      <c r="W577" s="1417"/>
      <c r="X577" s="1417"/>
      <c r="Y577" s="1417"/>
      <c r="Z577" s="1417"/>
      <c r="AA577" s="1417"/>
      <c r="AB577" s="1417"/>
      <c r="AC577" s="1418"/>
    </row>
    <row r="578" spans="1:29" s="109" customFormat="1" ht="15.75" customHeight="1" thickBot="1">
      <c r="A578" s="1432"/>
      <c r="B578" s="1419"/>
      <c r="C578" s="1420"/>
      <c r="D578" s="1420"/>
      <c r="E578" s="1420"/>
      <c r="F578" s="1420"/>
      <c r="G578" s="1420"/>
      <c r="H578" s="1420"/>
      <c r="I578" s="1420"/>
      <c r="J578" s="1420"/>
      <c r="K578" s="1420"/>
      <c r="L578" s="1420"/>
      <c r="M578" s="1420"/>
      <c r="N578" s="1421"/>
      <c r="O578" s="135"/>
      <c r="P578" s="1432"/>
      <c r="Q578" s="1419"/>
      <c r="R578" s="1420"/>
      <c r="S578" s="1420"/>
      <c r="T578" s="1420"/>
      <c r="U578" s="1420"/>
      <c r="V578" s="1420"/>
      <c r="W578" s="1420"/>
      <c r="X578" s="1420"/>
      <c r="Y578" s="1420"/>
      <c r="Z578" s="1420"/>
      <c r="AA578" s="1420"/>
      <c r="AB578" s="1420"/>
      <c r="AC578" s="1421"/>
    </row>
    <row r="579" spans="1:29" ht="15" customHeight="1">
      <c r="A579" s="1432"/>
      <c r="B579" s="9"/>
      <c r="C579" s="10"/>
      <c r="D579" s="10"/>
      <c r="E579" s="10"/>
      <c r="F579" s="10"/>
      <c r="G579" s="10"/>
      <c r="H579" s="10"/>
      <c r="I579" s="10"/>
      <c r="J579" s="10"/>
      <c r="K579" s="10"/>
      <c r="L579" s="10"/>
      <c r="M579" s="10"/>
      <c r="N579" s="11"/>
      <c r="O579" s="3"/>
      <c r="P579" s="1432"/>
      <c r="Q579" s="1424" t="s">
        <v>144</v>
      </c>
      <c r="R579" s="1403"/>
      <c r="S579" s="1403"/>
      <c r="T579" s="1403"/>
      <c r="U579" s="1403"/>
      <c r="V579" s="1403"/>
      <c r="W579" s="1403"/>
      <c r="X579" s="1403"/>
      <c r="Y579" s="1403"/>
      <c r="Z579" s="1403"/>
      <c r="AA579" s="1403"/>
      <c r="AB579" s="1403"/>
      <c r="AC579" s="1425"/>
    </row>
    <row r="580" spans="1:29" ht="15" customHeight="1" thickBot="1">
      <c r="A580" s="1432"/>
      <c r="B580" s="9"/>
      <c r="C580" s="10"/>
      <c r="D580" s="10"/>
      <c r="E580" s="10"/>
      <c r="F580" s="10"/>
      <c r="H580" s="1408" t="s">
        <v>5</v>
      </c>
      <c r="I580" s="1408"/>
      <c r="J580" s="10"/>
      <c r="K580" s="10"/>
      <c r="L580" s="10"/>
      <c r="M580" s="10"/>
      <c r="N580" s="11"/>
      <c r="O580" s="3"/>
      <c r="P580" s="1432"/>
      <c r="Q580" s="1426"/>
      <c r="R580" s="1406"/>
      <c r="S580" s="1406"/>
      <c r="T580" s="1406"/>
      <c r="U580" s="1406"/>
      <c r="V580" s="1406"/>
      <c r="W580" s="1406"/>
      <c r="X580" s="1406"/>
      <c r="Y580" s="1406"/>
      <c r="Z580" s="1406"/>
      <c r="AA580" s="1406"/>
      <c r="AB580" s="1406"/>
      <c r="AC580" s="1427"/>
    </row>
    <row r="581" spans="1:29" ht="18.75" customHeight="1">
      <c r="A581" s="1432"/>
      <c r="B581" s="9"/>
      <c r="C581" s="10"/>
      <c r="D581" s="10"/>
      <c r="F581" s="447" t="s">
        <v>708</v>
      </c>
      <c r="G581" s="541" t="s">
        <v>4</v>
      </c>
      <c r="H581" s="1414">
        <v>1</v>
      </c>
      <c r="I581" s="1414"/>
      <c r="J581" s="10"/>
      <c r="K581" s="10"/>
      <c r="L581" s="10"/>
      <c r="M581" s="10"/>
      <c r="N581" s="11"/>
      <c r="O581" s="3"/>
      <c r="P581" s="1432"/>
      <c r="Q581" s="1439" t="s">
        <v>1391</v>
      </c>
      <c r="R581" s="1428"/>
      <c r="S581" s="1428"/>
      <c r="T581" s="1428"/>
      <c r="U581" s="1428"/>
      <c r="V581" s="1428"/>
      <c r="W581" s="1428"/>
      <c r="X581" s="1428"/>
      <c r="Y581" s="1428"/>
      <c r="Z581" s="1428"/>
      <c r="AA581" s="1428"/>
      <c r="AB581" s="991"/>
      <c r="AC581" s="11"/>
    </row>
    <row r="582" spans="1:29">
      <c r="A582" s="1432"/>
      <c r="B582" s="537" t="s">
        <v>430</v>
      </c>
      <c r="C582" s="536" t="s">
        <v>6</v>
      </c>
      <c r="D582" s="99" t="s">
        <v>861</v>
      </c>
      <c r="E582" s="10"/>
      <c r="F582" s="10"/>
      <c r="G582" s="7"/>
      <c r="H582" s="114"/>
      <c r="I582" s="7"/>
      <c r="J582" s="537" t="s">
        <v>430</v>
      </c>
      <c r="K582" s="1412" t="s">
        <v>7</v>
      </c>
      <c r="L582" s="1412"/>
      <c r="M582" s="1412"/>
      <c r="N582" s="1413"/>
      <c r="O582" s="3"/>
      <c r="P582" s="1432"/>
      <c r="Q582" s="1439"/>
      <c r="R582" s="1428"/>
      <c r="S582" s="1428"/>
      <c r="T582" s="1428"/>
      <c r="U582" s="1428"/>
      <c r="V582" s="1428"/>
      <c r="W582" s="1428"/>
      <c r="X582" s="1428"/>
      <c r="Y582" s="1428"/>
      <c r="Z582" s="1428"/>
      <c r="AA582" s="1428"/>
      <c r="AB582" s="869" t="s">
        <v>5</v>
      </c>
      <c r="AC582" s="11"/>
    </row>
    <row r="583" spans="1:29" ht="16.5" customHeight="1">
      <c r="A583" s="1432"/>
      <c r="B583" s="9"/>
      <c r="C583" s="539">
        <v>0.25</v>
      </c>
      <c r="D583" s="630" t="s">
        <v>700</v>
      </c>
      <c r="E583" s="629"/>
      <c r="F583" s="629"/>
      <c r="G583" s="7"/>
      <c r="H583" s="1764">
        <f>(C583/C588)*H581</f>
        <v>0.49407114624505927</v>
      </c>
      <c r="I583" s="1764"/>
      <c r="J583" s="10"/>
      <c r="K583" s="1497" t="s">
        <v>706</v>
      </c>
      <c r="L583" s="1497"/>
      <c r="M583" s="1497"/>
      <c r="N583" s="1498"/>
      <c r="O583" s="3"/>
      <c r="P583" s="1432"/>
      <c r="Q583" s="1439"/>
      <c r="R583" s="1428"/>
      <c r="S583" s="1428"/>
      <c r="T583" s="1428"/>
      <c r="U583" s="1428"/>
      <c r="V583" s="1428"/>
      <c r="W583" s="1428"/>
      <c r="X583" s="1428"/>
      <c r="Y583" s="1428"/>
      <c r="Z583" s="1428"/>
      <c r="AA583" s="1428"/>
      <c r="AB583" s="991"/>
      <c r="AC583" s="11"/>
    </row>
    <row r="584" spans="1:29" ht="15.75">
      <c r="A584" s="1432"/>
      <c r="B584" s="221">
        <v>3</v>
      </c>
      <c r="C584" s="539">
        <v>6.0000000000000001E-3</v>
      </c>
      <c r="D584" s="14" t="s">
        <v>714</v>
      </c>
      <c r="E584" s="15"/>
      <c r="F584" s="16"/>
      <c r="G584" s="7"/>
      <c r="H584" s="1409">
        <f>(C584/C588)*H581</f>
        <v>1.1857707509881424E-2</v>
      </c>
      <c r="I584" s="1409"/>
      <c r="J584" s="540">
        <f>(B584/C588)*H588</f>
        <v>5.928853754940711</v>
      </c>
      <c r="K584" s="1499"/>
      <c r="L584" s="1499"/>
      <c r="M584" s="1499"/>
      <c r="N584" s="1500"/>
      <c r="O584" s="3"/>
      <c r="P584" s="1432"/>
      <c r="Q584" s="1440" t="s">
        <v>1374</v>
      </c>
      <c r="R584" s="1441"/>
      <c r="S584" s="1441"/>
      <c r="T584" s="1441"/>
      <c r="U584" s="1441"/>
      <c r="V584" s="1441"/>
      <c r="W584" s="1441"/>
      <c r="X584" s="1441"/>
      <c r="Y584" s="1441"/>
      <c r="Z584" s="1441"/>
      <c r="AA584" s="1441"/>
      <c r="AB584" s="876" t="s">
        <v>6</v>
      </c>
      <c r="AC584" s="11"/>
    </row>
    <row r="585" spans="1:29" ht="18.75">
      <c r="A585" s="1432"/>
      <c r="B585" s="9"/>
      <c r="C585" s="539">
        <v>0.25</v>
      </c>
      <c r="D585" s="14" t="s">
        <v>701</v>
      </c>
      <c r="E585" s="15"/>
      <c r="F585" s="16"/>
      <c r="G585" s="7"/>
      <c r="H585" s="1409">
        <f>(C585/C588)*H581</f>
        <v>0.49407114624505927</v>
      </c>
      <c r="I585" s="1409"/>
      <c r="K585" s="1501"/>
      <c r="L585" s="1501"/>
      <c r="M585" s="1501"/>
      <c r="N585" s="1502"/>
      <c r="O585" s="3"/>
      <c r="P585" s="1432"/>
      <c r="Q585" s="1440"/>
      <c r="R585" s="1441"/>
      <c r="S585" s="1441"/>
      <c r="T585" s="1441"/>
      <c r="U585" s="1441"/>
      <c r="V585" s="1441"/>
      <c r="W585" s="1441"/>
      <c r="X585" s="1441"/>
      <c r="Y585" s="1441"/>
      <c r="Z585" s="1441"/>
      <c r="AA585" s="1441"/>
      <c r="AB585" s="991"/>
      <c r="AC585" s="11"/>
    </row>
    <row r="586" spans="1:29" ht="15.75" customHeight="1">
      <c r="A586" s="1432"/>
      <c r="B586" s="553">
        <v>0.1</v>
      </c>
      <c r="C586" s="539">
        <f>C588*B586</f>
        <v>5.0600000000000006E-2</v>
      </c>
      <c r="D586" s="14" t="s">
        <v>703</v>
      </c>
      <c r="E586" s="15"/>
      <c r="F586" s="16"/>
      <c r="G586" s="7"/>
      <c r="H586" s="1409">
        <f>(C586/C588)*H581</f>
        <v>0.1</v>
      </c>
      <c r="I586" s="1409"/>
      <c r="J586" s="10"/>
      <c r="K586" s="1497" t="s">
        <v>707</v>
      </c>
      <c r="L586" s="1497"/>
      <c r="M586" s="1497"/>
      <c r="N586" s="1498"/>
      <c r="P586" s="1432"/>
      <c r="Q586" s="9"/>
      <c r="R586" s="14" t="s">
        <v>1497</v>
      </c>
      <c r="S586" s="10"/>
      <c r="T586" s="10"/>
      <c r="U586" s="10"/>
      <c r="V586" s="10"/>
      <c r="W586" s="10"/>
      <c r="X586" s="10"/>
      <c r="Y586" s="10"/>
      <c r="Z586" s="10"/>
      <c r="AA586" s="10"/>
      <c r="AB586" s="10"/>
      <c r="AC586" s="11"/>
    </row>
    <row r="587" spans="1:29" ht="16.5" customHeight="1">
      <c r="A587" s="1432"/>
      <c r="B587" s="9"/>
      <c r="C587" s="10"/>
      <c r="D587" s="10"/>
      <c r="E587" s="10"/>
      <c r="F587" s="10"/>
      <c r="G587" s="7"/>
      <c r="H587" s="10"/>
      <c r="I587" s="10"/>
      <c r="J587" s="10"/>
      <c r="K587" s="1499"/>
      <c r="L587" s="1499"/>
      <c r="M587" s="1499"/>
      <c r="N587" s="1500"/>
      <c r="P587" s="1432"/>
      <c r="Q587" s="9"/>
      <c r="R587" s="10"/>
      <c r="S587" s="10"/>
      <c r="T587" s="10"/>
      <c r="U587" s="1036" t="s">
        <v>1498</v>
      </c>
      <c r="V587" s="10"/>
      <c r="W587" s="10"/>
      <c r="X587" s="10"/>
      <c r="Y587" s="10"/>
      <c r="Z587" s="10"/>
      <c r="AA587" s="10"/>
      <c r="AB587" s="10"/>
      <c r="AC587" s="11"/>
    </row>
    <row r="588" spans="1:29" ht="16.5" customHeight="1">
      <c r="A588" s="1432"/>
      <c r="B588" s="9"/>
      <c r="C588" s="535">
        <f>SUM(C583:C585)</f>
        <v>0.50600000000000001</v>
      </c>
      <c r="D588" s="1453" t="s">
        <v>704</v>
      </c>
      <c r="E588" s="1453"/>
      <c r="F588" s="1453"/>
      <c r="G588" s="7"/>
      <c r="H588" s="1454">
        <f>SUM(H583:H585)</f>
        <v>1</v>
      </c>
      <c r="I588" s="1454"/>
      <c r="J588" s="10"/>
      <c r="K588" s="1501"/>
      <c r="L588" s="1501"/>
      <c r="M588" s="1501"/>
      <c r="N588" s="1502"/>
      <c r="P588" s="1432"/>
      <c r="Q588" s="9"/>
      <c r="R588" s="10"/>
      <c r="S588" s="10"/>
      <c r="T588" s="10"/>
      <c r="U588" s="1036" t="s">
        <v>1499</v>
      </c>
      <c r="V588" s="10"/>
      <c r="W588" s="10"/>
      <c r="X588" s="10"/>
      <c r="Y588" s="10"/>
      <c r="Z588" s="10"/>
      <c r="AA588" s="10"/>
      <c r="AB588" s="10"/>
      <c r="AC588" s="11"/>
    </row>
    <row r="589" spans="1:29" ht="16.5" customHeight="1">
      <c r="A589" s="1432"/>
      <c r="B589" s="9"/>
      <c r="C589" s="535">
        <f>SUM(C583:C586)</f>
        <v>0.55659999999999998</v>
      </c>
      <c r="D589" s="1614" t="s">
        <v>705</v>
      </c>
      <c r="E589" s="1614"/>
      <c r="F589" s="1614"/>
      <c r="G589" s="7"/>
      <c r="H589" s="1765">
        <f>SUM(H583:H586)</f>
        <v>1.1000000000000001</v>
      </c>
      <c r="I589" s="1765"/>
      <c r="J589" s="10"/>
      <c r="K589" s="20"/>
      <c r="L589" s="10"/>
      <c r="M589" s="10"/>
      <c r="N589" s="19"/>
      <c r="P589" s="1432"/>
      <c r="Q589" s="9"/>
      <c r="R589" s="877" t="s">
        <v>430</v>
      </c>
      <c r="S589" s="886">
        <f>J584</f>
        <v>5.928853754940711</v>
      </c>
      <c r="T589" s="14" t="s">
        <v>1500</v>
      </c>
      <c r="U589" s="10"/>
      <c r="V589" s="10"/>
      <c r="W589" s="10"/>
      <c r="X589" s="10"/>
      <c r="Y589" s="10"/>
      <c r="Z589" s="10"/>
      <c r="AA589" s="10"/>
      <c r="AB589" s="10"/>
      <c r="AC589" s="11"/>
    </row>
    <row r="590" spans="1:29" ht="16.5" customHeight="1">
      <c r="A590" s="1432"/>
      <c r="B590" s="9"/>
      <c r="C590" s="535"/>
      <c r="D590" s="538"/>
      <c r="E590" s="538"/>
      <c r="F590" s="538"/>
      <c r="H590" s="628"/>
      <c r="I590" s="628"/>
      <c r="J590" s="10"/>
      <c r="K590" s="20"/>
      <c r="L590" s="10"/>
      <c r="M590" s="10"/>
      <c r="N590" s="19"/>
      <c r="P590" s="1432"/>
      <c r="Q590" s="9"/>
      <c r="R590" s="10"/>
      <c r="S590" s="10"/>
      <c r="T590" s="10"/>
      <c r="U590" s="10"/>
      <c r="V590" s="10"/>
      <c r="W590" s="10"/>
      <c r="X590" s="10"/>
      <c r="Y590" s="10"/>
      <c r="Z590" s="10"/>
      <c r="AA590" s="10"/>
      <c r="AB590" s="10"/>
      <c r="AC590" s="11"/>
    </row>
    <row r="591" spans="1:29" ht="18.75" customHeight="1">
      <c r="A591" s="1432"/>
      <c r="B591" s="1538" t="s">
        <v>695</v>
      </c>
      <c r="C591" s="1539"/>
      <c r="D591" s="1539"/>
      <c r="E591" s="1539"/>
      <c r="F591" s="1539"/>
      <c r="G591" s="1539"/>
      <c r="H591" s="314"/>
      <c r="I591" s="314"/>
      <c r="J591" s="231"/>
      <c r="K591" s="231"/>
      <c r="L591" s="231"/>
      <c r="M591" s="231"/>
      <c r="N591" s="507"/>
      <c r="O591" s="3"/>
      <c r="P591" s="1432"/>
      <c r="Q591" s="9"/>
      <c r="R591" s="10"/>
      <c r="S591" s="10"/>
      <c r="T591" s="10"/>
      <c r="U591" s="10"/>
      <c r="V591" s="10"/>
      <c r="W591" s="10"/>
      <c r="X591" s="10"/>
      <c r="Y591" s="10"/>
      <c r="Z591" s="10"/>
      <c r="AA591" s="10"/>
      <c r="AB591" s="10"/>
      <c r="AC591" s="11"/>
    </row>
    <row r="592" spans="1:29">
      <c r="A592" s="1432"/>
      <c r="B592" s="537" t="s">
        <v>430</v>
      </c>
      <c r="C592" s="536" t="s">
        <v>6</v>
      </c>
      <c r="D592" s="99" t="s">
        <v>861</v>
      </c>
      <c r="E592" s="10"/>
      <c r="F592" s="10"/>
      <c r="G592" s="7"/>
      <c r="H592" s="114"/>
      <c r="I592" s="7"/>
      <c r="J592" s="537" t="s">
        <v>430</v>
      </c>
      <c r="K592" s="1412" t="s">
        <v>7</v>
      </c>
      <c r="L592" s="1412"/>
      <c r="M592" s="1412"/>
      <c r="N592" s="1413"/>
      <c r="O592" s="3"/>
      <c r="P592" s="1432"/>
      <c r="Q592" s="9"/>
      <c r="R592" s="10"/>
      <c r="S592" s="10"/>
      <c r="T592" s="10"/>
      <c r="U592" s="10"/>
      <c r="V592" s="10"/>
      <c r="W592" s="10"/>
      <c r="X592" s="10"/>
      <c r="Y592" s="10"/>
      <c r="Z592" s="10"/>
      <c r="AA592" s="10"/>
      <c r="AB592" s="10"/>
      <c r="AC592" s="11"/>
    </row>
    <row r="593" spans="1:29" ht="16.5" customHeight="1">
      <c r="A593" s="1432"/>
      <c r="B593" s="9"/>
      <c r="C593" s="539">
        <v>0.5</v>
      </c>
      <c r="D593" s="14" t="s">
        <v>117</v>
      </c>
      <c r="E593" s="14"/>
      <c r="F593" s="14"/>
      <c r="G593" s="7"/>
      <c r="H593" s="1409">
        <f>(C593/C598)*H598</f>
        <v>0.33159137331883176</v>
      </c>
      <c r="I593" s="1409"/>
      <c r="J593" s="10"/>
      <c r="K593" s="1497" t="s">
        <v>696</v>
      </c>
      <c r="L593" s="1497"/>
      <c r="M593" s="1497"/>
      <c r="N593" s="1498"/>
      <c r="O593" s="3"/>
      <c r="P593" s="1432"/>
      <c r="Q593" s="9"/>
      <c r="R593" s="10"/>
      <c r="S593" s="10"/>
      <c r="T593" s="10"/>
      <c r="U593" s="10"/>
      <c r="V593" s="10"/>
      <c r="W593" s="10"/>
      <c r="X593" s="10"/>
      <c r="Y593" s="10"/>
      <c r="Z593" s="10"/>
      <c r="AA593" s="10"/>
      <c r="AB593" s="10"/>
      <c r="AC593" s="11"/>
    </row>
    <row r="594" spans="1:29" ht="15.75">
      <c r="A594" s="1432"/>
      <c r="C594" s="539">
        <v>0.125</v>
      </c>
      <c r="D594" s="14" t="s">
        <v>44</v>
      </c>
      <c r="E594" s="15"/>
      <c r="F594" s="16"/>
      <c r="G594" s="7"/>
      <c r="H594" s="1409">
        <f>(C594/C598)*H598</f>
        <v>8.289784332970794E-2</v>
      </c>
      <c r="I594" s="1409"/>
      <c r="J594" s="212"/>
      <c r="K594" s="1499"/>
      <c r="L594" s="1499"/>
      <c r="M594" s="1499"/>
      <c r="N594" s="1500"/>
      <c r="O594" s="3"/>
      <c r="P594" s="1432"/>
      <c r="Q594" s="9"/>
      <c r="R594" s="10"/>
      <c r="S594" s="10"/>
      <c r="T594" s="10"/>
      <c r="U594" s="10"/>
      <c r="V594" s="10"/>
      <c r="W594" s="10"/>
      <c r="X594" s="10"/>
      <c r="Y594" s="10"/>
      <c r="Z594" s="10"/>
      <c r="AA594" s="10"/>
      <c r="AB594" s="10"/>
      <c r="AC594" s="11"/>
    </row>
    <row r="595" spans="1:29" ht="15.75" customHeight="1">
      <c r="A595" s="1432"/>
      <c r="B595" s="221">
        <v>6</v>
      </c>
      <c r="C595" s="539">
        <v>0.12</v>
      </c>
      <c r="D595" s="14" t="s">
        <v>698</v>
      </c>
      <c r="E595" s="15"/>
      <c r="F595" s="16"/>
      <c r="G595" s="7"/>
      <c r="H595" s="1409">
        <f>(C595/C598)*H598</f>
        <v>7.9581929596519607E-2</v>
      </c>
      <c r="I595" s="1409"/>
      <c r="J595" s="540">
        <f>(B595/C598)*H598</f>
        <v>3.9790964798259809</v>
      </c>
      <c r="K595" s="1497" t="s">
        <v>697</v>
      </c>
      <c r="L595" s="1497"/>
      <c r="M595" s="1497"/>
      <c r="N595" s="1498"/>
      <c r="O595" s="3"/>
      <c r="P595" s="1432"/>
      <c r="Q595" s="9"/>
      <c r="R595" s="877" t="s">
        <v>430</v>
      </c>
      <c r="S595" s="886">
        <f>J595</f>
        <v>3.9790964798259809</v>
      </c>
      <c r="T595" s="14" t="s">
        <v>1501</v>
      </c>
      <c r="U595" s="10"/>
      <c r="V595" s="10"/>
      <c r="W595" s="10"/>
      <c r="X595" s="10"/>
      <c r="Y595" s="10"/>
      <c r="Z595" s="10"/>
      <c r="AA595" s="10"/>
      <c r="AB595" s="10"/>
      <c r="AC595" s="11"/>
    </row>
    <row r="596" spans="1:29" ht="15.75" customHeight="1">
      <c r="A596" s="1432"/>
      <c r="B596" s="221">
        <v>0.5</v>
      </c>
      <c r="C596" s="539"/>
      <c r="D596" s="14" t="s">
        <v>699</v>
      </c>
      <c r="E596" s="15"/>
      <c r="F596" s="16"/>
      <c r="G596" s="7"/>
      <c r="H596" s="400"/>
      <c r="I596" s="7"/>
      <c r="J596" s="540">
        <f>(B596/C598)*H598</f>
        <v>0.33159137331883176</v>
      </c>
      <c r="K596" s="1501"/>
      <c r="L596" s="1501"/>
      <c r="M596" s="1501"/>
      <c r="N596" s="1502"/>
      <c r="P596" s="1432"/>
      <c r="Q596" s="9"/>
      <c r="R596" s="10"/>
      <c r="S596" s="886">
        <f>J596</f>
        <v>0.33159137331883176</v>
      </c>
      <c r="T596" s="14" t="s">
        <v>1502</v>
      </c>
      <c r="U596" s="10"/>
      <c r="V596" s="10"/>
      <c r="W596" s="10"/>
      <c r="X596" s="10"/>
      <c r="Y596" s="10"/>
      <c r="Z596" s="10"/>
      <c r="AA596" s="10"/>
      <c r="AB596" s="10"/>
      <c r="AC596" s="11"/>
    </row>
    <row r="597" spans="1:29" ht="16.5" customHeight="1">
      <c r="A597" s="1432"/>
      <c r="B597" s="9"/>
      <c r="C597" s="10"/>
      <c r="D597" s="10"/>
      <c r="E597" s="10"/>
      <c r="F597" s="10"/>
      <c r="G597" s="7"/>
      <c r="H597" s="10"/>
      <c r="I597" s="10"/>
      <c r="J597" s="10"/>
      <c r="K597" s="20"/>
      <c r="L597" s="10"/>
      <c r="M597" s="10"/>
      <c r="N597" s="19"/>
      <c r="P597" s="1432"/>
      <c r="Q597" s="9"/>
      <c r="R597" s="10"/>
      <c r="S597" s="10"/>
      <c r="T597" s="10"/>
      <c r="U597" s="10"/>
      <c r="V597" s="10"/>
      <c r="W597" s="10"/>
      <c r="X597" s="10"/>
      <c r="Y597" s="10"/>
      <c r="Z597" s="10"/>
      <c r="AA597" s="10"/>
      <c r="AB597" s="10"/>
      <c r="AC597" s="11"/>
    </row>
    <row r="598" spans="1:29" ht="16.5" customHeight="1">
      <c r="A598" s="1432"/>
      <c r="B598" s="9"/>
      <c r="C598" s="535">
        <f>SUM(C593:C595)</f>
        <v>0.745</v>
      </c>
      <c r="D598" s="1762" t="s">
        <v>8</v>
      </c>
      <c r="E598" s="1762"/>
      <c r="F598" s="1762"/>
      <c r="H598" s="1763">
        <f>H583</f>
        <v>0.49407114624505927</v>
      </c>
      <c r="I598" s="1763"/>
      <c r="J598" s="10"/>
      <c r="K598" s="20"/>
      <c r="L598" s="10"/>
      <c r="M598" s="10"/>
      <c r="N598" s="19"/>
      <c r="P598" s="1432"/>
      <c r="Q598" s="9"/>
      <c r="R598" s="10"/>
      <c r="S598" s="10"/>
      <c r="T598" s="10"/>
      <c r="U598" s="10"/>
      <c r="V598" s="10"/>
      <c r="W598" s="10"/>
      <c r="X598" s="10"/>
      <c r="Y598" s="10"/>
      <c r="Z598" s="10"/>
      <c r="AA598" s="10"/>
      <c r="AB598" s="10"/>
      <c r="AC598" s="11"/>
    </row>
    <row r="599" spans="1:29" ht="16.5" customHeight="1">
      <c r="A599" s="1432"/>
      <c r="B599" s="9"/>
      <c r="C599" s="535"/>
      <c r="D599" s="531"/>
      <c r="E599" s="531"/>
      <c r="F599" s="531"/>
      <c r="G599" s="532"/>
      <c r="H599" s="532"/>
      <c r="I599" s="10"/>
      <c r="J599" s="10"/>
      <c r="K599" s="20"/>
      <c r="L599" s="10"/>
      <c r="M599" s="10"/>
      <c r="N599" s="19"/>
      <c r="P599" s="1432"/>
      <c r="Q599" s="9"/>
      <c r="R599" s="10"/>
      <c r="S599" s="10"/>
      <c r="T599" s="10"/>
      <c r="U599" s="10"/>
      <c r="V599" s="10"/>
      <c r="W599" s="10"/>
      <c r="X599" s="10"/>
      <c r="Y599" s="10"/>
      <c r="Z599" s="10"/>
      <c r="AA599" s="10"/>
      <c r="AB599" s="10"/>
      <c r="AC599" s="11"/>
    </row>
    <row r="600" spans="1:29" ht="16.5" customHeight="1">
      <c r="A600" s="1432"/>
      <c r="B600" s="9" t="s">
        <v>201</v>
      </c>
      <c r="C600" s="21"/>
      <c r="D600" s="21"/>
      <c r="E600" s="21"/>
      <c r="F600" s="21"/>
      <c r="G600" s="7"/>
      <c r="H600" s="186" t="s">
        <v>202</v>
      </c>
      <c r="I600" s="187" t="s">
        <v>203</v>
      </c>
      <c r="J600" s="10"/>
      <c r="K600" s="20"/>
      <c r="L600" s="10"/>
      <c r="M600" s="10"/>
      <c r="N600" s="19"/>
      <c r="P600" s="1432"/>
      <c r="Q600" s="9"/>
      <c r="R600" s="941" t="s">
        <v>1385</v>
      </c>
      <c r="S600" s="10"/>
      <c r="T600" s="10"/>
      <c r="U600" s="10"/>
      <c r="V600" s="10"/>
      <c r="W600" s="10"/>
      <c r="X600" s="10"/>
      <c r="Y600" s="10"/>
      <c r="Z600" s="10"/>
      <c r="AA600" s="10"/>
      <c r="AB600" s="10"/>
      <c r="AC600" s="11"/>
    </row>
    <row r="601" spans="1:29" ht="16.5" customHeight="1">
      <c r="A601" s="1432"/>
      <c r="B601" s="9" t="s">
        <v>718</v>
      </c>
      <c r="C601" s="21"/>
      <c r="D601" s="21"/>
      <c r="E601" s="21"/>
      <c r="F601" s="21"/>
      <c r="G601" s="7"/>
      <c r="H601" s="186"/>
      <c r="I601" s="187"/>
      <c r="J601" s="10"/>
      <c r="K601" s="20"/>
      <c r="L601" s="10"/>
      <c r="M601" s="10"/>
      <c r="N601" s="19"/>
      <c r="P601" s="1432"/>
      <c r="Q601" s="9"/>
      <c r="R601" s="10"/>
      <c r="S601" s="10"/>
      <c r="T601" s="10"/>
      <c r="U601" s="10"/>
      <c r="V601" s="10"/>
      <c r="W601" s="10"/>
      <c r="X601" s="10"/>
      <c r="Y601" s="10"/>
      <c r="Z601" s="10"/>
      <c r="AA601" s="10"/>
      <c r="AB601" s="10"/>
      <c r="AC601" s="11"/>
    </row>
    <row r="602" spans="1:29" ht="16.5" customHeight="1" thickBot="1">
      <c r="A602" s="1432"/>
      <c r="B602" s="1759" t="s">
        <v>717</v>
      </c>
      <c r="C602" s="1760"/>
      <c r="D602" s="1760"/>
      <c r="E602" s="1760"/>
      <c r="F602" s="1760"/>
      <c r="G602" s="1760"/>
      <c r="H602" s="1760"/>
      <c r="I602" s="1760"/>
      <c r="J602" s="1760"/>
      <c r="K602" s="1760"/>
      <c r="L602" s="1760"/>
      <c r="M602" s="1760"/>
      <c r="N602" s="1761"/>
      <c r="P602" s="1432"/>
      <c r="Q602" s="9"/>
      <c r="R602" s="10"/>
      <c r="S602" s="10"/>
      <c r="T602" s="10"/>
      <c r="U602" s="10"/>
      <c r="V602" s="10"/>
      <c r="W602" s="10"/>
      <c r="X602" s="10"/>
      <c r="Y602" s="10"/>
      <c r="Z602" s="10"/>
      <c r="AA602" s="10"/>
      <c r="AB602" s="10"/>
      <c r="AC602" s="11"/>
    </row>
    <row r="603" spans="1:29">
      <c r="A603" s="1432"/>
      <c r="B603" s="23" t="s">
        <v>6</v>
      </c>
      <c r="C603" s="24" t="s">
        <v>10</v>
      </c>
      <c r="D603" s="25"/>
      <c r="E603" s="25"/>
      <c r="F603" s="25"/>
      <c r="G603" s="25"/>
      <c r="H603" s="25"/>
      <c r="I603" s="25"/>
      <c r="J603" s="25"/>
      <c r="K603" s="25"/>
      <c r="L603" s="25"/>
      <c r="M603" s="25"/>
      <c r="N603" s="26"/>
      <c r="P603" s="1432"/>
      <c r="Q603" s="9"/>
      <c r="R603" s="10"/>
      <c r="S603" s="10"/>
      <c r="T603" s="10"/>
      <c r="U603" s="10"/>
      <c r="V603" s="10"/>
      <c r="W603" s="10"/>
      <c r="X603" s="10"/>
      <c r="Y603" s="10"/>
      <c r="Z603" s="10"/>
      <c r="AA603" s="10"/>
      <c r="AB603" s="10"/>
      <c r="AC603" s="11"/>
    </row>
    <row r="604" spans="1:29">
      <c r="A604" s="1432"/>
      <c r="B604" s="529" t="s">
        <v>5</v>
      </c>
      <c r="C604" s="27" t="s">
        <v>11</v>
      </c>
      <c r="D604" s="28"/>
      <c r="E604" s="28"/>
      <c r="F604" s="28"/>
      <c r="G604" s="28"/>
      <c r="H604" s="28"/>
      <c r="I604" s="28"/>
      <c r="J604" s="28"/>
      <c r="K604" s="28"/>
      <c r="L604" s="28"/>
      <c r="M604" s="10"/>
      <c r="N604" s="29"/>
      <c r="P604" s="1432"/>
      <c r="Q604" s="9"/>
      <c r="R604" s="10"/>
      <c r="S604" s="10"/>
      <c r="T604" s="10"/>
      <c r="U604" s="10"/>
      <c r="V604" s="10"/>
      <c r="W604" s="10"/>
      <c r="X604" s="10"/>
      <c r="Y604" s="10"/>
      <c r="Z604" s="10"/>
      <c r="AA604" s="10"/>
      <c r="AB604" s="10"/>
      <c r="AC604" s="11"/>
    </row>
    <row r="605" spans="1:29">
      <c r="A605" s="1432"/>
      <c r="B605" s="529"/>
      <c r="C605" s="27"/>
      <c r="D605" s="28"/>
      <c r="E605" s="28"/>
      <c r="F605" s="28"/>
      <c r="G605" s="28"/>
      <c r="H605" s="28"/>
      <c r="I605" s="28"/>
      <c r="J605" s="28"/>
      <c r="K605" s="28"/>
      <c r="L605" s="28"/>
      <c r="M605" s="10"/>
      <c r="N605" s="29"/>
      <c r="P605" s="1432"/>
      <c r="Q605" s="9"/>
      <c r="R605" s="10"/>
      <c r="S605" s="10"/>
      <c r="T605" s="10"/>
      <c r="U605" s="10"/>
      <c r="V605" s="10"/>
      <c r="W605" s="10"/>
      <c r="X605" s="10"/>
      <c r="Y605" s="10"/>
      <c r="Z605" s="10"/>
      <c r="AA605" s="10"/>
      <c r="AB605" s="10"/>
      <c r="AC605" s="11"/>
    </row>
    <row r="606" spans="1:29" ht="15.75">
      <c r="A606" s="1432"/>
      <c r="B606" s="1485" t="s">
        <v>464</v>
      </c>
      <c r="C606" s="1485"/>
      <c r="D606" s="1485"/>
      <c r="E606" s="1485"/>
      <c r="F606" s="1485"/>
      <c r="G606" s="1485"/>
      <c r="H606" s="1485"/>
      <c r="I606" s="1485"/>
      <c r="J606" s="1485"/>
      <c r="K606" s="1485"/>
      <c r="L606" s="1485"/>
      <c r="M606" s="1485"/>
      <c r="N606" s="1485"/>
      <c r="P606" s="1432"/>
      <c r="Q606" s="9"/>
      <c r="R606" s="1037" t="s">
        <v>1503</v>
      </c>
      <c r="S606" s="1038"/>
      <c r="T606" s="1038"/>
      <c r="U606" s="10"/>
      <c r="V606" s="10"/>
      <c r="W606" s="10"/>
      <c r="X606" s="10"/>
      <c r="Y606" s="10"/>
      <c r="Z606" s="10"/>
      <c r="AA606" s="10"/>
      <c r="AB606" s="10"/>
      <c r="AC606" s="11"/>
    </row>
    <row r="607" spans="1:29">
      <c r="A607" s="1432"/>
      <c r="B607" s="529"/>
      <c r="C607" s="27"/>
      <c r="D607" s="28"/>
      <c r="E607" s="28"/>
      <c r="F607" s="28"/>
      <c r="G607" s="28"/>
      <c r="H607" s="28"/>
      <c r="I607" s="28"/>
      <c r="J607" s="28"/>
      <c r="K607" s="28"/>
      <c r="L607" s="28"/>
      <c r="M607" s="10"/>
      <c r="N607" s="29"/>
      <c r="P607" s="1432"/>
      <c r="Q607" s="9"/>
      <c r="R607" s="10"/>
      <c r="S607" s="10"/>
      <c r="T607" s="10"/>
      <c r="U607" s="10"/>
      <c r="V607" s="10"/>
      <c r="W607" s="10"/>
      <c r="X607" s="10"/>
      <c r="Y607" s="10"/>
      <c r="Z607" s="10"/>
      <c r="AA607" s="10"/>
      <c r="AB607" s="10"/>
      <c r="AC607" s="11"/>
    </row>
    <row r="608" spans="1:29" ht="15.75">
      <c r="A608" s="1432"/>
      <c r="B608" s="529"/>
      <c r="C608" s="590" t="s">
        <v>719</v>
      </c>
      <c r="D608" s="20">
        <f>H581</f>
        <v>1</v>
      </c>
      <c r="E608" s="20" t="s">
        <v>720</v>
      </c>
      <c r="F608" s="28"/>
      <c r="G608" s="28"/>
      <c r="H608" s="28"/>
      <c r="I608" s="28"/>
      <c r="J608" s="28"/>
      <c r="K608" s="28"/>
      <c r="L608" s="28"/>
      <c r="M608" s="10"/>
      <c r="N608" s="29"/>
      <c r="P608" s="1432"/>
      <c r="Q608" s="9"/>
      <c r="R608" s="10"/>
      <c r="S608" s="10"/>
      <c r="T608" s="10"/>
      <c r="U608" s="10"/>
      <c r="V608" s="10"/>
      <c r="W608" s="10"/>
      <c r="X608" s="10"/>
      <c r="Y608" s="10"/>
      <c r="Z608" s="10"/>
      <c r="AA608" s="10"/>
      <c r="AB608" s="10"/>
      <c r="AC608" s="11"/>
    </row>
    <row r="609" spans="1:29">
      <c r="A609" s="1432"/>
      <c r="B609" s="529"/>
      <c r="C609" s="27"/>
      <c r="D609" s="28"/>
      <c r="E609" s="28"/>
      <c r="F609" s="28"/>
      <c r="G609" s="28"/>
      <c r="H609" s="28"/>
      <c r="I609" s="537" t="s">
        <v>430</v>
      </c>
      <c r="J609" s="28"/>
      <c r="K609" s="28"/>
      <c r="L609" s="28"/>
      <c r="M609" s="10"/>
      <c r="N609" s="29"/>
      <c r="P609" s="1432"/>
      <c r="Q609" s="9"/>
      <c r="R609" s="10"/>
      <c r="S609" s="10"/>
      <c r="T609" s="10"/>
      <c r="U609" s="10"/>
      <c r="V609" s="10"/>
      <c r="W609" s="10"/>
      <c r="X609" s="10"/>
      <c r="Y609" s="10"/>
      <c r="Z609" s="10"/>
      <c r="AA609" s="10"/>
      <c r="AB609" s="10"/>
      <c r="AC609" s="11"/>
    </row>
    <row r="610" spans="1:29" ht="15.75">
      <c r="A610" s="1432"/>
      <c r="B610" s="529"/>
      <c r="C610" s="27"/>
      <c r="D610" s="28"/>
      <c r="E610" s="28"/>
      <c r="F610" s="400"/>
      <c r="G610" s="121" t="s">
        <v>117</v>
      </c>
      <c r="H610" s="400">
        <f>H593</f>
        <v>0.33159137331883176</v>
      </c>
      <c r="I610" s="400"/>
      <c r="J610" s="28"/>
      <c r="K610" s="28"/>
      <c r="L610" s="28"/>
      <c r="M610" s="10"/>
      <c r="N610" s="29"/>
      <c r="P610" s="1432"/>
      <c r="Q610" s="9"/>
      <c r="R610" s="10"/>
      <c r="S610" s="10"/>
      <c r="T610" s="10"/>
      <c r="U610" s="10"/>
      <c r="V610" s="10"/>
      <c r="W610" s="10"/>
      <c r="X610" s="10"/>
      <c r="Y610" s="10"/>
      <c r="Z610" s="10"/>
      <c r="AA610" s="10"/>
      <c r="AB610" s="10"/>
      <c r="AC610" s="11"/>
    </row>
    <row r="611" spans="1:29" ht="15.75">
      <c r="A611" s="1432"/>
      <c r="B611" s="529"/>
      <c r="C611" s="27"/>
      <c r="D611" s="28"/>
      <c r="E611" s="28"/>
      <c r="F611" s="28"/>
      <c r="G611" s="121" t="s">
        <v>44</v>
      </c>
      <c r="H611" s="400">
        <f>H594</f>
        <v>8.289784332970794E-2</v>
      </c>
      <c r="I611" s="28"/>
      <c r="J611" s="28"/>
      <c r="K611" s="28"/>
      <c r="L611" s="28"/>
      <c r="M611" s="10"/>
      <c r="N611" s="29"/>
      <c r="P611" s="1432"/>
      <c r="Q611" s="9"/>
      <c r="R611" s="10"/>
      <c r="S611" s="10"/>
      <c r="T611" s="10"/>
      <c r="U611" s="10"/>
      <c r="V611" s="10"/>
      <c r="W611" s="10"/>
      <c r="X611" s="10"/>
      <c r="Y611" s="10"/>
      <c r="Z611" s="10"/>
      <c r="AA611" s="10"/>
      <c r="AB611" s="10"/>
      <c r="AC611" s="11"/>
    </row>
    <row r="612" spans="1:29" ht="15.75">
      <c r="A612" s="1432"/>
      <c r="B612" s="529"/>
      <c r="C612" s="27"/>
      <c r="D612" s="28"/>
      <c r="E612" s="28"/>
      <c r="F612" s="28"/>
      <c r="G612" s="121" t="s">
        <v>723</v>
      </c>
      <c r="H612" s="400">
        <f>H595</f>
        <v>7.9581929596519607E-2</v>
      </c>
      <c r="I612" s="540">
        <f>J595</f>
        <v>3.9790964798259809</v>
      </c>
      <c r="J612" s="28"/>
      <c r="K612" s="28"/>
      <c r="L612" s="28"/>
      <c r="M612" s="10"/>
      <c r="N612" s="29"/>
      <c r="P612" s="1432"/>
      <c r="Q612" s="9"/>
      <c r="R612" s="10"/>
      <c r="S612" s="10"/>
      <c r="T612" s="10"/>
      <c r="U612" s="10"/>
      <c r="V612" s="10"/>
      <c r="W612" s="10"/>
      <c r="X612" s="10"/>
      <c r="Y612" s="10"/>
      <c r="Z612" s="10"/>
      <c r="AA612" s="10"/>
      <c r="AB612" s="10"/>
      <c r="AC612" s="11"/>
    </row>
    <row r="613" spans="1:29" ht="15.75">
      <c r="A613" s="1432"/>
      <c r="B613" s="529"/>
      <c r="C613" s="27"/>
      <c r="D613" s="28"/>
      <c r="E613" s="28"/>
      <c r="F613" s="28"/>
      <c r="G613" s="121" t="s">
        <v>721</v>
      </c>
      <c r="H613" s="400"/>
      <c r="I613" s="637">
        <f>J596</f>
        <v>0.33159137331883176</v>
      </c>
      <c r="J613" s="121" t="s">
        <v>724</v>
      </c>
      <c r="K613" s="637">
        <f>I613/2</f>
        <v>0.16579568665941588</v>
      </c>
      <c r="L613" s="28"/>
      <c r="M613" s="10"/>
      <c r="N613" s="29"/>
      <c r="P613" s="1432"/>
      <c r="Q613" s="9"/>
      <c r="R613" s="10"/>
      <c r="S613" s="10"/>
      <c r="T613" s="10"/>
      <c r="U613" s="10"/>
      <c r="V613" s="10"/>
      <c r="W613" s="10"/>
      <c r="X613" s="10"/>
      <c r="Y613" s="10"/>
      <c r="Z613" s="10"/>
      <c r="AA613" s="10"/>
      <c r="AB613" s="10"/>
      <c r="AC613" s="11"/>
    </row>
    <row r="614" spans="1:29" ht="15.75">
      <c r="A614" s="1432"/>
      <c r="B614" s="529"/>
      <c r="C614" s="27"/>
      <c r="D614" s="28"/>
      <c r="E614" s="28"/>
      <c r="F614" s="28"/>
      <c r="G614" s="121" t="s">
        <v>703</v>
      </c>
      <c r="H614" s="400">
        <f>H586</f>
        <v>0.1</v>
      </c>
      <c r="I614" s="28"/>
      <c r="J614" s="28"/>
      <c r="K614" s="28"/>
      <c r="L614" s="28"/>
      <c r="M614" s="10"/>
      <c r="N614" s="29"/>
      <c r="P614" s="1432"/>
      <c r="Q614" s="9"/>
      <c r="R614" s="10"/>
      <c r="S614" s="10"/>
      <c r="T614" s="10"/>
      <c r="U614" s="10"/>
      <c r="V614" s="10"/>
      <c r="W614" s="10"/>
      <c r="X614" s="10"/>
      <c r="Y614" s="10"/>
      <c r="Z614" s="10"/>
      <c r="AA614" s="10"/>
      <c r="AB614" s="10"/>
      <c r="AC614" s="11"/>
    </row>
    <row r="615" spans="1:29" ht="15.75">
      <c r="A615" s="1432"/>
      <c r="B615" s="529"/>
      <c r="C615" s="27"/>
      <c r="D615" s="28"/>
      <c r="E615" s="28"/>
      <c r="F615" s="28"/>
      <c r="G615" s="121" t="s">
        <v>722</v>
      </c>
      <c r="H615" s="400">
        <f>H584</f>
        <v>1.1857707509881424E-2</v>
      </c>
      <c r="I615" s="540">
        <f>J584</f>
        <v>5.928853754940711</v>
      </c>
      <c r="J615" s="28"/>
      <c r="K615" s="28"/>
      <c r="L615" s="28"/>
      <c r="M615" s="10"/>
      <c r="N615" s="29"/>
      <c r="P615" s="1432"/>
      <c r="Q615" s="9"/>
      <c r="R615" s="10"/>
      <c r="S615" s="10"/>
      <c r="T615" s="10"/>
      <c r="U615" s="10"/>
      <c r="V615" s="10"/>
      <c r="W615" s="10"/>
      <c r="X615" s="10"/>
      <c r="Y615" s="10"/>
      <c r="Z615" s="10"/>
      <c r="AA615" s="10"/>
      <c r="AB615" s="10"/>
      <c r="AC615" s="11"/>
    </row>
    <row r="616" spans="1:29" ht="15.75">
      <c r="A616" s="1432"/>
      <c r="B616" s="529"/>
      <c r="C616" s="27"/>
      <c r="D616" s="28"/>
      <c r="E616" s="28"/>
      <c r="F616" s="28"/>
      <c r="G616" s="121" t="s">
        <v>701</v>
      </c>
      <c r="H616" s="400">
        <f>H585</f>
        <v>0.49407114624505927</v>
      </c>
      <c r="I616" s="28"/>
      <c r="J616" s="28"/>
      <c r="K616" s="28"/>
      <c r="L616" s="28"/>
      <c r="M616" s="10"/>
      <c r="N616" s="29"/>
      <c r="P616" s="1432"/>
      <c r="Q616" s="9"/>
      <c r="R616" s="10"/>
      <c r="S616" s="10"/>
      <c r="T616" s="10"/>
      <c r="U616" s="10"/>
      <c r="V616" s="10"/>
      <c r="W616" s="10"/>
      <c r="X616" s="10"/>
      <c r="Y616" s="10"/>
      <c r="Z616" s="10"/>
      <c r="AA616" s="10"/>
      <c r="AB616" s="10"/>
      <c r="AC616" s="11"/>
    </row>
    <row r="617" spans="1:29" ht="15.75">
      <c r="A617" s="1432"/>
      <c r="B617" s="529"/>
      <c r="C617" s="27"/>
      <c r="D617" s="28"/>
      <c r="E617" s="28"/>
      <c r="F617" s="28"/>
      <c r="G617" s="121"/>
      <c r="H617" s="400"/>
      <c r="I617" s="28"/>
      <c r="J617" s="28"/>
      <c r="K617" s="28"/>
      <c r="L617" s="28"/>
      <c r="M617" s="10"/>
      <c r="N617" s="29"/>
      <c r="P617" s="1432"/>
      <c r="Q617" s="9"/>
      <c r="R617" s="10"/>
      <c r="S617" s="10"/>
      <c r="T617" s="10"/>
      <c r="U617" s="10"/>
      <c r="V617" s="10"/>
      <c r="W617" s="10"/>
      <c r="X617" s="10"/>
      <c r="Y617" s="10"/>
      <c r="Z617" s="10"/>
      <c r="AA617" s="10"/>
      <c r="AB617" s="10"/>
      <c r="AC617" s="11"/>
    </row>
    <row r="618" spans="1:29" ht="15.75">
      <c r="A618" s="1432"/>
      <c r="B618" s="529"/>
      <c r="C618" s="27"/>
      <c r="D618" s="28"/>
      <c r="E618" s="1453" t="s">
        <v>704</v>
      </c>
      <c r="F618" s="1453"/>
      <c r="G618" s="1453"/>
      <c r="H618" s="20">
        <f>SUM(H610:H613,H615:H616)</f>
        <v>1</v>
      </c>
      <c r="I618" s="28"/>
      <c r="J618" s="28"/>
      <c r="K618" s="28"/>
      <c r="L618" s="28"/>
      <c r="M618" s="10"/>
      <c r="N618" s="29"/>
      <c r="P618" s="1432"/>
      <c r="Q618" s="9"/>
      <c r="R618" s="10"/>
      <c r="S618" s="10"/>
      <c r="T618" s="10"/>
      <c r="U618" s="10"/>
      <c r="V618" s="10"/>
      <c r="W618" s="10"/>
      <c r="X618" s="10"/>
      <c r="Y618" s="10"/>
      <c r="Z618" s="10"/>
      <c r="AA618" s="10"/>
      <c r="AB618" s="10"/>
      <c r="AC618" s="11"/>
    </row>
    <row r="619" spans="1:29" ht="15.75">
      <c r="A619" s="1432"/>
      <c r="B619" s="529"/>
      <c r="C619" s="27"/>
      <c r="D619" s="28"/>
      <c r="E619" s="1614" t="s">
        <v>705</v>
      </c>
      <c r="F619" s="1614"/>
      <c r="G619" s="1614"/>
      <c r="H619" s="636">
        <f>SUM(H610:H616)</f>
        <v>1.1000000000000001</v>
      </c>
      <c r="I619" s="634"/>
      <c r="J619" s="28"/>
      <c r="K619" s="28"/>
      <c r="L619" s="28"/>
      <c r="M619" s="10"/>
      <c r="N619" s="29"/>
      <c r="P619" s="1432"/>
      <c r="Q619" s="9"/>
      <c r="R619" s="10"/>
      <c r="S619" s="10"/>
      <c r="T619" s="10"/>
      <c r="U619" s="10"/>
      <c r="V619" s="10"/>
      <c r="W619" s="10"/>
      <c r="X619" s="10"/>
      <c r="Y619" s="10"/>
      <c r="Z619" s="10"/>
      <c r="AA619" s="10"/>
      <c r="AB619" s="10"/>
      <c r="AC619" s="11"/>
    </row>
    <row r="620" spans="1:29" ht="15.75">
      <c r="A620" s="1432"/>
      <c r="B620" s="529"/>
      <c r="C620" s="27"/>
      <c r="D620" s="28"/>
      <c r="E620" s="538"/>
      <c r="F620" s="538"/>
      <c r="G620" s="538"/>
      <c r="H620" s="400"/>
      <c r="I620" s="641"/>
      <c r="J620" s="28"/>
      <c r="K620" s="28"/>
      <c r="L620" s="28"/>
      <c r="M620" s="10"/>
      <c r="N620" s="29"/>
      <c r="P620" s="1432"/>
      <c r="Q620" s="9"/>
      <c r="R620" s="10"/>
      <c r="S620" s="10"/>
      <c r="T620" s="10"/>
      <c r="U620" s="10"/>
      <c r="V620" s="10"/>
      <c r="W620" s="10"/>
      <c r="X620" s="10"/>
      <c r="Y620" s="10"/>
      <c r="Z620" s="10"/>
      <c r="AA620" s="10"/>
      <c r="AB620" s="10"/>
      <c r="AC620" s="11"/>
    </row>
    <row r="621" spans="1:29" ht="18.75">
      <c r="A621" s="1432"/>
      <c r="B621" s="1538" t="s">
        <v>739</v>
      </c>
      <c r="C621" s="1539"/>
      <c r="D621" s="1539"/>
      <c r="E621" s="1539"/>
      <c r="F621" s="1539"/>
      <c r="G621" s="1539"/>
      <c r="H621" s="636"/>
      <c r="I621" s="634"/>
      <c r="J621" s="642"/>
      <c r="K621" s="642"/>
      <c r="L621" s="642"/>
      <c r="M621" s="231"/>
      <c r="N621" s="643"/>
      <c r="P621" s="1432"/>
      <c r="Q621" s="9"/>
      <c r="R621" s="10"/>
      <c r="S621" s="10"/>
      <c r="T621" s="10"/>
      <c r="U621" s="10"/>
      <c r="V621" s="10"/>
      <c r="W621" s="10"/>
      <c r="X621" s="10"/>
      <c r="Y621" s="10"/>
      <c r="Z621" s="10"/>
      <c r="AA621" s="10"/>
      <c r="AB621" s="10"/>
      <c r="AC621" s="11"/>
    </row>
    <row r="622" spans="1:29" ht="15.75">
      <c r="A622" s="1432"/>
      <c r="B622" s="529"/>
      <c r="C622" s="644" t="s">
        <v>737</v>
      </c>
      <c r="D622" s="28"/>
      <c r="E622" s="538"/>
      <c r="F622" s="538"/>
      <c r="G622" s="538"/>
      <c r="H622" s="400"/>
      <c r="I622" s="641"/>
      <c r="J622" s="28"/>
      <c r="K622" s="28"/>
      <c r="L622" s="28"/>
      <c r="M622" s="10"/>
      <c r="N622" s="29"/>
      <c r="P622" s="1432"/>
      <c r="Q622" s="1016" t="s">
        <v>1418</v>
      </c>
      <c r="R622" s="10"/>
      <c r="S622" s="10"/>
      <c r="T622" s="10"/>
      <c r="U622" s="10"/>
      <c r="V622" s="10"/>
      <c r="W622" s="10"/>
      <c r="X622" s="10"/>
      <c r="Y622" s="10"/>
      <c r="Z622" s="10"/>
      <c r="AA622" s="10"/>
      <c r="AB622" s="10"/>
      <c r="AC622" s="11"/>
    </row>
    <row r="623" spans="1:29" ht="16.5" thickBot="1">
      <c r="A623" s="1432"/>
      <c r="B623" s="529"/>
      <c r="C623" s="644" t="s">
        <v>740</v>
      </c>
      <c r="D623" s="28"/>
      <c r="E623" s="538"/>
      <c r="F623" s="538"/>
      <c r="G623" s="538"/>
      <c r="H623" s="400"/>
      <c r="I623" s="641"/>
      <c r="J623" s="28"/>
      <c r="K623" s="28"/>
      <c r="L623" s="28"/>
      <c r="M623" s="10"/>
      <c r="N623" s="29"/>
      <c r="P623" s="1432"/>
      <c r="Q623" s="992" t="str">
        <f ca="1">CELL("nomfichier",P619)</f>
        <v>D:\1 UPRT SITE WEB\uprt.fr\ff-mickael-rabeau\[ff-mr-patisserie-N°3-complet.xlsx]Crèmes et Garnitures</v>
      </c>
      <c r="R623" s="10"/>
      <c r="S623" s="10"/>
      <c r="T623" s="10"/>
      <c r="U623" s="10"/>
      <c r="V623" s="10"/>
      <c r="W623" s="10"/>
      <c r="X623" s="10"/>
      <c r="Y623" s="10"/>
      <c r="Z623" s="10"/>
      <c r="AA623" s="10"/>
      <c r="AB623" s="10"/>
      <c r="AC623" s="11"/>
    </row>
    <row r="624" spans="1:29" ht="15.75">
      <c r="A624" s="1432"/>
      <c r="B624" s="529"/>
      <c r="C624" s="644" t="s">
        <v>738</v>
      </c>
      <c r="D624" s="28"/>
      <c r="E624" s="538"/>
      <c r="F624" s="538"/>
      <c r="G624" s="538"/>
      <c r="H624" s="400"/>
      <c r="I624" s="641"/>
      <c r="J624" s="28"/>
      <c r="K624" s="28"/>
      <c r="L624" s="28"/>
      <c r="M624" s="10"/>
      <c r="N624" s="29"/>
      <c r="P624" s="1432"/>
      <c r="Q624" s="938"/>
      <c r="R624" s="939"/>
      <c r="S624" s="939"/>
      <c r="T624" s="939"/>
      <c r="U624" s="25"/>
      <c r="V624" s="25"/>
      <c r="W624" s="25"/>
      <c r="X624" s="25"/>
      <c r="Y624" s="25"/>
      <c r="Z624" s="25"/>
      <c r="AA624" s="25"/>
      <c r="AB624" s="25"/>
      <c r="AC624" s="26"/>
    </row>
    <row r="625" spans="1:29" ht="15.75">
      <c r="A625" s="1432"/>
      <c r="B625" s="529"/>
      <c r="C625" s="644" t="s">
        <v>736</v>
      </c>
      <c r="D625" s="28"/>
      <c r="E625" s="538"/>
      <c r="F625" s="538"/>
      <c r="G625" s="538"/>
      <c r="H625" s="400"/>
      <c r="I625" s="641"/>
      <c r="J625" s="28"/>
      <c r="K625" s="28"/>
      <c r="L625" s="28"/>
      <c r="M625" s="10"/>
      <c r="N625" s="29"/>
      <c r="P625" s="1432"/>
      <c r="Q625" s="9"/>
      <c r="R625" s="10" t="s">
        <v>9</v>
      </c>
      <c r="S625" s="932" t="s">
        <v>177</v>
      </c>
      <c r="T625" s="10"/>
      <c r="U625" s="10"/>
      <c r="V625" s="1429" t="s">
        <v>179</v>
      </c>
      <c r="W625" s="1429"/>
      <c r="X625" s="1429"/>
      <c r="Y625" s="1429"/>
      <c r="Z625" s="1429"/>
      <c r="AA625" s="1429"/>
      <c r="AB625" s="1429"/>
      <c r="AC625" s="1430"/>
    </row>
    <row r="626" spans="1:29" ht="15.75">
      <c r="A626" s="1432"/>
      <c r="B626" s="529"/>
      <c r="C626" s="27"/>
      <c r="D626" s="28"/>
      <c r="E626" s="28"/>
      <c r="F626" s="28"/>
      <c r="G626" s="121"/>
      <c r="H626" s="400"/>
      <c r="I626" s="28"/>
      <c r="J626" s="28"/>
      <c r="K626" s="28"/>
      <c r="L626" s="28"/>
      <c r="M626" s="10"/>
      <c r="N626" s="29"/>
      <c r="P626" s="1432"/>
      <c r="Q626" s="834"/>
      <c r="R626" s="245"/>
      <c r="S626" s="245"/>
      <c r="T626" s="245"/>
      <c r="U626" s="245"/>
      <c r="V626" s="1029"/>
      <c r="W626" s="1029" t="s">
        <v>178</v>
      </c>
      <c r="X626" s="1029"/>
      <c r="Y626" s="1029"/>
      <c r="Z626" s="1029"/>
      <c r="AA626" s="1029"/>
      <c r="AB626" s="1029"/>
      <c r="AC626" s="1030"/>
    </row>
    <row r="627" spans="1:29" ht="15" customHeight="1">
      <c r="A627" s="1432"/>
      <c r="B627" s="1433" t="s">
        <v>12</v>
      </c>
      <c r="C627" s="1434"/>
      <c r="D627" s="1434"/>
      <c r="E627" s="1434"/>
      <c r="F627" s="1434"/>
      <c r="G627" s="1434"/>
      <c r="H627" s="1434"/>
      <c r="I627" s="1434"/>
      <c r="J627" s="1434"/>
      <c r="K627" s="1434"/>
      <c r="L627" s="1434"/>
      <c r="M627" s="1434"/>
      <c r="N627" s="1435"/>
      <c r="P627" s="1432"/>
      <c r="Q627" s="1433" t="s">
        <v>12</v>
      </c>
      <c r="R627" s="1434"/>
      <c r="S627" s="1434"/>
      <c r="T627" s="1434"/>
      <c r="U627" s="1434"/>
      <c r="V627" s="1434"/>
      <c r="W627" s="1434"/>
      <c r="X627" s="1434"/>
      <c r="Y627" s="1434"/>
      <c r="Z627" s="1434"/>
      <c r="AA627" s="1434"/>
      <c r="AB627" s="1434"/>
      <c r="AC627" s="1435"/>
    </row>
    <row r="628" spans="1:29" ht="15.75" thickBot="1">
      <c r="A628" s="1432"/>
      <c r="B628" s="1436"/>
      <c r="C628" s="1437"/>
      <c r="D628" s="1437"/>
      <c r="E628" s="1437"/>
      <c r="F628" s="1437"/>
      <c r="G628" s="1437"/>
      <c r="H628" s="1437"/>
      <c r="I628" s="1437"/>
      <c r="J628" s="1437"/>
      <c r="K628" s="1437"/>
      <c r="L628" s="1437"/>
      <c r="M628" s="1437"/>
      <c r="N628" s="1438"/>
      <c r="P628" s="1432"/>
      <c r="Q628" s="1436"/>
      <c r="R628" s="1437"/>
      <c r="S628" s="1437"/>
      <c r="T628" s="1437"/>
      <c r="U628" s="1437"/>
      <c r="V628" s="1437"/>
      <c r="W628" s="1437"/>
      <c r="X628" s="1437"/>
      <c r="Y628" s="1437"/>
      <c r="Z628" s="1437"/>
      <c r="AA628" s="1437"/>
      <c r="AB628" s="1437"/>
      <c r="AC628" s="1438"/>
    </row>
    <row r="630" spans="1:29" ht="15.75" thickBot="1">
      <c r="A630" s="8" t="s">
        <v>3</v>
      </c>
      <c r="B630" s="1431" t="str">
        <f>B631</f>
        <v>Mousse aux fruits</v>
      </c>
      <c r="C630" s="1431"/>
      <c r="D630" s="1431"/>
      <c r="E630" s="1431"/>
      <c r="F630" s="1431"/>
      <c r="G630" s="1431"/>
      <c r="H630" s="1431"/>
      <c r="I630" s="1431"/>
      <c r="J630" s="1431"/>
      <c r="K630" s="1431"/>
      <c r="L630" s="1431"/>
      <c r="M630" s="1431"/>
      <c r="N630" s="1431"/>
      <c r="O630" s="3"/>
      <c r="P630" s="8" t="s">
        <v>3</v>
      </c>
      <c r="Q630" s="1431" t="str">
        <f>Q631</f>
        <v>Mousse aux fruits</v>
      </c>
      <c r="R630" s="1431"/>
      <c r="S630" s="1431"/>
      <c r="T630" s="1431"/>
      <c r="U630" s="1431"/>
      <c r="V630" s="1431"/>
      <c r="W630" s="1431"/>
      <c r="X630" s="1431"/>
      <c r="Y630" s="1431"/>
      <c r="Z630" s="1431"/>
      <c r="AA630" s="1431"/>
      <c r="AB630" s="1431"/>
      <c r="AC630" s="1431"/>
    </row>
    <row r="631" spans="1:29" ht="23.25" customHeight="1">
      <c r="A631" s="1432" t="str">
        <f>B631</f>
        <v>Mousse aux fruits</v>
      </c>
      <c r="B631" s="1399" t="s">
        <v>709</v>
      </c>
      <c r="C631" s="1400"/>
      <c r="D631" s="1400"/>
      <c r="E631" s="1400"/>
      <c r="F631" s="1400"/>
      <c r="G631" s="1400"/>
      <c r="H631" s="1400"/>
      <c r="I631" s="1400"/>
      <c r="J631" s="1400"/>
      <c r="K631" s="1400"/>
      <c r="L631" s="1400"/>
      <c r="M631" s="1400"/>
      <c r="N631" s="1401"/>
      <c r="O631" s="3"/>
      <c r="P631" s="1432" t="str">
        <f>Q631</f>
        <v>Mousse aux fruits</v>
      </c>
      <c r="Q631" s="1399" t="s">
        <v>709</v>
      </c>
      <c r="R631" s="1400"/>
      <c r="S631" s="1400"/>
      <c r="T631" s="1400"/>
      <c r="U631" s="1400"/>
      <c r="V631" s="1400"/>
      <c r="W631" s="1400"/>
      <c r="X631" s="1400"/>
      <c r="Y631" s="1400"/>
      <c r="Z631" s="1400"/>
      <c r="AA631" s="1400"/>
      <c r="AB631" s="1400"/>
      <c r="AC631" s="1401"/>
    </row>
    <row r="632" spans="1:29" ht="15.75" customHeight="1">
      <c r="A632" s="1432"/>
      <c r="B632" s="1387"/>
      <c r="C632" s="1388"/>
      <c r="D632" s="1388"/>
      <c r="E632" s="1388"/>
      <c r="F632" s="1388"/>
      <c r="G632" s="1388"/>
      <c r="H632" s="1388"/>
      <c r="I632" s="1388"/>
      <c r="J632" s="1388"/>
      <c r="K632" s="1388"/>
      <c r="L632" s="1388"/>
      <c r="M632" s="1388"/>
      <c r="N632" s="1389"/>
      <c r="O632" s="3"/>
      <c r="P632" s="1432"/>
      <c r="Q632" s="1387"/>
      <c r="R632" s="1388"/>
      <c r="S632" s="1388"/>
      <c r="T632" s="1388"/>
      <c r="U632" s="1388"/>
      <c r="V632" s="1388"/>
      <c r="W632" s="1388"/>
      <c r="X632" s="1388"/>
      <c r="Y632" s="1388"/>
      <c r="Z632" s="1388"/>
      <c r="AA632" s="1388"/>
      <c r="AB632" s="1388"/>
      <c r="AC632" s="1389"/>
    </row>
    <row r="633" spans="1:29" ht="15.75" customHeight="1">
      <c r="A633" s="1432"/>
      <c r="B633" s="1416" t="s">
        <v>19</v>
      </c>
      <c r="C633" s="1417"/>
      <c r="D633" s="1417"/>
      <c r="E633" s="1417"/>
      <c r="F633" s="1417"/>
      <c r="G633" s="1417"/>
      <c r="H633" s="1417"/>
      <c r="I633" s="1417"/>
      <c r="J633" s="1417"/>
      <c r="K633" s="1417"/>
      <c r="L633" s="1417"/>
      <c r="M633" s="1417"/>
      <c r="N633" s="1418"/>
      <c r="O633" s="3"/>
      <c r="P633" s="1432"/>
      <c r="Q633" s="1416" t="s">
        <v>19</v>
      </c>
      <c r="R633" s="1417"/>
      <c r="S633" s="1417"/>
      <c r="T633" s="1417"/>
      <c r="U633" s="1417"/>
      <c r="V633" s="1417"/>
      <c r="W633" s="1417"/>
      <c r="X633" s="1417"/>
      <c r="Y633" s="1417"/>
      <c r="Z633" s="1417"/>
      <c r="AA633" s="1417"/>
      <c r="AB633" s="1417"/>
      <c r="AC633" s="1418"/>
    </row>
    <row r="634" spans="1:29" ht="15.75" customHeight="1" thickBot="1">
      <c r="A634" s="1432"/>
      <c r="B634" s="1419"/>
      <c r="C634" s="1420"/>
      <c r="D634" s="1420"/>
      <c r="E634" s="1420"/>
      <c r="F634" s="1420"/>
      <c r="G634" s="1420"/>
      <c r="H634" s="1420"/>
      <c r="I634" s="1420"/>
      <c r="J634" s="1420"/>
      <c r="K634" s="1420"/>
      <c r="L634" s="1420"/>
      <c r="M634" s="1420"/>
      <c r="N634" s="1421"/>
      <c r="O634" s="3"/>
      <c r="P634" s="1432"/>
      <c r="Q634" s="1419"/>
      <c r="R634" s="1420"/>
      <c r="S634" s="1420"/>
      <c r="T634" s="1420"/>
      <c r="U634" s="1420"/>
      <c r="V634" s="1420"/>
      <c r="W634" s="1420"/>
      <c r="X634" s="1420"/>
      <c r="Y634" s="1420"/>
      <c r="Z634" s="1420"/>
      <c r="AA634" s="1420"/>
      <c r="AB634" s="1420"/>
      <c r="AC634" s="1421"/>
    </row>
    <row r="635" spans="1:29" ht="15" customHeight="1">
      <c r="A635" s="1432"/>
      <c r="B635" s="9"/>
      <c r="C635" s="10"/>
      <c r="D635" s="10"/>
      <c r="E635" s="10"/>
      <c r="F635" s="10"/>
      <c r="G635" s="10"/>
      <c r="H635" s="10"/>
      <c r="I635" s="10"/>
      <c r="J635" s="10"/>
      <c r="K635" s="10"/>
      <c r="L635" s="10"/>
      <c r="M635" s="10"/>
      <c r="N635" s="11"/>
      <c r="O635" s="3"/>
      <c r="P635" s="1432"/>
      <c r="Q635" s="1424" t="s">
        <v>144</v>
      </c>
      <c r="R635" s="1403"/>
      <c r="S635" s="1403"/>
      <c r="T635" s="1403"/>
      <c r="U635" s="1403"/>
      <c r="V635" s="1403"/>
      <c r="W635" s="1403"/>
      <c r="X635" s="1403"/>
      <c r="Y635" s="1403"/>
      <c r="Z635" s="1403"/>
      <c r="AA635" s="1403"/>
      <c r="AB635" s="1403"/>
      <c r="AC635" s="1425"/>
    </row>
    <row r="636" spans="1:29" ht="15" customHeight="1" thickBot="1">
      <c r="A636" s="1432"/>
      <c r="B636" s="9"/>
      <c r="C636" s="10"/>
      <c r="D636" s="10"/>
      <c r="E636" s="10"/>
      <c r="F636" s="10"/>
      <c r="G636" s="7"/>
      <c r="H636" s="1408" t="s">
        <v>5</v>
      </c>
      <c r="I636" s="1408"/>
      <c r="J636" s="10"/>
      <c r="K636" s="10"/>
      <c r="L636" s="10"/>
      <c r="M636" s="10"/>
      <c r="N636" s="11"/>
      <c r="O636" s="3"/>
      <c r="P636" s="1432"/>
      <c r="Q636" s="1426"/>
      <c r="R636" s="1406"/>
      <c r="S636" s="1406"/>
      <c r="T636" s="1406"/>
      <c r="U636" s="1406"/>
      <c r="V636" s="1406"/>
      <c r="W636" s="1406"/>
      <c r="X636" s="1406"/>
      <c r="Y636" s="1406"/>
      <c r="Z636" s="1406"/>
      <c r="AA636" s="1406"/>
      <c r="AB636" s="1406"/>
      <c r="AC636" s="1427"/>
    </row>
    <row r="637" spans="1:29" ht="18.75" customHeight="1">
      <c r="A637" s="1432"/>
      <c r="B637" s="9"/>
      <c r="C637" s="10"/>
      <c r="D637" s="10"/>
      <c r="F637" s="639" t="s">
        <v>725</v>
      </c>
      <c r="G637" s="541" t="s">
        <v>4</v>
      </c>
      <c r="H637" s="1442">
        <v>2</v>
      </c>
      <c r="I637" s="1442"/>
      <c r="J637" s="537" t="s">
        <v>430</v>
      </c>
      <c r="K637" s="10"/>
      <c r="L637" s="10"/>
      <c r="M637" s="10"/>
      <c r="N637" s="11"/>
      <c r="O637" s="3"/>
      <c r="P637" s="1432"/>
      <c r="Q637" s="1439" t="s">
        <v>1391</v>
      </c>
      <c r="R637" s="1428"/>
      <c r="S637" s="1428"/>
      <c r="T637" s="1428"/>
      <c r="U637" s="1428"/>
      <c r="V637" s="1428"/>
      <c r="W637" s="1428"/>
      <c r="X637" s="1428"/>
      <c r="Y637" s="1428"/>
      <c r="Z637" s="1428"/>
      <c r="AA637" s="1428"/>
      <c r="AB637" s="991"/>
      <c r="AC637" s="11"/>
    </row>
    <row r="638" spans="1:29">
      <c r="A638" s="1432"/>
      <c r="B638" s="537" t="s">
        <v>430</v>
      </c>
      <c r="C638" s="536" t="s">
        <v>6</v>
      </c>
      <c r="D638" s="99" t="s">
        <v>861</v>
      </c>
      <c r="E638" s="10"/>
      <c r="F638" s="10"/>
      <c r="G638" s="7"/>
      <c r="H638" s="114"/>
      <c r="I638" s="10"/>
      <c r="J638" s="631"/>
      <c r="K638" s="1412" t="s">
        <v>7</v>
      </c>
      <c r="L638" s="1412"/>
      <c r="M638" s="1412"/>
      <c r="N638" s="1413"/>
      <c r="O638" s="3"/>
      <c r="P638" s="1432"/>
      <c r="Q638" s="1439"/>
      <c r="R638" s="1428"/>
      <c r="S638" s="1428"/>
      <c r="T638" s="1428"/>
      <c r="U638" s="1428"/>
      <c r="V638" s="1428"/>
      <c r="W638" s="1428"/>
      <c r="X638" s="1428"/>
      <c r="Y638" s="1428"/>
      <c r="Z638" s="1428"/>
      <c r="AA638" s="1428"/>
      <c r="AB638" s="869" t="s">
        <v>5</v>
      </c>
      <c r="AC638" s="11"/>
    </row>
    <row r="639" spans="1:29" ht="16.5" customHeight="1">
      <c r="A639" s="1432"/>
      <c r="B639" s="9"/>
      <c r="C639" s="539">
        <v>0.25</v>
      </c>
      <c r="D639" s="14" t="s">
        <v>710</v>
      </c>
      <c r="E639" s="15"/>
      <c r="F639" s="14"/>
      <c r="G639" s="7"/>
      <c r="H639" s="1409">
        <f>(C639/C645)*H637</f>
        <v>0.88339222614840984</v>
      </c>
      <c r="I639" s="1409"/>
      <c r="J639" s="177"/>
      <c r="K639" s="1647" t="s">
        <v>711</v>
      </c>
      <c r="L639" s="1647"/>
      <c r="M639" s="1647"/>
      <c r="N639" s="1648"/>
      <c r="O639" s="3"/>
      <c r="P639" s="1432"/>
      <c r="Q639" s="1439"/>
      <c r="R639" s="1428"/>
      <c r="S639" s="1428"/>
      <c r="T639" s="1428"/>
      <c r="U639" s="1428"/>
      <c r="V639" s="1428"/>
      <c r="W639" s="1428"/>
      <c r="X639" s="1428"/>
      <c r="Y639" s="1428"/>
      <c r="Z639" s="1428"/>
      <c r="AA639" s="1428"/>
      <c r="AB639" s="991"/>
      <c r="AC639" s="11"/>
    </row>
    <row r="640" spans="1:29" ht="15.75">
      <c r="A640" s="1432"/>
      <c r="B640" s="221">
        <v>3</v>
      </c>
      <c r="C640" s="539">
        <v>6.0000000000000001E-3</v>
      </c>
      <c r="D640" s="14" t="s">
        <v>715</v>
      </c>
      <c r="E640" s="15"/>
      <c r="F640" s="16"/>
      <c r="G640" s="7"/>
      <c r="H640" s="1409">
        <f>(C640/C645)*H637</f>
        <v>2.1201413427561835E-2</v>
      </c>
      <c r="I640" s="1409"/>
      <c r="J640" s="540">
        <f>(B640/C645)*H637</f>
        <v>10.600706713780918</v>
      </c>
      <c r="K640" s="1649"/>
      <c r="L640" s="1649"/>
      <c r="M640" s="1649"/>
      <c r="N640" s="1650"/>
      <c r="O640" s="3"/>
      <c r="P640" s="1432"/>
      <c r="Q640" s="1440" t="s">
        <v>1374</v>
      </c>
      <c r="R640" s="1441"/>
      <c r="S640" s="1441"/>
      <c r="T640" s="1441"/>
      <c r="U640" s="1441"/>
      <c r="V640" s="1441"/>
      <c r="W640" s="1441"/>
      <c r="X640" s="1441"/>
      <c r="Y640" s="1441"/>
      <c r="Z640" s="1441"/>
      <c r="AA640" s="1441"/>
      <c r="AB640" s="876" t="s">
        <v>6</v>
      </c>
      <c r="AC640" s="11"/>
    </row>
    <row r="641" spans="1:29" ht="15.75" customHeight="1">
      <c r="A641" s="1432"/>
      <c r="B641" s="9"/>
      <c r="C641" s="539">
        <v>0.06</v>
      </c>
      <c r="D641" s="14" t="s">
        <v>633</v>
      </c>
      <c r="E641" s="15"/>
      <c r="F641" s="16"/>
      <c r="G641" s="7"/>
      <c r="H641" s="1409">
        <f>(C641/C645)*H637</f>
        <v>0.21201413427561835</v>
      </c>
      <c r="I641" s="1409"/>
      <c r="J641" s="122"/>
      <c r="K641" s="1651"/>
      <c r="L641" s="1651"/>
      <c r="M641" s="1651"/>
      <c r="N641" s="1652"/>
      <c r="O641" s="3"/>
      <c r="P641" s="1432"/>
      <c r="Q641" s="1440"/>
      <c r="R641" s="1441"/>
      <c r="S641" s="1441"/>
      <c r="T641" s="1441"/>
      <c r="U641" s="1441"/>
      <c r="V641" s="1441"/>
      <c r="W641" s="1441"/>
      <c r="X641" s="1441"/>
      <c r="Y641" s="1441"/>
      <c r="Z641" s="1441"/>
      <c r="AA641" s="1441"/>
      <c r="AB641" s="991"/>
      <c r="AC641" s="11"/>
    </row>
    <row r="642" spans="1:29" ht="16.5" customHeight="1">
      <c r="A642" s="1432"/>
      <c r="B642" s="9"/>
      <c r="C642" s="539">
        <v>0.25</v>
      </c>
      <c r="D642" s="14" t="s">
        <v>701</v>
      </c>
      <c r="E642" s="15"/>
      <c r="F642" s="16"/>
      <c r="G642" s="7"/>
      <c r="H642" s="1409">
        <f>(C642/C645)*H637</f>
        <v>0.88339222614840984</v>
      </c>
      <c r="I642" s="1409"/>
      <c r="J642" s="122"/>
      <c r="K642" s="1497" t="s">
        <v>712</v>
      </c>
      <c r="L642" s="1497"/>
      <c r="M642" s="1497"/>
      <c r="N642" s="1498"/>
      <c r="O642" s="3"/>
      <c r="P642" s="1432"/>
      <c r="Q642" s="9"/>
      <c r="R642" s="10"/>
      <c r="S642" s="10"/>
      <c r="T642" s="10"/>
      <c r="U642" s="10"/>
      <c r="V642" s="10"/>
      <c r="W642" s="10"/>
      <c r="X642" s="10"/>
      <c r="Y642" s="10"/>
      <c r="Z642" s="10"/>
      <c r="AA642" s="10"/>
      <c r="AB642" s="10"/>
      <c r="AC642" s="11"/>
    </row>
    <row r="643" spans="1:29" ht="15.75" customHeight="1">
      <c r="A643" s="1432"/>
      <c r="B643" s="9"/>
      <c r="C643" s="539"/>
      <c r="D643" s="14"/>
      <c r="E643" s="275"/>
      <c r="F643" s="275"/>
      <c r="G643" s="7"/>
      <c r="H643" s="400"/>
      <c r="I643" s="10"/>
      <c r="J643" s="122"/>
      <c r="K643" s="1501"/>
      <c r="L643" s="1501"/>
      <c r="M643" s="1501"/>
      <c r="N643" s="1502"/>
      <c r="O643" s="3"/>
      <c r="P643" s="1432"/>
      <c r="Q643" s="9"/>
      <c r="R643" s="14" t="s">
        <v>1504</v>
      </c>
      <c r="S643" s="10"/>
      <c r="T643" s="10"/>
      <c r="U643" s="10"/>
      <c r="V643" s="10"/>
      <c r="W643" s="10"/>
      <c r="X643" s="10"/>
      <c r="Y643" s="10"/>
      <c r="Z643" s="10"/>
      <c r="AA643" s="10"/>
      <c r="AB643" s="10"/>
      <c r="AC643" s="11"/>
    </row>
    <row r="644" spans="1:29" ht="15.75" customHeight="1">
      <c r="A644" s="1432"/>
      <c r="B644" s="9"/>
      <c r="C644" s="129"/>
      <c r="D644" s="275"/>
      <c r="E644" s="275"/>
      <c r="F644" s="275"/>
      <c r="G644" s="7"/>
      <c r="H644" s="530"/>
      <c r="I644" s="10"/>
      <c r="J644" s="177"/>
      <c r="K644" s="1497" t="s">
        <v>713</v>
      </c>
      <c r="L644" s="1497"/>
      <c r="M644" s="1497"/>
      <c r="N644" s="1498"/>
      <c r="O644" s="3"/>
      <c r="P644" s="1432"/>
      <c r="Q644" s="9"/>
      <c r="R644" s="10"/>
      <c r="S644" s="10"/>
      <c r="T644" s="1039" t="s">
        <v>725</v>
      </c>
      <c r="U644" s="10"/>
      <c r="V644" s="10"/>
      <c r="W644" s="10"/>
      <c r="X644" s="10"/>
      <c r="Y644" s="10"/>
      <c r="Z644" s="10"/>
      <c r="AA644" s="10"/>
      <c r="AB644" s="10"/>
      <c r="AC644" s="11"/>
    </row>
    <row r="645" spans="1:29" ht="15.75">
      <c r="A645" s="1432"/>
      <c r="B645" s="9"/>
      <c r="C645" s="535">
        <f>SUM(C639:C643)</f>
        <v>0.56600000000000006</v>
      </c>
      <c r="D645" s="1453" t="s">
        <v>8</v>
      </c>
      <c r="E645" s="1453"/>
      <c r="F645" s="1453"/>
      <c r="G645" s="7"/>
      <c r="H645" s="1454">
        <f>SUM(H639:H643)</f>
        <v>2</v>
      </c>
      <c r="I645" s="1454"/>
      <c r="J645" s="177"/>
      <c r="K645" s="1499"/>
      <c r="L645" s="1499"/>
      <c r="M645" s="1499"/>
      <c r="N645" s="1500"/>
      <c r="O645" s="3"/>
      <c r="P645" s="1432"/>
      <c r="Q645" s="9"/>
      <c r="R645" s="10"/>
      <c r="S645" s="10"/>
      <c r="T645" s="1039" t="s">
        <v>1505</v>
      </c>
      <c r="U645" s="10"/>
      <c r="V645" s="10"/>
      <c r="W645" s="10"/>
      <c r="X645" s="10"/>
      <c r="Y645" s="10"/>
      <c r="Z645" s="10"/>
      <c r="AA645" s="10"/>
      <c r="AB645" s="10"/>
      <c r="AC645" s="11"/>
    </row>
    <row r="646" spans="1:29" ht="15.75">
      <c r="A646" s="1432"/>
      <c r="B646" s="9"/>
      <c r="C646" s="129"/>
      <c r="D646" s="1453"/>
      <c r="E646" s="1453"/>
      <c r="F646" s="1453"/>
      <c r="G646" s="1453"/>
      <c r="H646" s="1453"/>
      <c r="I646" s="10"/>
      <c r="J646" s="177"/>
      <c r="K646" s="1499"/>
      <c r="L646" s="1499"/>
      <c r="M646" s="1499"/>
      <c r="N646" s="1500"/>
      <c r="O646" s="3"/>
      <c r="P646" s="1432"/>
      <c r="Q646" s="9"/>
      <c r="R646" s="10"/>
      <c r="S646" s="10"/>
      <c r="T646" s="10"/>
      <c r="U646" s="10"/>
      <c r="V646" s="10"/>
      <c r="W646" s="10"/>
      <c r="X646" s="10"/>
      <c r="Y646" s="10"/>
      <c r="Z646" s="10"/>
      <c r="AA646" s="10"/>
      <c r="AB646" s="10"/>
      <c r="AC646" s="11"/>
    </row>
    <row r="647" spans="1:29" ht="15" customHeight="1">
      <c r="A647" s="1432"/>
      <c r="B647" s="1766" t="s">
        <v>270</v>
      </c>
      <c r="C647" s="1767"/>
      <c r="D647" s="1767"/>
      <c r="E647" s="1767"/>
      <c r="F647" s="1767"/>
      <c r="G647" s="1767"/>
      <c r="H647" s="231"/>
      <c r="I647" s="231"/>
      <c r="J647" s="231"/>
      <c r="K647" s="231"/>
      <c r="L647" s="231"/>
      <c r="M647" s="231"/>
      <c r="N647" s="507"/>
      <c r="O647" s="3"/>
      <c r="P647" s="1432"/>
      <c r="Q647" s="9"/>
      <c r="R647" s="10"/>
      <c r="S647" s="877" t="s">
        <v>430</v>
      </c>
      <c r="T647" s="886">
        <f>J640</f>
        <v>10.600706713780918</v>
      </c>
      <c r="U647" s="14" t="s">
        <v>1500</v>
      </c>
      <c r="V647" s="10"/>
      <c r="W647" s="10"/>
      <c r="X647" s="10"/>
      <c r="Y647" s="10"/>
      <c r="Z647" s="10"/>
      <c r="AA647" s="10"/>
      <c r="AB647" s="10"/>
      <c r="AC647" s="11"/>
    </row>
    <row r="648" spans="1:29">
      <c r="A648" s="1432"/>
      <c r="C648" s="536" t="s">
        <v>6</v>
      </c>
      <c r="D648" s="99" t="s">
        <v>861</v>
      </c>
      <c r="E648" s="10"/>
      <c r="F648" s="7"/>
      <c r="G648" s="7"/>
      <c r="H648" s="114"/>
      <c r="I648" s="7"/>
      <c r="J648" s="7"/>
      <c r="K648" s="188" t="s">
        <v>7</v>
      </c>
      <c r="L648" s="188"/>
      <c r="M648" s="188"/>
      <c r="N648" s="189"/>
      <c r="O648" s="3"/>
      <c r="P648" s="1432"/>
      <c r="Q648" s="9"/>
      <c r="R648" s="10"/>
      <c r="S648" s="10"/>
      <c r="T648" s="10"/>
      <c r="U648" s="10"/>
      <c r="V648" s="10"/>
      <c r="W648" s="10"/>
      <c r="X648" s="10"/>
      <c r="Y648" s="10"/>
      <c r="Z648" s="10"/>
      <c r="AA648" s="10"/>
      <c r="AB648" s="10"/>
      <c r="AC648" s="11"/>
    </row>
    <row r="649" spans="1:29" ht="16.5" customHeight="1">
      <c r="A649" s="1432"/>
      <c r="B649" s="7"/>
      <c r="C649" s="539">
        <v>1</v>
      </c>
      <c r="D649" s="14" t="s">
        <v>729</v>
      </c>
      <c r="E649" s="14"/>
      <c r="F649" s="7"/>
      <c r="G649" s="7"/>
      <c r="H649" s="1409">
        <f>(C649/C654)*H654</f>
        <v>5.9221825216653166E-2</v>
      </c>
      <c r="I649" s="1409"/>
      <c r="J649" s="7"/>
      <c r="K649" s="1493" t="s">
        <v>560</v>
      </c>
      <c r="L649" s="1493"/>
      <c r="M649" s="1493"/>
      <c r="N649" s="1494"/>
      <c r="O649" s="3"/>
      <c r="P649" s="1432"/>
      <c r="Q649" s="9"/>
      <c r="R649" s="10"/>
      <c r="S649" s="10"/>
      <c r="T649" s="10"/>
      <c r="U649" s="10"/>
      <c r="V649" s="10"/>
      <c r="W649" s="10"/>
      <c r="X649" s="10"/>
      <c r="Y649" s="10"/>
      <c r="Z649" s="10"/>
      <c r="AA649" s="10"/>
      <c r="AB649" s="10"/>
      <c r="AC649" s="11"/>
    </row>
    <row r="650" spans="1:29" ht="15.75">
      <c r="A650" s="1432"/>
      <c r="B650" s="7"/>
      <c r="C650" s="539">
        <v>0.2</v>
      </c>
      <c r="D650" s="14" t="s">
        <v>44</v>
      </c>
      <c r="E650" s="15"/>
      <c r="F650" s="7"/>
      <c r="G650" s="7"/>
      <c r="H650" s="1409">
        <f>(C650/C654)*H654</f>
        <v>1.1844365043330635E-2</v>
      </c>
      <c r="I650" s="1409"/>
      <c r="J650" s="7"/>
      <c r="K650" s="1495"/>
      <c r="L650" s="1495"/>
      <c r="M650" s="1495"/>
      <c r="N650" s="1496"/>
      <c r="O650" s="3"/>
      <c r="P650" s="1432"/>
      <c r="Q650" s="9"/>
      <c r="R650" s="10"/>
      <c r="S650" s="10"/>
      <c r="T650" s="10"/>
      <c r="U650" s="10"/>
      <c r="V650" s="10"/>
      <c r="W650" s="10"/>
      <c r="X650" s="10"/>
      <c r="Y650" s="10"/>
      <c r="Z650" s="10"/>
      <c r="AA650" s="10"/>
      <c r="AB650" s="10"/>
      <c r="AC650" s="11"/>
    </row>
    <row r="651" spans="1:29" ht="15.75" customHeight="1">
      <c r="A651" s="1432"/>
      <c r="B651" s="7"/>
      <c r="C651" s="539">
        <v>1.8</v>
      </c>
      <c r="D651" s="14" t="s">
        <v>44</v>
      </c>
      <c r="E651" s="15"/>
      <c r="F651" s="7"/>
      <c r="G651" s="7"/>
      <c r="H651" s="1409">
        <f>(C651/C654)*H654</f>
        <v>0.10659928538997572</v>
      </c>
      <c r="I651" s="1409"/>
      <c r="J651" s="7"/>
      <c r="K651" s="1497" t="s">
        <v>561</v>
      </c>
      <c r="L651" s="1497"/>
      <c r="M651" s="1497"/>
      <c r="N651" s="1498"/>
      <c r="O651" s="3"/>
      <c r="P651" s="1432"/>
      <c r="Q651" s="9"/>
      <c r="R651" s="10"/>
      <c r="S651" s="10"/>
      <c r="T651" s="10"/>
      <c r="U651" s="10"/>
      <c r="V651" s="10"/>
      <c r="W651" s="10"/>
      <c r="X651" s="10"/>
      <c r="Y651" s="10"/>
      <c r="Z651" s="10"/>
      <c r="AA651" s="10"/>
      <c r="AB651" s="10"/>
      <c r="AC651" s="11"/>
    </row>
    <row r="652" spans="1:29" ht="16.5" customHeight="1">
      <c r="A652" s="1432"/>
      <c r="B652" s="7"/>
      <c r="C652" s="539">
        <v>0.57999999999999996</v>
      </c>
      <c r="D652" s="14" t="s">
        <v>252</v>
      </c>
      <c r="E652" s="15"/>
      <c r="F652" s="7"/>
      <c r="G652" s="7"/>
      <c r="H652" s="1409">
        <f>(C652/C654)*H654</f>
        <v>3.4348658625658841E-2</v>
      </c>
      <c r="I652" s="1409"/>
      <c r="J652" s="7"/>
      <c r="K652" s="1499"/>
      <c r="L652" s="1499"/>
      <c r="M652" s="1499"/>
      <c r="N652" s="1500"/>
      <c r="O652" s="3"/>
      <c r="P652" s="1432"/>
      <c r="Q652" s="9"/>
      <c r="R652" s="10"/>
      <c r="S652" s="10"/>
      <c r="T652" s="10"/>
      <c r="U652" s="10"/>
      <c r="V652" s="10"/>
      <c r="W652" s="10"/>
      <c r="X652" s="10"/>
      <c r="Y652" s="10"/>
      <c r="Z652" s="10"/>
      <c r="AA652" s="10"/>
      <c r="AB652" s="10"/>
      <c r="AC652" s="11"/>
    </row>
    <row r="653" spans="1:29" ht="15.75" customHeight="1">
      <c r="A653" s="1432"/>
      <c r="B653" s="7"/>
      <c r="C653" s="10"/>
      <c r="D653" s="10"/>
      <c r="E653" s="10"/>
      <c r="F653" s="7"/>
      <c r="G653" s="7"/>
      <c r="H653" s="18"/>
      <c r="I653" s="15"/>
      <c r="J653" s="10"/>
      <c r="K653" s="1499"/>
      <c r="L653" s="1499"/>
      <c r="M653" s="1499"/>
      <c r="N653" s="1500"/>
      <c r="P653" s="1432"/>
      <c r="Q653" s="9"/>
      <c r="R653" s="10"/>
      <c r="S653" s="10"/>
      <c r="T653" s="10"/>
      <c r="U653" s="10"/>
      <c r="V653" s="10"/>
      <c r="W653" s="10"/>
      <c r="X653" s="10"/>
      <c r="Y653" s="10"/>
      <c r="Z653" s="10"/>
      <c r="AA653" s="10"/>
      <c r="AB653" s="10"/>
      <c r="AC653" s="11"/>
    </row>
    <row r="654" spans="1:29" ht="16.5" customHeight="1">
      <c r="A654" s="1432"/>
      <c r="B654" s="7"/>
      <c r="C654" s="535">
        <f>SUM(C649:C652)</f>
        <v>3.58</v>
      </c>
      <c r="D654" s="228" t="s">
        <v>8</v>
      </c>
      <c r="E654" s="228"/>
      <c r="F654" s="7"/>
      <c r="G654" s="7"/>
      <c r="H654" s="1591">
        <f>H641</f>
        <v>0.21201413427561835</v>
      </c>
      <c r="I654" s="1591"/>
      <c r="J654" s="10"/>
      <c r="K654" s="10"/>
      <c r="L654" s="10"/>
      <c r="M654" s="10"/>
      <c r="N654" s="11"/>
      <c r="P654" s="1432"/>
      <c r="Q654" s="9"/>
      <c r="R654" s="10"/>
      <c r="S654" s="10"/>
      <c r="T654" s="10"/>
      <c r="U654" s="10"/>
      <c r="V654" s="10"/>
      <c r="W654" s="10"/>
      <c r="X654" s="10"/>
      <c r="Y654" s="10"/>
      <c r="Z654" s="10"/>
      <c r="AA654" s="10"/>
      <c r="AB654" s="10"/>
      <c r="AC654" s="11"/>
    </row>
    <row r="655" spans="1:29" ht="16.5" customHeight="1">
      <c r="A655" s="1432"/>
      <c r="B655" s="10"/>
      <c r="C655" s="10"/>
      <c r="D655" s="10"/>
      <c r="E655" s="10"/>
      <c r="F655" s="10"/>
      <c r="G655" s="10"/>
      <c r="H655" s="10"/>
      <c r="I655" s="10"/>
      <c r="J655" s="10"/>
      <c r="K655" s="10"/>
      <c r="L655" s="10"/>
      <c r="M655" s="10"/>
      <c r="N655" s="11"/>
      <c r="P655" s="1432"/>
      <c r="Q655" s="9"/>
      <c r="R655" s="10"/>
      <c r="S655" s="10"/>
      <c r="T655" s="10"/>
      <c r="U655" s="10"/>
      <c r="V655" s="10"/>
      <c r="W655" s="10"/>
      <c r="X655" s="10"/>
      <c r="Y655" s="10"/>
      <c r="Z655" s="10"/>
      <c r="AA655" s="10"/>
      <c r="AB655" s="10"/>
      <c r="AC655" s="11"/>
    </row>
    <row r="656" spans="1:29" ht="16.5" customHeight="1">
      <c r="A656" s="1432"/>
      <c r="B656" s="1484" t="s">
        <v>464</v>
      </c>
      <c r="C656" s="1485"/>
      <c r="D656" s="1485"/>
      <c r="E656" s="1485"/>
      <c r="F656" s="1485"/>
      <c r="G656" s="1485"/>
      <c r="H656" s="1485"/>
      <c r="I656" s="1485"/>
      <c r="J656" s="1485"/>
      <c r="K656" s="1485"/>
      <c r="L656" s="1485"/>
      <c r="M656" s="1485"/>
      <c r="N656" s="1486"/>
      <c r="P656" s="1432"/>
      <c r="Q656" s="9"/>
      <c r="R656" s="1037" t="s">
        <v>1503</v>
      </c>
      <c r="S656" s="1038"/>
      <c r="T656" s="1038"/>
      <c r="U656" s="10"/>
      <c r="V656" s="10"/>
      <c r="W656" s="10"/>
      <c r="X656" s="10"/>
      <c r="Y656" s="10"/>
      <c r="Z656" s="10"/>
      <c r="AA656" s="10"/>
      <c r="AB656" s="10"/>
      <c r="AC656" s="11"/>
    </row>
    <row r="657" spans="1:29" ht="16.5" customHeight="1">
      <c r="A657" s="1432"/>
      <c r="B657" s="269"/>
      <c r="C657" s="265"/>
      <c r="D657" s="265"/>
      <c r="E657" s="265"/>
      <c r="F657" s="265"/>
      <c r="G657" s="265"/>
      <c r="H657" s="265"/>
      <c r="I657" s="265"/>
      <c r="J657" s="265"/>
      <c r="K657" s="265"/>
      <c r="L657" s="265"/>
      <c r="M657" s="265"/>
      <c r="N657" s="270"/>
      <c r="P657" s="1432"/>
      <c r="Q657" s="9"/>
      <c r="R657" s="10"/>
      <c r="S657" s="10"/>
      <c r="T657" s="10"/>
      <c r="U657" s="10"/>
      <c r="V657" s="10"/>
      <c r="W657" s="10"/>
      <c r="X657" s="10"/>
      <c r="Y657" s="10"/>
      <c r="Z657" s="10"/>
      <c r="AA657" s="10"/>
      <c r="AB657" s="10"/>
      <c r="AC657" s="11"/>
    </row>
    <row r="658" spans="1:29" ht="16.5" customHeight="1">
      <c r="A658" s="1432"/>
      <c r="B658" s="1776" t="s">
        <v>728</v>
      </c>
      <c r="C658" s="1777"/>
      <c r="D658" s="1777"/>
      <c r="E658" s="1777"/>
      <c r="F658" s="1777"/>
      <c r="G658" s="1777"/>
      <c r="H658" s="10"/>
      <c r="I658" s="10"/>
      <c r="J658" s="193"/>
      <c r="K658" s="20"/>
      <c r="L658" s="10"/>
      <c r="M658" s="10"/>
      <c r="N658" s="19"/>
      <c r="P658" s="1432"/>
      <c r="Q658" s="1768" t="s">
        <v>716</v>
      </c>
      <c r="R658" s="1769"/>
      <c r="S658" s="1769"/>
      <c r="T658" s="1769"/>
      <c r="U658" s="1769"/>
      <c r="V658" s="1769"/>
      <c r="W658" s="1769"/>
      <c r="X658" s="1769"/>
      <c r="Y658" s="1769"/>
      <c r="Z658" s="1769"/>
      <c r="AA658" s="1769"/>
      <c r="AB658" s="1769"/>
      <c r="AC658" s="1770"/>
    </row>
    <row r="659" spans="1:29" ht="15.75">
      <c r="A659" s="1432"/>
      <c r="B659" s="86"/>
      <c r="C659" s="590" t="s">
        <v>719</v>
      </c>
      <c r="D659" s="20">
        <f>H637</f>
        <v>2</v>
      </c>
      <c r="E659" s="20" t="s">
        <v>726</v>
      </c>
      <c r="F659" s="28"/>
      <c r="G659" s="28"/>
      <c r="H659" s="28"/>
      <c r="I659" s="28"/>
      <c r="J659" s="537" t="s">
        <v>430</v>
      </c>
      <c r="K659" s="533"/>
      <c r="L659" s="533"/>
      <c r="M659" s="533"/>
      <c r="N659" s="534"/>
      <c r="O659" s="3"/>
      <c r="P659" s="1432"/>
      <c r="Q659" s="1778" t="s">
        <v>717</v>
      </c>
      <c r="R659" s="1779"/>
      <c r="S659" s="1779"/>
      <c r="T659" s="1779"/>
      <c r="U659" s="1779"/>
      <c r="V659" s="1779"/>
      <c r="W659" s="1779"/>
      <c r="X659" s="1779"/>
      <c r="Y659" s="1779"/>
      <c r="Z659" s="1779"/>
      <c r="AA659" s="1779"/>
      <c r="AB659" s="1779"/>
      <c r="AC659" s="1780"/>
    </row>
    <row r="660" spans="1:29" ht="15.75">
      <c r="A660" s="1432"/>
      <c r="B660" s="86"/>
      <c r="C660" s="27"/>
      <c r="D660" s="28"/>
      <c r="E660" s="28"/>
      <c r="F660" s="400"/>
      <c r="G660" s="121" t="s">
        <v>223</v>
      </c>
      <c r="H660" s="1409">
        <f>H649</f>
        <v>5.9221825216653166E-2</v>
      </c>
      <c r="I660" s="1409"/>
      <c r="J660" s="28"/>
      <c r="K660" s="533"/>
      <c r="L660" s="533"/>
      <c r="M660" s="533"/>
      <c r="N660" s="534"/>
      <c r="O660" s="3"/>
      <c r="P660" s="1432"/>
      <c r="Q660" s="9"/>
      <c r="R660" s="10"/>
      <c r="S660" s="10"/>
      <c r="T660" s="10"/>
      <c r="U660" s="10"/>
      <c r="V660" s="10"/>
      <c r="W660" s="10"/>
      <c r="X660" s="10"/>
      <c r="Y660" s="10"/>
      <c r="Z660" s="10"/>
      <c r="AA660" s="10"/>
      <c r="AB660" s="10"/>
      <c r="AC660" s="11"/>
    </row>
    <row r="661" spans="1:29" ht="15.75">
      <c r="A661" s="1432"/>
      <c r="B661" s="86"/>
      <c r="C661" s="27"/>
      <c r="D661" s="28"/>
      <c r="E661" s="28"/>
      <c r="F661" s="28"/>
      <c r="G661" s="121" t="s">
        <v>44</v>
      </c>
      <c r="H661" s="1409">
        <f>H650+H651</f>
        <v>0.11844365043330636</v>
      </c>
      <c r="I661" s="1409"/>
      <c r="J661" s="28"/>
      <c r="K661" s="533"/>
      <c r="L661" s="533"/>
      <c r="M661" s="533"/>
      <c r="N661" s="534"/>
      <c r="O661" s="3"/>
      <c r="P661" s="1432"/>
      <c r="Q661" s="9"/>
      <c r="R661" s="10"/>
      <c r="S661" s="10"/>
      <c r="T661" s="10"/>
      <c r="U661" s="10"/>
      <c r="V661" s="10"/>
      <c r="W661" s="10"/>
      <c r="X661" s="10"/>
      <c r="Y661" s="10"/>
      <c r="Z661" s="10"/>
      <c r="AA661" s="10"/>
      <c r="AB661" s="10"/>
      <c r="AC661" s="11"/>
    </row>
    <row r="662" spans="1:29" ht="15.75">
      <c r="A662" s="1432"/>
      <c r="B662" s="86"/>
      <c r="C662" s="27"/>
      <c r="D662" s="28"/>
      <c r="E662" s="28"/>
      <c r="F662" s="28"/>
      <c r="G662" s="121" t="s">
        <v>252</v>
      </c>
      <c r="H662" s="1409">
        <f>H652</f>
        <v>3.4348658625658841E-2</v>
      </c>
      <c r="I662" s="1409"/>
      <c r="J662" s="28"/>
      <c r="K662" s="533"/>
      <c r="L662" s="533"/>
      <c r="M662" s="533"/>
      <c r="N662" s="534"/>
      <c r="O662" s="3"/>
      <c r="P662" s="1432"/>
      <c r="Q662" s="9"/>
      <c r="R662" s="10"/>
      <c r="S662" s="10"/>
      <c r="T662" s="10"/>
      <c r="U662" s="10"/>
      <c r="V662" s="10"/>
      <c r="W662" s="10"/>
      <c r="X662" s="10"/>
      <c r="Y662" s="10"/>
      <c r="Z662" s="10"/>
      <c r="AA662" s="10"/>
      <c r="AB662" s="10"/>
      <c r="AC662" s="11"/>
    </row>
    <row r="663" spans="1:29" ht="15.75">
      <c r="A663" s="1432"/>
      <c r="B663" s="86"/>
      <c r="C663" s="27"/>
      <c r="D663" s="28"/>
      <c r="E663" s="28"/>
      <c r="F663" s="28"/>
      <c r="G663" s="121" t="s">
        <v>710</v>
      </c>
      <c r="H663" s="1409">
        <f>H639</f>
        <v>0.88339222614840984</v>
      </c>
      <c r="I663" s="1409"/>
      <c r="J663" s="28"/>
      <c r="K663" s="533"/>
      <c r="L663" s="533"/>
      <c r="M663" s="533"/>
      <c r="N663" s="534"/>
      <c r="O663" s="3"/>
      <c r="P663" s="1432"/>
      <c r="Q663" s="9"/>
      <c r="R663" s="10"/>
      <c r="S663" s="10"/>
      <c r="T663" s="10"/>
      <c r="U663" s="10"/>
      <c r="V663" s="10"/>
      <c r="W663" s="10"/>
      <c r="X663" s="10"/>
      <c r="Y663" s="10"/>
      <c r="Z663" s="10"/>
      <c r="AA663" s="10"/>
      <c r="AB663" s="10"/>
      <c r="AC663" s="11"/>
    </row>
    <row r="664" spans="1:29" ht="15.75">
      <c r="A664" s="1432"/>
      <c r="B664" s="9"/>
      <c r="C664" s="129"/>
      <c r="D664" s="531"/>
      <c r="E664" s="531"/>
      <c r="F664" s="531"/>
      <c r="G664" s="121" t="s">
        <v>727</v>
      </c>
      <c r="H664" s="1409">
        <f>H640</f>
        <v>2.1201413427561835E-2</v>
      </c>
      <c r="I664" s="1409"/>
      <c r="J664" s="637">
        <f>J640</f>
        <v>10.600706713780918</v>
      </c>
      <c r="K664" s="638" t="s">
        <v>380</v>
      </c>
      <c r="L664" s="533"/>
      <c r="M664" s="533"/>
      <c r="N664" s="534"/>
      <c r="O664" s="3"/>
      <c r="P664" s="1432"/>
      <c r="Q664" s="9"/>
      <c r="R664" s="10"/>
      <c r="S664" s="877" t="s">
        <v>430</v>
      </c>
      <c r="T664" s="886">
        <f>J664</f>
        <v>10.600706713780918</v>
      </c>
      <c r="U664" s="14" t="s">
        <v>1500</v>
      </c>
      <c r="V664" s="10"/>
      <c r="W664" s="10"/>
      <c r="X664" s="10"/>
      <c r="Y664" s="10"/>
      <c r="Z664" s="10"/>
      <c r="AA664" s="10"/>
      <c r="AB664" s="10"/>
      <c r="AC664" s="11"/>
    </row>
    <row r="665" spans="1:29" ht="15.75">
      <c r="A665" s="1432"/>
      <c r="B665" s="9"/>
      <c r="C665" s="129"/>
      <c r="D665" s="531"/>
      <c r="E665" s="531"/>
      <c r="F665" s="531"/>
      <c r="G665" s="121" t="s">
        <v>701</v>
      </c>
      <c r="H665" s="1409">
        <f>H642</f>
        <v>0.88339222614840984</v>
      </c>
      <c r="I665" s="1409"/>
      <c r="J665" s="177"/>
      <c r="K665" s="533"/>
      <c r="L665" s="533"/>
      <c r="M665" s="533"/>
      <c r="N665" s="534"/>
      <c r="O665" s="3"/>
      <c r="P665" s="1432"/>
      <c r="Q665" s="9"/>
      <c r="R665" s="10"/>
      <c r="S665" s="10"/>
      <c r="T665" s="10"/>
      <c r="U665" s="10"/>
      <c r="V665" s="10"/>
      <c r="W665" s="10"/>
      <c r="X665" s="10"/>
      <c r="Y665" s="10"/>
      <c r="Z665" s="10"/>
      <c r="AA665" s="10"/>
      <c r="AB665" s="10"/>
      <c r="AC665" s="11"/>
    </row>
    <row r="666" spans="1:29" ht="15.75">
      <c r="A666" s="1432"/>
      <c r="B666" s="9"/>
      <c r="C666" s="129"/>
      <c r="D666" s="531"/>
      <c r="E666" s="531"/>
      <c r="F666" s="531"/>
      <c r="G666" s="531"/>
      <c r="H666" s="531"/>
      <c r="I666" s="10"/>
      <c r="J666" s="177"/>
      <c r="K666" s="533"/>
      <c r="L666" s="533"/>
      <c r="M666" s="533"/>
      <c r="N666" s="534"/>
      <c r="O666" s="3"/>
      <c r="P666" s="1432"/>
      <c r="Q666" s="9"/>
      <c r="R666" s="10"/>
      <c r="S666" s="10"/>
      <c r="T666" s="10"/>
      <c r="U666" s="10"/>
      <c r="V666" s="10"/>
      <c r="W666" s="10"/>
      <c r="X666" s="10"/>
      <c r="Y666" s="10"/>
      <c r="Z666" s="10"/>
      <c r="AA666" s="10"/>
      <c r="AB666" s="10"/>
      <c r="AC666" s="11"/>
    </row>
    <row r="667" spans="1:29" ht="15.75">
      <c r="A667" s="1432"/>
      <c r="B667" s="9"/>
      <c r="C667" s="129"/>
      <c r="D667" s="531"/>
      <c r="E667" s="1510" t="s">
        <v>8</v>
      </c>
      <c r="F667" s="1510"/>
      <c r="G667" s="1510"/>
      <c r="H667" s="1591">
        <f>SUM(H660:I666)</f>
        <v>2</v>
      </c>
      <c r="I667" s="1591"/>
      <c r="J667" s="177"/>
      <c r="K667" s="533"/>
      <c r="L667" s="533"/>
      <c r="M667" s="533"/>
      <c r="N667" s="534"/>
      <c r="O667" s="3"/>
      <c r="P667" s="1432"/>
      <c r="Q667" s="9"/>
      <c r="R667" s="10"/>
      <c r="S667" s="10"/>
      <c r="T667" s="10"/>
      <c r="U667" s="10"/>
      <c r="V667" s="10"/>
      <c r="W667" s="10"/>
      <c r="X667" s="10"/>
      <c r="Y667" s="10"/>
      <c r="Z667" s="10"/>
      <c r="AA667" s="10"/>
      <c r="AB667" s="10"/>
      <c r="AC667" s="11"/>
    </row>
    <row r="668" spans="1:29" ht="15.75">
      <c r="A668" s="1432"/>
      <c r="B668" s="9"/>
      <c r="C668" s="129"/>
      <c r="D668" s="531"/>
      <c r="E668" s="531"/>
      <c r="F668" s="531"/>
      <c r="G668" s="531"/>
      <c r="H668" s="531"/>
      <c r="I668" s="10"/>
      <c r="J668" s="177"/>
      <c r="K668" s="533"/>
      <c r="L668" s="533"/>
      <c r="M668" s="533"/>
      <c r="N668" s="534"/>
      <c r="O668" s="3"/>
      <c r="P668" s="1432"/>
      <c r="Q668" s="1016" t="s">
        <v>1418</v>
      </c>
      <c r="R668" s="10"/>
      <c r="S668" s="10"/>
      <c r="T668" s="10"/>
      <c r="U668" s="10"/>
      <c r="V668" s="10"/>
      <c r="W668" s="10"/>
      <c r="X668" s="10"/>
      <c r="Y668" s="10"/>
      <c r="Z668" s="10"/>
      <c r="AA668" s="10"/>
      <c r="AB668" s="10"/>
      <c r="AC668" s="11"/>
    </row>
    <row r="669" spans="1:29" ht="15.75" customHeight="1" thickBot="1">
      <c r="A669" s="1432"/>
      <c r="B669" s="1768" t="s">
        <v>716</v>
      </c>
      <c r="C669" s="1769"/>
      <c r="D669" s="1769"/>
      <c r="E669" s="1769"/>
      <c r="F669" s="1769"/>
      <c r="G669" s="1769"/>
      <c r="H669" s="1769"/>
      <c r="I669" s="1769"/>
      <c r="J669" s="1769"/>
      <c r="K669" s="1769"/>
      <c r="L669" s="1769"/>
      <c r="M669" s="1769"/>
      <c r="N669" s="1770"/>
      <c r="O669" s="3"/>
      <c r="P669" s="1432"/>
      <c r="Q669" s="992" t="str">
        <f ca="1">CELL("nomfichier",P665)</f>
        <v>D:\1 UPRT SITE WEB\uprt.fr\ff-mickael-rabeau\[ff-mr-patisserie-N°3-complet.xlsx]Crèmes et Garnitures</v>
      </c>
      <c r="R669" s="10"/>
      <c r="S669" s="10"/>
      <c r="T669" s="10"/>
      <c r="U669" s="10"/>
      <c r="V669" s="10"/>
      <c r="W669" s="10"/>
      <c r="X669" s="10"/>
      <c r="Y669" s="10"/>
      <c r="Z669" s="10"/>
      <c r="AA669" s="10"/>
      <c r="AB669" s="10"/>
      <c r="AC669" s="11"/>
    </row>
    <row r="670" spans="1:29" ht="16.5" customHeight="1" thickBot="1">
      <c r="A670" s="1432"/>
      <c r="B670" s="1771" t="s">
        <v>717</v>
      </c>
      <c r="C670" s="1772"/>
      <c r="D670" s="1772"/>
      <c r="E670" s="1772"/>
      <c r="F670" s="1772"/>
      <c r="G670" s="1772"/>
      <c r="H670" s="1772"/>
      <c r="I670" s="1772"/>
      <c r="J670" s="1772"/>
      <c r="K670" s="1772"/>
      <c r="L670" s="1772"/>
      <c r="M670" s="1772"/>
      <c r="N670" s="1773"/>
      <c r="O670" s="3"/>
      <c r="P670" s="1432"/>
      <c r="Q670" s="938"/>
      <c r="R670" s="939"/>
      <c r="S670" s="939"/>
      <c r="T670" s="939"/>
      <c r="U670" s="25"/>
      <c r="V670" s="25"/>
      <c r="W670" s="25"/>
      <c r="X670" s="25"/>
      <c r="Y670" s="25"/>
      <c r="Z670" s="25"/>
      <c r="AA670" s="25"/>
      <c r="AB670" s="25"/>
      <c r="AC670" s="26"/>
    </row>
    <row r="671" spans="1:29">
      <c r="A671" s="1432"/>
      <c r="B671" s="23" t="s">
        <v>6</v>
      </c>
      <c r="C671" s="452" t="s">
        <v>10</v>
      </c>
      <c r="D671" s="25"/>
      <c r="E671" s="25"/>
      <c r="F671" s="25"/>
      <c r="G671" s="25"/>
      <c r="H671" s="25"/>
      <c r="I671" s="25"/>
      <c r="J671" s="25"/>
      <c r="K671" s="25"/>
      <c r="L671" s="25"/>
      <c r="M671" s="25"/>
      <c r="N671" s="26"/>
      <c r="P671" s="1432"/>
      <c r="Q671" s="9"/>
      <c r="R671" s="10" t="s">
        <v>9</v>
      </c>
      <c r="S671" s="932" t="s">
        <v>177</v>
      </c>
      <c r="T671" s="10"/>
      <c r="U671" s="10"/>
      <c r="V671" s="1429" t="s">
        <v>179</v>
      </c>
      <c r="W671" s="1429"/>
      <c r="X671" s="1429"/>
      <c r="Y671" s="1429"/>
      <c r="Z671" s="1429"/>
      <c r="AA671" s="1429"/>
      <c r="AB671" s="1429"/>
      <c r="AC671" s="1430"/>
    </row>
    <row r="672" spans="1:29">
      <c r="A672" s="1432"/>
      <c r="B672" s="86" t="s">
        <v>5</v>
      </c>
      <c r="C672" s="451" t="s">
        <v>11</v>
      </c>
      <c r="D672" s="28"/>
      <c r="E672" s="28"/>
      <c r="F672" s="28"/>
      <c r="G672" s="28"/>
      <c r="H672" s="28"/>
      <c r="I672" s="28"/>
      <c r="J672" s="28"/>
      <c r="K672" s="28"/>
      <c r="L672" s="28"/>
      <c r="M672" s="10"/>
      <c r="N672" s="29"/>
      <c r="P672" s="1432"/>
      <c r="Q672" s="834"/>
      <c r="R672" s="245"/>
      <c r="S672" s="245"/>
      <c r="T672" s="245"/>
      <c r="U672" s="245"/>
      <c r="V672" s="1029"/>
      <c r="W672" s="1029" t="s">
        <v>178</v>
      </c>
      <c r="X672" s="1029"/>
      <c r="Y672" s="1029"/>
      <c r="Z672" s="1029"/>
      <c r="AA672" s="1029"/>
      <c r="AB672" s="1029"/>
      <c r="AC672" s="1030"/>
    </row>
    <row r="673" spans="1:29" ht="15" customHeight="1">
      <c r="A673" s="1432"/>
      <c r="B673" s="1433" t="s">
        <v>12</v>
      </c>
      <c r="C673" s="1434"/>
      <c r="D673" s="1434"/>
      <c r="E673" s="1434"/>
      <c r="F673" s="1434"/>
      <c r="G673" s="1434"/>
      <c r="H673" s="1434"/>
      <c r="I673" s="1434"/>
      <c r="J673" s="1434"/>
      <c r="K673" s="1434"/>
      <c r="L673" s="1434"/>
      <c r="M673" s="1434"/>
      <c r="N673" s="1435"/>
      <c r="P673" s="1432"/>
      <c r="Q673" s="1433" t="s">
        <v>12</v>
      </c>
      <c r="R673" s="1434"/>
      <c r="S673" s="1434"/>
      <c r="T673" s="1434"/>
      <c r="U673" s="1434"/>
      <c r="V673" s="1434"/>
      <c r="W673" s="1434"/>
      <c r="X673" s="1434"/>
      <c r="Y673" s="1434"/>
      <c r="Z673" s="1434"/>
      <c r="AA673" s="1434"/>
      <c r="AB673" s="1434"/>
      <c r="AC673" s="1435"/>
    </row>
    <row r="674" spans="1:29" ht="15.75" thickBot="1">
      <c r="A674" s="1432"/>
      <c r="B674" s="1436"/>
      <c r="C674" s="1437"/>
      <c r="D674" s="1437"/>
      <c r="E674" s="1437"/>
      <c r="F674" s="1437"/>
      <c r="G674" s="1437"/>
      <c r="H674" s="1437"/>
      <c r="I674" s="1437"/>
      <c r="J674" s="1437"/>
      <c r="K674" s="1437"/>
      <c r="L674" s="1437"/>
      <c r="M674" s="1437"/>
      <c r="N674" s="1438"/>
      <c r="P674" s="1432"/>
      <c r="Q674" s="1436"/>
      <c r="R674" s="1437"/>
      <c r="S674" s="1437"/>
      <c r="T674" s="1437"/>
      <c r="U674" s="1437"/>
      <c r="V674" s="1437"/>
      <c r="W674" s="1437"/>
      <c r="X674" s="1437"/>
      <c r="Y674" s="1437"/>
      <c r="Z674" s="1437"/>
      <c r="AA674" s="1437"/>
      <c r="AB674" s="1437"/>
      <c r="AC674" s="1438"/>
    </row>
  </sheetData>
  <mergeCells count="734">
    <mergeCell ref="Q535:AA536"/>
    <mergeCell ref="V545:AC545"/>
    <mergeCell ref="Q433:AC434"/>
    <mergeCell ref="Q435:AA437"/>
    <mergeCell ref="Q438:AA439"/>
    <mergeCell ref="V445:AC445"/>
    <mergeCell ref="Q455:AC456"/>
    <mergeCell ref="Q475:AC475"/>
    <mergeCell ref="V671:AC671"/>
    <mergeCell ref="Q579:AC580"/>
    <mergeCell ref="Q581:AA583"/>
    <mergeCell ref="Q584:AA585"/>
    <mergeCell ref="V625:AC625"/>
    <mergeCell ref="Q635:AC636"/>
    <mergeCell ref="Q637:AA639"/>
    <mergeCell ref="Q640:AA641"/>
    <mergeCell ref="Q658:AC658"/>
    <mergeCell ref="Q659:AC659"/>
    <mergeCell ref="Q555:AC556"/>
    <mergeCell ref="Q557:AA559"/>
    <mergeCell ref="Q560:AA561"/>
    <mergeCell ref="V569:AC569"/>
    <mergeCell ref="Q571:AC572"/>
    <mergeCell ref="Q574:AC574"/>
    <mergeCell ref="Q409:AC410"/>
    <mergeCell ref="Q272:AC273"/>
    <mergeCell ref="Q274:AA276"/>
    <mergeCell ref="Q277:AA278"/>
    <mergeCell ref="V291:AC291"/>
    <mergeCell ref="Q301:AC302"/>
    <mergeCell ref="Q303:AA305"/>
    <mergeCell ref="Q306:AA307"/>
    <mergeCell ref="V320:AC320"/>
    <mergeCell ref="Q330:AC331"/>
    <mergeCell ref="Q401:AC402"/>
    <mergeCell ref="Q296:AC296"/>
    <mergeCell ref="Q380:AC380"/>
    <mergeCell ref="V163:AC163"/>
    <mergeCell ref="Q173:AC174"/>
    <mergeCell ref="Q175:AA177"/>
    <mergeCell ref="Q178:AA179"/>
    <mergeCell ref="V187:AC187"/>
    <mergeCell ref="Q6:AC8"/>
    <mergeCell ref="Q17:AC18"/>
    <mergeCell ref="Q20:AA22"/>
    <mergeCell ref="Q23:AA24"/>
    <mergeCell ref="Q48:AA50"/>
    <mergeCell ref="V60:AC60"/>
    <mergeCell ref="Q70:AC71"/>
    <mergeCell ref="Q72:AA74"/>
    <mergeCell ref="Q75:AA76"/>
    <mergeCell ref="V97:AC97"/>
    <mergeCell ref="Q107:AC108"/>
    <mergeCell ref="Q109:AA111"/>
    <mergeCell ref="Q112:AA113"/>
    <mergeCell ref="Q122:AC123"/>
    <mergeCell ref="Q115:T115"/>
    <mergeCell ref="Q66:AC67"/>
    <mergeCell ref="Q68:AC69"/>
    <mergeCell ref="Q189:AC190"/>
    <mergeCell ref="Q62:AC63"/>
    <mergeCell ref="Q65:AC65"/>
    <mergeCell ref="Q673:AC674"/>
    <mergeCell ref="Q627:AC628"/>
    <mergeCell ref="Q630:AC630"/>
    <mergeCell ref="P631:P674"/>
    <mergeCell ref="Q631:AC632"/>
    <mergeCell ref="Q633:AC634"/>
    <mergeCell ref="P575:P628"/>
    <mergeCell ref="Q575:AC576"/>
    <mergeCell ref="Q577:AC578"/>
    <mergeCell ref="P429:P448"/>
    <mergeCell ref="Q429:AC430"/>
    <mergeCell ref="Q431:AC432"/>
    <mergeCell ref="Q447:AC448"/>
    <mergeCell ref="Q550:AC550"/>
    <mergeCell ref="P551:P572"/>
    <mergeCell ref="Q551:AC552"/>
    <mergeCell ref="Q553:AC554"/>
    <mergeCell ref="Q547:AC548"/>
    <mergeCell ref="Q523:AC523"/>
    <mergeCell ref="P524:P548"/>
    <mergeCell ref="Q524:AC525"/>
    <mergeCell ref="Q526:AC527"/>
    <mergeCell ref="Q500:AC500"/>
    <mergeCell ref="P501:P521"/>
    <mergeCell ref="Q501:AC502"/>
    <mergeCell ref="Q503:AC504"/>
    <mergeCell ref="Q520:AC521"/>
    <mergeCell ref="Q505:AC506"/>
    <mergeCell ref="Q507:AA509"/>
    <mergeCell ref="Q510:AA511"/>
    <mergeCell ref="V518:AC518"/>
    <mergeCell ref="Q528:AC529"/>
    <mergeCell ref="Q530:AA532"/>
    <mergeCell ref="P405:P426"/>
    <mergeCell ref="Q405:AC406"/>
    <mergeCell ref="Q407:AC408"/>
    <mergeCell ref="Q425:AC426"/>
    <mergeCell ref="Q411:AA413"/>
    <mergeCell ref="Q414:AA415"/>
    <mergeCell ref="V423:AC423"/>
    <mergeCell ref="P476:P498"/>
    <mergeCell ref="Q476:AC477"/>
    <mergeCell ref="Q478:AC479"/>
    <mergeCell ref="Q497:AC498"/>
    <mergeCell ref="Q480:AC481"/>
    <mergeCell ref="Q482:AA484"/>
    <mergeCell ref="Q485:AA486"/>
    <mergeCell ref="V495:AC495"/>
    <mergeCell ref="Q450:AC450"/>
    <mergeCell ref="P451:P473"/>
    <mergeCell ref="Q451:AC452"/>
    <mergeCell ref="Q453:AC454"/>
    <mergeCell ref="Q472:AC473"/>
    <mergeCell ref="Q457:AA459"/>
    <mergeCell ref="Q460:AA461"/>
    <mergeCell ref="V470:AC470"/>
    <mergeCell ref="Q428:AC428"/>
    <mergeCell ref="Q325:AC325"/>
    <mergeCell ref="P326:P351"/>
    <mergeCell ref="Q326:AC327"/>
    <mergeCell ref="Q328:AC329"/>
    <mergeCell ref="Q350:AC351"/>
    <mergeCell ref="Q332:AA334"/>
    <mergeCell ref="Q335:AA336"/>
    <mergeCell ref="V348:AC348"/>
    <mergeCell ref="Q404:AC404"/>
    <mergeCell ref="Q385:AC386"/>
    <mergeCell ref="Q387:AA389"/>
    <mergeCell ref="Q390:AA391"/>
    <mergeCell ref="V399:AC399"/>
    <mergeCell ref="Q353:AC353"/>
    <mergeCell ref="P354:P378"/>
    <mergeCell ref="Q354:AC355"/>
    <mergeCell ref="Q356:AC357"/>
    <mergeCell ref="Q377:AC378"/>
    <mergeCell ref="Q358:AC359"/>
    <mergeCell ref="Q360:AA362"/>
    <mergeCell ref="Q363:AA364"/>
    <mergeCell ref="V375:AC375"/>
    <mergeCell ref="Q241:AC241"/>
    <mergeCell ref="P242:P265"/>
    <mergeCell ref="Q242:AC243"/>
    <mergeCell ref="Q244:AC245"/>
    <mergeCell ref="Q264:AC265"/>
    <mergeCell ref="Q246:AC247"/>
    <mergeCell ref="Q248:AA250"/>
    <mergeCell ref="Q251:AA252"/>
    <mergeCell ref="V262:AC262"/>
    <mergeCell ref="P297:P323"/>
    <mergeCell ref="Q297:AC298"/>
    <mergeCell ref="Q299:AC300"/>
    <mergeCell ref="Q322:AC323"/>
    <mergeCell ref="Q267:AC267"/>
    <mergeCell ref="P268:P294"/>
    <mergeCell ref="Q268:AC269"/>
    <mergeCell ref="Q270:AC271"/>
    <mergeCell ref="Q293:AC294"/>
    <mergeCell ref="Q215:AC215"/>
    <mergeCell ref="P216:P239"/>
    <mergeCell ref="Q216:AC217"/>
    <mergeCell ref="Q218:AC219"/>
    <mergeCell ref="Q238:AC239"/>
    <mergeCell ref="Q220:AC221"/>
    <mergeCell ref="Q222:AA224"/>
    <mergeCell ref="Q225:AA226"/>
    <mergeCell ref="V236:AC236"/>
    <mergeCell ref="Q192:AC192"/>
    <mergeCell ref="P193:P213"/>
    <mergeCell ref="Q193:AC194"/>
    <mergeCell ref="Q195:AC196"/>
    <mergeCell ref="Q212:AC213"/>
    <mergeCell ref="Q197:AC198"/>
    <mergeCell ref="Q199:AA201"/>
    <mergeCell ref="Q202:AA203"/>
    <mergeCell ref="V210:AC210"/>
    <mergeCell ref="B621:G621"/>
    <mergeCell ref="H654:I654"/>
    <mergeCell ref="B656:N656"/>
    <mergeCell ref="B658:G658"/>
    <mergeCell ref="H660:I660"/>
    <mergeCell ref="H661:I661"/>
    <mergeCell ref="H662:I662"/>
    <mergeCell ref="H651:I651"/>
    <mergeCell ref="K651:N653"/>
    <mergeCell ref="H652:I652"/>
    <mergeCell ref="B630:N630"/>
    <mergeCell ref="Q2:AC3"/>
    <mergeCell ref="Q10:AC10"/>
    <mergeCell ref="P11:P63"/>
    <mergeCell ref="Q11:Y15"/>
    <mergeCell ref="Q16:Y16"/>
    <mergeCell ref="E667:G667"/>
    <mergeCell ref="H667:I667"/>
    <mergeCell ref="Q165:AC166"/>
    <mergeCell ref="Q168:AC168"/>
    <mergeCell ref="P169:P190"/>
    <mergeCell ref="Q169:AC170"/>
    <mergeCell ref="Q171:AC172"/>
    <mergeCell ref="Q135:AA137"/>
    <mergeCell ref="Q138:AA139"/>
    <mergeCell ref="Q102:AC102"/>
    <mergeCell ref="P103:P166"/>
    <mergeCell ref="Q103:AC104"/>
    <mergeCell ref="Q105:AC106"/>
    <mergeCell ref="Q133:T133"/>
    <mergeCell ref="Q99:AC100"/>
    <mergeCell ref="P66:P100"/>
    <mergeCell ref="H663:I663"/>
    <mergeCell ref="H664:I664"/>
    <mergeCell ref="H665:I665"/>
    <mergeCell ref="A631:A674"/>
    <mergeCell ref="B631:N632"/>
    <mergeCell ref="B633:N634"/>
    <mergeCell ref="H636:I636"/>
    <mergeCell ref="H637:I637"/>
    <mergeCell ref="K638:N638"/>
    <mergeCell ref="H639:I639"/>
    <mergeCell ref="K639:N641"/>
    <mergeCell ref="H640:I640"/>
    <mergeCell ref="H641:I641"/>
    <mergeCell ref="H642:I642"/>
    <mergeCell ref="K642:N643"/>
    <mergeCell ref="K644:N646"/>
    <mergeCell ref="D645:F645"/>
    <mergeCell ref="H645:I645"/>
    <mergeCell ref="D646:H646"/>
    <mergeCell ref="B647:G647"/>
    <mergeCell ref="H649:I649"/>
    <mergeCell ref="K649:N650"/>
    <mergeCell ref="H650:I650"/>
    <mergeCell ref="B669:N669"/>
    <mergeCell ref="B670:N670"/>
    <mergeCell ref="B673:N674"/>
    <mergeCell ref="B602:N602"/>
    <mergeCell ref="B606:N606"/>
    <mergeCell ref="E619:G619"/>
    <mergeCell ref="E618:G618"/>
    <mergeCell ref="D598:F598"/>
    <mergeCell ref="H598:I598"/>
    <mergeCell ref="B627:N628"/>
    <mergeCell ref="B574:N574"/>
    <mergeCell ref="A575:A628"/>
    <mergeCell ref="B575:N576"/>
    <mergeCell ref="B577:N578"/>
    <mergeCell ref="H580:I580"/>
    <mergeCell ref="H581:I581"/>
    <mergeCell ref="K582:N582"/>
    <mergeCell ref="H583:I583"/>
    <mergeCell ref="K583:N585"/>
    <mergeCell ref="H584:I584"/>
    <mergeCell ref="H585:I585"/>
    <mergeCell ref="H586:I586"/>
    <mergeCell ref="K586:N588"/>
    <mergeCell ref="D588:F588"/>
    <mergeCell ref="H588:I588"/>
    <mergeCell ref="D589:F589"/>
    <mergeCell ref="H589:I589"/>
    <mergeCell ref="H595:I595"/>
    <mergeCell ref="K595:N596"/>
    <mergeCell ref="B296:N296"/>
    <mergeCell ref="B325:N325"/>
    <mergeCell ref="B353:N353"/>
    <mergeCell ref="B380:N380"/>
    <mergeCell ref="G397:H397"/>
    <mergeCell ref="I397:J397"/>
    <mergeCell ref="K397:N397"/>
    <mergeCell ref="B401:N402"/>
    <mergeCell ref="B404:N404"/>
    <mergeCell ref="G316:H316"/>
    <mergeCell ref="D318:F318"/>
    <mergeCell ref="G318:H318"/>
    <mergeCell ref="B322:N323"/>
    <mergeCell ref="I538:J538"/>
    <mergeCell ref="B500:N500"/>
    <mergeCell ref="G534:H534"/>
    <mergeCell ref="I534:J534"/>
    <mergeCell ref="I537:J537"/>
    <mergeCell ref="B526:N527"/>
    <mergeCell ref="F528:H530"/>
    <mergeCell ref="I528:J530"/>
    <mergeCell ref="F531:H531"/>
    <mergeCell ref="B591:G591"/>
    <mergeCell ref="K592:N592"/>
    <mergeCell ref="H593:I593"/>
    <mergeCell ref="K593:N594"/>
    <mergeCell ref="H594:I594"/>
    <mergeCell ref="J141:N142"/>
    <mergeCell ref="G142:H142"/>
    <mergeCell ref="G143:H143"/>
    <mergeCell ref="J143:N143"/>
    <mergeCell ref="D145:F145"/>
    <mergeCell ref="G145:H145"/>
    <mergeCell ref="B152:N152"/>
    <mergeCell ref="G141:H141"/>
    <mergeCell ref="B267:N267"/>
    <mergeCell ref="B241:N241"/>
    <mergeCell ref="B215:N215"/>
    <mergeCell ref="B192:N192"/>
    <mergeCell ref="B165:N166"/>
    <mergeCell ref="B428:N428"/>
    <mergeCell ref="B450:N450"/>
    <mergeCell ref="B475:N475"/>
    <mergeCell ref="G538:H538"/>
    <mergeCell ref="K533:N533"/>
    <mergeCell ref="A297:A323"/>
    <mergeCell ref="B297:N298"/>
    <mergeCell ref="B299:N300"/>
    <mergeCell ref="G303:H303"/>
    <mergeCell ref="G302:H302"/>
    <mergeCell ref="G305:H305"/>
    <mergeCell ref="J305:N307"/>
    <mergeCell ref="G306:H306"/>
    <mergeCell ref="G307:H307"/>
    <mergeCell ref="G308:H308"/>
    <mergeCell ref="J308:N310"/>
    <mergeCell ref="G309:H309"/>
    <mergeCell ref="G310:H310"/>
    <mergeCell ref="G311:H311"/>
    <mergeCell ref="G312:H312"/>
    <mergeCell ref="J312:N314"/>
    <mergeCell ref="G313:H313"/>
    <mergeCell ref="G314:H314"/>
    <mergeCell ref="G315:H315"/>
    <mergeCell ref="A268:A294"/>
    <mergeCell ref="B268:N269"/>
    <mergeCell ref="B270:N271"/>
    <mergeCell ref="G274:H274"/>
    <mergeCell ref="G273:H273"/>
    <mergeCell ref="G276:H276"/>
    <mergeCell ref="J276:N280"/>
    <mergeCell ref="G277:H277"/>
    <mergeCell ref="G278:H278"/>
    <mergeCell ref="G279:H279"/>
    <mergeCell ref="G280:H280"/>
    <mergeCell ref="G281:H281"/>
    <mergeCell ref="J281:N283"/>
    <mergeCell ref="G282:H282"/>
    <mergeCell ref="G283:H283"/>
    <mergeCell ref="G284:H284"/>
    <mergeCell ref="G285:H285"/>
    <mergeCell ref="J285:N286"/>
    <mergeCell ref="G286:H286"/>
    <mergeCell ref="G287:H287"/>
    <mergeCell ref="D289:F289"/>
    <mergeCell ref="G289:H289"/>
    <mergeCell ref="B293:N294"/>
    <mergeCell ref="A242:A265"/>
    <mergeCell ref="B242:N243"/>
    <mergeCell ref="G248:H248"/>
    <mergeCell ref="G247:H247"/>
    <mergeCell ref="G250:H250"/>
    <mergeCell ref="J250:N254"/>
    <mergeCell ref="G251:H251"/>
    <mergeCell ref="G252:H252"/>
    <mergeCell ref="G253:H253"/>
    <mergeCell ref="G254:H254"/>
    <mergeCell ref="G255:H255"/>
    <mergeCell ref="G256:H256"/>
    <mergeCell ref="J256:N257"/>
    <mergeCell ref="G257:H257"/>
    <mergeCell ref="G258:H258"/>
    <mergeCell ref="D260:F260"/>
    <mergeCell ref="G260:H260"/>
    <mergeCell ref="B264:N265"/>
    <mergeCell ref="B244:N245"/>
    <mergeCell ref="A216:A239"/>
    <mergeCell ref="B216:N217"/>
    <mergeCell ref="G222:H222"/>
    <mergeCell ref="G221:H221"/>
    <mergeCell ref="G224:H224"/>
    <mergeCell ref="G225:H225"/>
    <mergeCell ref="G226:H226"/>
    <mergeCell ref="G227:H227"/>
    <mergeCell ref="G228:H228"/>
    <mergeCell ref="G229:H229"/>
    <mergeCell ref="G230:H230"/>
    <mergeCell ref="G231:H231"/>
    <mergeCell ref="G232:H232"/>
    <mergeCell ref="D234:F234"/>
    <mergeCell ref="G234:H234"/>
    <mergeCell ref="B238:N239"/>
    <mergeCell ref="B218:N219"/>
    <mergeCell ref="J224:N227"/>
    <mergeCell ref="A193:A213"/>
    <mergeCell ref="B193:N194"/>
    <mergeCell ref="G199:H199"/>
    <mergeCell ref="G198:H198"/>
    <mergeCell ref="K200:N200"/>
    <mergeCell ref="G201:H201"/>
    <mergeCell ref="K201:N202"/>
    <mergeCell ref="G202:H202"/>
    <mergeCell ref="G203:H203"/>
    <mergeCell ref="K203:N204"/>
    <mergeCell ref="G204:H204"/>
    <mergeCell ref="G205:H205"/>
    <mergeCell ref="K205:N206"/>
    <mergeCell ref="G206:H206"/>
    <mergeCell ref="D208:F208"/>
    <mergeCell ref="G208:H208"/>
    <mergeCell ref="B212:N213"/>
    <mergeCell ref="B195:N196"/>
    <mergeCell ref="A169:A190"/>
    <mergeCell ref="B169:N170"/>
    <mergeCell ref="G175:H175"/>
    <mergeCell ref="G174:H174"/>
    <mergeCell ref="K176:N176"/>
    <mergeCell ref="G177:H177"/>
    <mergeCell ref="K177:N182"/>
    <mergeCell ref="G178:H178"/>
    <mergeCell ref="G179:H179"/>
    <mergeCell ref="G180:H180"/>
    <mergeCell ref="G181:H181"/>
    <mergeCell ref="G182:H182"/>
    <mergeCell ref="G183:H183"/>
    <mergeCell ref="K183:N183"/>
    <mergeCell ref="D185:F185"/>
    <mergeCell ref="G185:H185"/>
    <mergeCell ref="B189:N190"/>
    <mergeCell ref="B171:N172"/>
    <mergeCell ref="K136:N136"/>
    <mergeCell ref="G137:H137"/>
    <mergeCell ref="J137:N138"/>
    <mergeCell ref="B102:N102"/>
    <mergeCell ref="B103:N104"/>
    <mergeCell ref="G139:H139"/>
    <mergeCell ref="J139:N140"/>
    <mergeCell ref="J115:N115"/>
    <mergeCell ref="B168:N168"/>
    <mergeCell ref="B127:N127"/>
    <mergeCell ref="B147:N147"/>
    <mergeCell ref="J154:N155"/>
    <mergeCell ref="G138:H138"/>
    <mergeCell ref="G140:H140"/>
    <mergeCell ref="E54:G54"/>
    <mergeCell ref="H54:J54"/>
    <mergeCell ref="L54:N54"/>
    <mergeCell ref="G77:H77"/>
    <mergeCell ref="G78:H78"/>
    <mergeCell ref="G79:H79"/>
    <mergeCell ref="A103:A166"/>
    <mergeCell ref="B105:N106"/>
    <mergeCell ref="B107:N107"/>
    <mergeCell ref="B108:N109"/>
    <mergeCell ref="B110:E110"/>
    <mergeCell ref="G110:H110"/>
    <mergeCell ref="B111:E112"/>
    <mergeCell ref="F111:F112"/>
    <mergeCell ref="G111:H112"/>
    <mergeCell ref="B113:C114"/>
    <mergeCell ref="J116:N117"/>
    <mergeCell ref="J118:N119"/>
    <mergeCell ref="J120:N121"/>
    <mergeCell ref="J122:N122"/>
    <mergeCell ref="C125:G125"/>
    <mergeCell ref="B133:E133"/>
    <mergeCell ref="G133:H133"/>
    <mergeCell ref="G134:H134"/>
    <mergeCell ref="B2:N3"/>
    <mergeCell ref="B10:N10"/>
    <mergeCell ref="A11:A63"/>
    <mergeCell ref="G23:H23"/>
    <mergeCell ref="I23:J23"/>
    <mergeCell ref="K23:N24"/>
    <mergeCell ref="G24:H24"/>
    <mergeCell ref="B7:N8"/>
    <mergeCell ref="I24:J24"/>
    <mergeCell ref="D25:F25"/>
    <mergeCell ref="G25:H25"/>
    <mergeCell ref="I25:J25"/>
    <mergeCell ref="I28:J28"/>
    <mergeCell ref="I29:J29"/>
    <mergeCell ref="B49:G49"/>
    <mergeCell ref="H49:J49"/>
    <mergeCell ref="L49:N49"/>
    <mergeCell ref="H50:J50"/>
    <mergeCell ref="L50:N50"/>
    <mergeCell ref="B62:N63"/>
    <mergeCell ref="H51:J51"/>
    <mergeCell ref="L51:N51"/>
    <mergeCell ref="H52:J52"/>
    <mergeCell ref="L52:N52"/>
    <mergeCell ref="B43:J48"/>
    <mergeCell ref="B11:J15"/>
    <mergeCell ref="K11:L13"/>
    <mergeCell ref="M11:N13"/>
    <mergeCell ref="K14:L15"/>
    <mergeCell ref="M14:N15"/>
    <mergeCell ref="M16:N16"/>
    <mergeCell ref="K16:L16"/>
    <mergeCell ref="B16:J16"/>
    <mergeCell ref="G18:H18"/>
    <mergeCell ref="I18:J18"/>
    <mergeCell ref="B27:N27"/>
    <mergeCell ref="K43:L45"/>
    <mergeCell ref="M43:N45"/>
    <mergeCell ref="K46:L47"/>
    <mergeCell ref="M46:N47"/>
    <mergeCell ref="K48:L48"/>
    <mergeCell ref="M48:N48"/>
    <mergeCell ref="B42:N42"/>
    <mergeCell ref="K18:N18"/>
    <mergeCell ref="G19:H19"/>
    <mergeCell ref="I19:J19"/>
    <mergeCell ref="K19:N22"/>
    <mergeCell ref="G20:H20"/>
    <mergeCell ref="I20:J20"/>
    <mergeCell ref="G21:H21"/>
    <mergeCell ref="I21:J21"/>
    <mergeCell ref="G22:H22"/>
    <mergeCell ref="I22:J22"/>
    <mergeCell ref="A66:A100"/>
    <mergeCell ref="G76:H76"/>
    <mergeCell ref="I76:J76"/>
    <mergeCell ref="I77:J77"/>
    <mergeCell ref="I78:J78"/>
    <mergeCell ref="I79:J79"/>
    <mergeCell ref="B85:N85"/>
    <mergeCell ref="D81:F81"/>
    <mergeCell ref="G81:H81"/>
    <mergeCell ref="B86:N87"/>
    <mergeCell ref="I72:J72"/>
    <mergeCell ref="G73:H73"/>
    <mergeCell ref="I73:J73"/>
    <mergeCell ref="G74:H74"/>
    <mergeCell ref="K74:N74"/>
    <mergeCell ref="G75:H75"/>
    <mergeCell ref="K75:N79"/>
    <mergeCell ref="F70:K71"/>
    <mergeCell ref="G72:H72"/>
    <mergeCell ref="B66:N67"/>
    <mergeCell ref="B57:N57"/>
    <mergeCell ref="I88:I89"/>
    <mergeCell ref="J88:L89"/>
    <mergeCell ref="B99:N100"/>
    <mergeCell ref="B68:N69"/>
    <mergeCell ref="I74:J74"/>
    <mergeCell ref="I75:J75"/>
    <mergeCell ref="I81:J81"/>
    <mergeCell ref="B65:N65"/>
    <mergeCell ref="A326:A351"/>
    <mergeCell ref="B326:N327"/>
    <mergeCell ref="B328:N329"/>
    <mergeCell ref="G332:H332"/>
    <mergeCell ref="G331:H331"/>
    <mergeCell ref="G334:H334"/>
    <mergeCell ref="J334:N338"/>
    <mergeCell ref="G335:H335"/>
    <mergeCell ref="G336:H336"/>
    <mergeCell ref="G337:H337"/>
    <mergeCell ref="G338:H338"/>
    <mergeCell ref="G339:H339"/>
    <mergeCell ref="G340:H340"/>
    <mergeCell ref="J340:N342"/>
    <mergeCell ref="G341:H341"/>
    <mergeCell ref="G342:H342"/>
    <mergeCell ref="G343:H343"/>
    <mergeCell ref="D345:F345"/>
    <mergeCell ref="G345:H345"/>
    <mergeCell ref="B350:N351"/>
    <mergeCell ref="A354:A378"/>
    <mergeCell ref="B354:N355"/>
    <mergeCell ref="B356:N357"/>
    <mergeCell ref="G360:H360"/>
    <mergeCell ref="G359:H359"/>
    <mergeCell ref="G362:H362"/>
    <mergeCell ref="J362:N364"/>
    <mergeCell ref="G363:H363"/>
    <mergeCell ref="G364:H364"/>
    <mergeCell ref="G365:H365"/>
    <mergeCell ref="G366:H366"/>
    <mergeCell ref="G367:H367"/>
    <mergeCell ref="J367:N369"/>
    <mergeCell ref="G368:H368"/>
    <mergeCell ref="G369:H369"/>
    <mergeCell ref="G370:H370"/>
    <mergeCell ref="D372:F372"/>
    <mergeCell ref="G372:H372"/>
    <mergeCell ref="B377:N378"/>
    <mergeCell ref="A381:A402"/>
    <mergeCell ref="B381:N382"/>
    <mergeCell ref="B383:N384"/>
    <mergeCell ref="G386:H386"/>
    <mergeCell ref="I386:J386"/>
    <mergeCell ref="G387:H387"/>
    <mergeCell ref="I387:J387"/>
    <mergeCell ref="G388:H388"/>
    <mergeCell ref="I388:J388"/>
    <mergeCell ref="K389:N389"/>
    <mergeCell ref="G390:H390"/>
    <mergeCell ref="I390:J390"/>
    <mergeCell ref="K390:N394"/>
    <mergeCell ref="G391:H391"/>
    <mergeCell ref="I391:J391"/>
    <mergeCell ref="G392:H392"/>
    <mergeCell ref="I392:J392"/>
    <mergeCell ref="G393:H393"/>
    <mergeCell ref="I393:J393"/>
    <mergeCell ref="G394:H394"/>
    <mergeCell ref="I394:J394"/>
    <mergeCell ref="G395:H395"/>
    <mergeCell ref="I395:J395"/>
    <mergeCell ref="D397:F397"/>
    <mergeCell ref="A405:A426"/>
    <mergeCell ref="B405:N406"/>
    <mergeCell ref="B407:N408"/>
    <mergeCell ref="G411:H411"/>
    <mergeCell ref="G410:H410"/>
    <mergeCell ref="G413:H413"/>
    <mergeCell ref="J413:N415"/>
    <mergeCell ref="G414:H414"/>
    <mergeCell ref="G415:H415"/>
    <mergeCell ref="G416:H416"/>
    <mergeCell ref="G417:H417"/>
    <mergeCell ref="G418:H418"/>
    <mergeCell ref="J418:N419"/>
    <mergeCell ref="G419:H419"/>
    <mergeCell ref="D421:F421"/>
    <mergeCell ref="G421:H421"/>
    <mergeCell ref="B425:N426"/>
    <mergeCell ref="A429:A448"/>
    <mergeCell ref="B429:N430"/>
    <mergeCell ref="B431:N432"/>
    <mergeCell ref="G434:H434"/>
    <mergeCell ref="G435:H435"/>
    <mergeCell ref="G437:H437"/>
    <mergeCell ref="J437:N440"/>
    <mergeCell ref="G438:H438"/>
    <mergeCell ref="G439:H439"/>
    <mergeCell ref="G440:H440"/>
    <mergeCell ref="G441:H441"/>
    <mergeCell ref="D443:F443"/>
    <mergeCell ref="G443:H443"/>
    <mergeCell ref="B447:N448"/>
    <mergeCell ref="A451:A473"/>
    <mergeCell ref="B451:N452"/>
    <mergeCell ref="B453:N454"/>
    <mergeCell ref="G456:H456"/>
    <mergeCell ref="G457:H457"/>
    <mergeCell ref="G459:H459"/>
    <mergeCell ref="J459:N461"/>
    <mergeCell ref="G460:H460"/>
    <mergeCell ref="G461:H461"/>
    <mergeCell ref="G462:H462"/>
    <mergeCell ref="J462:N464"/>
    <mergeCell ref="G463:H463"/>
    <mergeCell ref="G464:H464"/>
    <mergeCell ref="G465:H465"/>
    <mergeCell ref="D467:F467"/>
    <mergeCell ref="G467:H467"/>
    <mergeCell ref="B472:N473"/>
    <mergeCell ref="A476:A498"/>
    <mergeCell ref="B476:N477"/>
    <mergeCell ref="B478:N479"/>
    <mergeCell ref="G481:H481"/>
    <mergeCell ref="G482:H482"/>
    <mergeCell ref="G484:H484"/>
    <mergeCell ref="J484:N486"/>
    <mergeCell ref="G485:H485"/>
    <mergeCell ref="G486:H486"/>
    <mergeCell ref="G487:H487"/>
    <mergeCell ref="G488:H488"/>
    <mergeCell ref="G489:H489"/>
    <mergeCell ref="G490:H490"/>
    <mergeCell ref="G491:H491"/>
    <mergeCell ref="D493:F493"/>
    <mergeCell ref="G493:H493"/>
    <mergeCell ref="B497:N498"/>
    <mergeCell ref="A524:A548"/>
    <mergeCell ref="B524:N525"/>
    <mergeCell ref="B550:N550"/>
    <mergeCell ref="I540:J540"/>
    <mergeCell ref="G540:H540"/>
    <mergeCell ref="C540:F540"/>
    <mergeCell ref="A501:A521"/>
    <mergeCell ref="B501:N502"/>
    <mergeCell ref="B503:N504"/>
    <mergeCell ref="G506:H506"/>
    <mergeCell ref="G507:H507"/>
    <mergeCell ref="G509:H509"/>
    <mergeCell ref="J509:N511"/>
    <mergeCell ref="G510:H510"/>
    <mergeCell ref="G511:H511"/>
    <mergeCell ref="G512:H512"/>
    <mergeCell ref="J512:N513"/>
    <mergeCell ref="G513:H513"/>
    <mergeCell ref="G514:H514"/>
    <mergeCell ref="A551:A572"/>
    <mergeCell ref="B551:N552"/>
    <mergeCell ref="B553:N554"/>
    <mergeCell ref="G556:H556"/>
    <mergeCell ref="I556:J556"/>
    <mergeCell ref="G557:H557"/>
    <mergeCell ref="I557:J557"/>
    <mergeCell ref="G558:H558"/>
    <mergeCell ref="I558:J558"/>
    <mergeCell ref="K559:N559"/>
    <mergeCell ref="G560:H560"/>
    <mergeCell ref="I560:J560"/>
    <mergeCell ref="G561:H561"/>
    <mergeCell ref="I561:J561"/>
    <mergeCell ref="G562:H562"/>
    <mergeCell ref="I562:J562"/>
    <mergeCell ref="G563:H563"/>
    <mergeCell ref="I563:J563"/>
    <mergeCell ref="G564:H564"/>
    <mergeCell ref="I564:J564"/>
    <mergeCell ref="G565:H565"/>
    <mergeCell ref="B571:N572"/>
    <mergeCell ref="P381:P402"/>
    <mergeCell ref="Q381:AC382"/>
    <mergeCell ref="Q383:AC384"/>
    <mergeCell ref="I567:J567"/>
    <mergeCell ref="K567:N567"/>
    <mergeCell ref="B547:N548"/>
    <mergeCell ref="D516:F516"/>
    <mergeCell ref="G516:H516"/>
    <mergeCell ref="B520:N521"/>
    <mergeCell ref="B523:N523"/>
    <mergeCell ref="I565:J565"/>
    <mergeCell ref="D567:F567"/>
    <mergeCell ref="G567:H567"/>
    <mergeCell ref="K534:N535"/>
    <mergeCell ref="G535:H535"/>
    <mergeCell ref="I535:J535"/>
    <mergeCell ref="G536:H536"/>
    <mergeCell ref="I536:J536"/>
    <mergeCell ref="G537:H537"/>
    <mergeCell ref="I531:J531"/>
    <mergeCell ref="F532:H532"/>
    <mergeCell ref="I532:J532"/>
    <mergeCell ref="G533:H533"/>
    <mergeCell ref="I533:J533"/>
  </mergeCells>
  <hyperlinks>
    <hyperlink ref="E164" r:id="rId1"/>
    <hyperlink ref="I161" r:id="rId2"/>
    <hyperlink ref="I209" r:id="rId3"/>
    <hyperlink ref="I56" r:id="rId4"/>
    <hyperlink ref="I235" r:id="rId5"/>
    <hyperlink ref="I261" r:id="rId6"/>
    <hyperlink ref="I347" r:id="rId7"/>
    <hyperlink ref="I374" r:id="rId8"/>
    <hyperlink ref="I444" r:id="rId9"/>
    <hyperlink ref="I469" r:id="rId10"/>
    <hyperlink ref="I517" r:id="rId11"/>
    <hyperlink ref="I568" r:id="rId12"/>
    <hyperlink ref="I600" r:id="rId13"/>
  </hyperlinks>
  <pageMargins left="0.7" right="0.7" top="0.75" bottom="0.75" header="0.3" footer="0.3"/>
  <pageSetup paperSize="9" orientation="portrait" r:id="rId14"/>
  <drawing r:id="rId1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F149"/>
  <sheetViews>
    <sheetView showZeros="0" workbookViewId="0">
      <selection activeCell="P1" activeCellId="1" sqref="A1:A1048576 P1:P1048576"/>
    </sheetView>
  </sheetViews>
  <sheetFormatPr baseColWidth="10" defaultRowHeight="15"/>
  <cols>
    <col min="1" max="1" width="3.7109375" customWidth="1"/>
    <col min="2" max="15" width="11.7109375" customWidth="1"/>
    <col min="16" max="16" width="3.7109375" customWidth="1"/>
    <col min="17" max="29" width="11.7109375" customWidth="1"/>
  </cols>
  <sheetData>
    <row r="1" spans="1:1280" s="2" customFormat="1" ht="15.75" thickBot="1">
      <c r="A1" s="1066">
        <f t="shared" ref="A1:N1" ca="1" si="0">CELL("largeur",A1)</f>
        <v>3</v>
      </c>
      <c r="B1" s="1066">
        <f t="shared" ca="1" si="0"/>
        <v>11</v>
      </c>
      <c r="C1" s="1066">
        <f t="shared" ca="1" si="0"/>
        <v>11</v>
      </c>
      <c r="D1" s="1066">
        <f t="shared" ca="1" si="0"/>
        <v>11</v>
      </c>
      <c r="E1" s="1066">
        <f t="shared" ca="1" si="0"/>
        <v>11</v>
      </c>
      <c r="F1" s="1066">
        <f t="shared" ca="1" si="0"/>
        <v>11</v>
      </c>
      <c r="G1" s="1066">
        <f t="shared" ca="1" si="0"/>
        <v>11</v>
      </c>
      <c r="H1" s="1066">
        <f t="shared" ca="1" si="0"/>
        <v>11</v>
      </c>
      <c r="I1" s="1066">
        <f t="shared" ca="1" si="0"/>
        <v>11</v>
      </c>
      <c r="J1" s="1066">
        <f t="shared" ca="1" si="0"/>
        <v>11</v>
      </c>
      <c r="K1" s="1066">
        <f t="shared" ca="1" si="0"/>
        <v>11</v>
      </c>
      <c r="L1" s="1066">
        <f t="shared" ca="1" si="0"/>
        <v>11</v>
      </c>
      <c r="M1" s="1066">
        <f t="shared" ca="1" si="0"/>
        <v>11</v>
      </c>
      <c r="N1" s="1066">
        <f t="shared" ca="1" si="0"/>
        <v>11</v>
      </c>
      <c r="O1" s="1067" t="s">
        <v>1582</v>
      </c>
      <c r="P1" s="1066">
        <f t="shared" ref="P1:AC1" ca="1" si="1">CELL("largeur",P1)</f>
        <v>3</v>
      </c>
      <c r="Q1" s="1066">
        <f t="shared" ca="1" si="1"/>
        <v>11</v>
      </c>
      <c r="R1" s="1066">
        <f t="shared" ca="1" si="1"/>
        <v>11</v>
      </c>
      <c r="S1" s="1066">
        <f t="shared" ca="1" si="1"/>
        <v>11</v>
      </c>
      <c r="T1" s="1066">
        <f t="shared" ca="1" si="1"/>
        <v>11</v>
      </c>
      <c r="U1" s="1066">
        <f t="shared" ca="1" si="1"/>
        <v>11</v>
      </c>
      <c r="V1" s="1066">
        <f t="shared" ca="1" si="1"/>
        <v>11</v>
      </c>
      <c r="W1" s="1066">
        <f t="shared" ca="1" si="1"/>
        <v>11</v>
      </c>
      <c r="X1" s="1066">
        <f t="shared" ca="1" si="1"/>
        <v>11</v>
      </c>
      <c r="Y1" s="1066">
        <f t="shared" ca="1" si="1"/>
        <v>11</v>
      </c>
      <c r="Z1" s="1066">
        <f t="shared" ca="1" si="1"/>
        <v>11</v>
      </c>
      <c r="AA1" s="1066">
        <f t="shared" ca="1" si="1"/>
        <v>11</v>
      </c>
      <c r="AB1" s="1066">
        <f t="shared" ca="1" si="1"/>
        <v>11</v>
      </c>
      <c r="AC1" s="1066">
        <f t="shared" ca="1" si="1"/>
        <v>11</v>
      </c>
      <c r="AD1" s="1067" t="s">
        <v>1582</v>
      </c>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row>
    <row r="2" spans="1:1280" ht="20.25" customHeight="1">
      <c r="B2" s="1402" t="s">
        <v>1546</v>
      </c>
      <c r="C2" s="1403"/>
      <c r="D2" s="1403"/>
      <c r="E2" s="1403"/>
      <c r="F2" s="1403"/>
      <c r="G2" s="1403"/>
      <c r="H2" s="1403"/>
      <c r="I2" s="1403"/>
      <c r="J2" s="1403"/>
      <c r="K2" s="1403"/>
      <c r="L2" s="1403"/>
      <c r="M2" s="1403"/>
      <c r="N2" s="1404"/>
      <c r="O2" s="3"/>
      <c r="Q2" s="1402" t="s">
        <v>1372</v>
      </c>
      <c r="R2" s="1403"/>
      <c r="S2" s="1403"/>
      <c r="T2" s="1403"/>
      <c r="U2" s="1403"/>
      <c r="V2" s="1403"/>
      <c r="W2" s="1403"/>
      <c r="X2" s="1403"/>
      <c r="Y2" s="1403"/>
      <c r="Z2" s="1403"/>
      <c r="AA2" s="1403"/>
      <c r="AB2" s="1403"/>
      <c r="AC2" s="1404"/>
    </row>
    <row r="3" spans="1:1280" ht="15.75" customHeight="1" thickBot="1">
      <c r="B3" s="1405"/>
      <c r="C3" s="1406"/>
      <c r="D3" s="1406"/>
      <c r="E3" s="1406"/>
      <c r="F3" s="1406"/>
      <c r="G3" s="1406"/>
      <c r="H3" s="1406"/>
      <c r="I3" s="1406"/>
      <c r="J3" s="1406"/>
      <c r="K3" s="1406"/>
      <c r="L3" s="1406"/>
      <c r="M3" s="1406"/>
      <c r="N3" s="1407"/>
      <c r="O3" s="3"/>
      <c r="Q3" s="1405"/>
      <c r="R3" s="1406"/>
      <c r="S3" s="1406"/>
      <c r="T3" s="1406"/>
      <c r="U3" s="1406"/>
      <c r="V3" s="1406"/>
      <c r="W3" s="1406"/>
      <c r="X3" s="1406"/>
      <c r="Y3" s="1406"/>
      <c r="Z3" s="1406"/>
      <c r="AA3" s="1406"/>
      <c r="AB3" s="1406"/>
      <c r="AC3" s="1407"/>
    </row>
    <row r="4" spans="1:1280" ht="15.75" customHeight="1">
      <c r="A4" s="4" t="str">
        <f ca="1">CELL("nomfichier",A1)</f>
        <v>D:\1 UPRT SITE WEB\uprt.fr\ff-mickael-rabeau\[ff-mr-patisserie-N°3-complet.xlsx]Crèmes au beurre</v>
      </c>
      <c r="B4" s="5"/>
      <c r="C4" s="5"/>
      <c r="D4" s="5"/>
      <c r="E4" s="5"/>
      <c r="F4" s="5"/>
      <c r="G4" s="5"/>
      <c r="H4" s="5"/>
      <c r="I4" s="5"/>
      <c r="J4" s="5"/>
      <c r="K4" s="5"/>
      <c r="L4" s="5"/>
      <c r="M4" s="5"/>
      <c r="N4" s="5"/>
      <c r="O4" s="3"/>
      <c r="Q4" s="994" t="s">
        <v>1418</v>
      </c>
      <c r="R4" s="5"/>
      <c r="S4" s="5"/>
      <c r="T4" s="5"/>
      <c r="U4" s="5"/>
      <c r="V4" s="5"/>
      <c r="W4" s="5"/>
      <c r="X4" s="5"/>
      <c r="Y4" s="5"/>
      <c r="Z4" s="5"/>
      <c r="AA4" s="5"/>
      <c r="AB4" s="5"/>
      <c r="AC4" s="5"/>
    </row>
    <row r="5" spans="1:1280" s="37" customFormat="1">
      <c r="A5" s="33"/>
      <c r="B5" s="34"/>
      <c r="C5" s="35" t="s">
        <v>25</v>
      </c>
      <c r="D5" s="33"/>
      <c r="E5" s="33"/>
      <c r="F5" s="33"/>
      <c r="G5" s="36"/>
      <c r="H5" s="35" t="s">
        <v>26</v>
      </c>
      <c r="L5" s="33"/>
      <c r="M5" s="33"/>
      <c r="N5" s="33"/>
      <c r="O5" s="33"/>
      <c r="P5"/>
      <c r="Q5" s="992" t="str">
        <f ca="1">CELL("nomfichier",P1)</f>
        <v>D:\1 UPRT SITE WEB\uprt.fr\ff-mickael-rabeau\[ff-mr-patisserie-N°3-complet.xlsx]Crèmes au beurre</v>
      </c>
      <c r="R5" s="993"/>
      <c r="S5" s="993"/>
      <c r="T5" s="993"/>
      <c r="U5" s="993"/>
      <c r="V5" s="993"/>
      <c r="W5" s="993"/>
      <c r="X5" s="993"/>
      <c r="Y5" s="993"/>
      <c r="Z5" s="993"/>
      <c r="AA5" s="993"/>
      <c r="AB5" s="993"/>
      <c r="AC5" s="993"/>
    </row>
    <row r="6" spans="1:1280" s="37" customFormat="1" ht="15" customHeight="1">
      <c r="A6" s="33"/>
      <c r="B6" s="33"/>
      <c r="C6" s="33"/>
      <c r="D6" s="33"/>
      <c r="E6" s="33"/>
      <c r="F6" s="33"/>
      <c r="G6" s="33"/>
      <c r="H6" s="33"/>
      <c r="I6" s="33"/>
      <c r="J6" s="33"/>
      <c r="K6" s="33"/>
      <c r="L6" s="33"/>
      <c r="M6" s="33"/>
      <c r="N6" s="33"/>
      <c r="O6" s="33"/>
      <c r="P6" s="33"/>
      <c r="Q6" s="1509" t="s">
        <v>1374</v>
      </c>
      <c r="R6" s="1509"/>
      <c r="S6" s="1509"/>
      <c r="T6" s="1509"/>
      <c r="U6" s="1509"/>
      <c r="V6" s="1509"/>
      <c r="W6" s="1509"/>
      <c r="X6" s="1509"/>
      <c r="Y6" s="1509"/>
      <c r="Z6" s="1509"/>
      <c r="AA6" s="1509"/>
      <c r="AB6" s="1509"/>
      <c r="AC6" s="1509"/>
    </row>
    <row r="7" spans="1:1280" ht="15" customHeight="1">
      <c r="B7" s="1489" t="s">
        <v>0</v>
      </c>
      <c r="C7" s="1489"/>
      <c r="D7" s="1489"/>
      <c r="E7" s="1489"/>
      <c r="F7" s="1489"/>
      <c r="G7" s="1489"/>
      <c r="H7" s="1489"/>
      <c r="I7" s="1489"/>
      <c r="J7" s="1489"/>
      <c r="K7" s="1489"/>
      <c r="L7" s="1489"/>
      <c r="M7" s="1489"/>
      <c r="N7" s="1489"/>
      <c r="Q7" s="1509"/>
      <c r="R7" s="1509"/>
      <c r="S7" s="1509"/>
      <c r="T7" s="1509"/>
      <c r="U7" s="1509"/>
      <c r="V7" s="1509"/>
      <c r="W7" s="1509"/>
      <c r="X7" s="1509"/>
      <c r="Y7" s="1509"/>
      <c r="Z7" s="1509"/>
      <c r="AA7" s="1509"/>
      <c r="AB7" s="1509"/>
      <c r="AC7" s="1509"/>
    </row>
    <row r="8" spans="1:1280" ht="15" customHeight="1">
      <c r="B8" s="1489"/>
      <c r="C8" s="1489"/>
      <c r="D8" s="1489"/>
      <c r="E8" s="1489"/>
      <c r="F8" s="1489"/>
      <c r="G8" s="1489"/>
      <c r="H8" s="1489"/>
      <c r="I8" s="1489"/>
      <c r="J8" s="1489"/>
      <c r="K8" s="1489"/>
      <c r="L8" s="1489"/>
      <c r="M8" s="1489"/>
      <c r="N8" s="1489"/>
      <c r="Q8" s="1509"/>
      <c r="R8" s="1509"/>
      <c r="S8" s="1509"/>
      <c r="T8" s="1509"/>
      <c r="U8" s="1509"/>
      <c r="V8" s="1509"/>
      <c r="W8" s="1509"/>
      <c r="X8" s="1509"/>
      <c r="Y8" s="1509"/>
      <c r="Z8" s="1509"/>
      <c r="AA8" s="1509"/>
      <c r="AB8" s="1509"/>
      <c r="AC8" s="1509"/>
    </row>
    <row r="9" spans="1:1280">
      <c r="B9" s="7"/>
      <c r="C9" s="6"/>
      <c r="D9" s="6"/>
      <c r="E9" s="6"/>
      <c r="F9" s="6"/>
      <c r="G9" s="6"/>
      <c r="H9" s="6"/>
      <c r="I9" s="6"/>
      <c r="J9" s="6"/>
      <c r="K9" s="6"/>
      <c r="L9" s="6"/>
      <c r="M9" s="6"/>
      <c r="N9" s="6"/>
      <c r="O9" s="3"/>
      <c r="Q9" s="7"/>
      <c r="R9" s="6"/>
      <c r="S9" s="6"/>
      <c r="T9" s="6"/>
      <c r="U9" s="6"/>
      <c r="V9" s="6"/>
      <c r="W9" s="6"/>
      <c r="X9" s="6"/>
      <c r="Y9" s="6"/>
      <c r="Z9" s="6"/>
      <c r="AA9" s="6"/>
      <c r="AB9" s="6"/>
      <c r="AC9" s="6"/>
    </row>
    <row r="10" spans="1:1280" ht="15.75" thickBot="1">
      <c r="A10" s="8" t="s">
        <v>3</v>
      </c>
      <c r="B10" s="1431" t="str">
        <f>B11</f>
        <v>La crème au beurre légère au praliné</v>
      </c>
      <c r="C10" s="1431"/>
      <c r="D10" s="1431"/>
      <c r="E10" s="1431"/>
      <c r="F10" s="1431"/>
      <c r="G10" s="1431"/>
      <c r="H10" s="1431"/>
      <c r="I10" s="1431"/>
      <c r="J10" s="1431"/>
      <c r="K10" s="1431"/>
      <c r="L10" s="1431"/>
      <c r="M10" s="1431"/>
      <c r="N10" s="1431"/>
      <c r="O10" s="3"/>
      <c r="P10" s="8" t="s">
        <v>3</v>
      </c>
      <c r="Q10" s="1431" t="str">
        <f>Q11</f>
        <v>La crème au beurre légère au praliné</v>
      </c>
      <c r="R10" s="1431"/>
      <c r="S10" s="1431"/>
      <c r="T10" s="1431"/>
      <c r="U10" s="1431"/>
      <c r="V10" s="1431"/>
      <c r="W10" s="1431"/>
      <c r="X10" s="1431"/>
      <c r="Y10" s="1431"/>
      <c r="Z10" s="1431"/>
      <c r="AA10" s="1431"/>
      <c r="AB10" s="1431"/>
      <c r="AC10" s="1431"/>
    </row>
    <row r="11" spans="1:1280" ht="23.25" customHeight="1">
      <c r="A11" s="1432" t="str">
        <f>B11</f>
        <v>La crème au beurre légère au praliné</v>
      </c>
      <c r="B11" s="1399" t="s">
        <v>249</v>
      </c>
      <c r="C11" s="1400"/>
      <c r="D11" s="1400"/>
      <c r="E11" s="1400"/>
      <c r="F11" s="1400"/>
      <c r="G11" s="1400"/>
      <c r="H11" s="1400"/>
      <c r="I11" s="1400"/>
      <c r="J11" s="1400"/>
      <c r="K11" s="1400"/>
      <c r="L11" s="1400"/>
      <c r="M11" s="1400"/>
      <c r="N11" s="1401"/>
      <c r="O11" s="3"/>
      <c r="P11" s="1432" t="str">
        <f>Q11</f>
        <v>La crème au beurre légère au praliné</v>
      </c>
      <c r="Q11" s="1399" t="s">
        <v>249</v>
      </c>
      <c r="R11" s="1400"/>
      <c r="S11" s="1400"/>
      <c r="T11" s="1400"/>
      <c r="U11" s="1400"/>
      <c r="V11" s="1400"/>
      <c r="W11" s="1400"/>
      <c r="X11" s="1400"/>
      <c r="Y11" s="1400"/>
      <c r="Z11" s="1400"/>
      <c r="AA11" s="1400"/>
      <c r="AB11" s="1400"/>
      <c r="AC11" s="1401"/>
    </row>
    <row r="12" spans="1:1280" ht="15.75" customHeight="1">
      <c r="A12" s="1432"/>
      <c r="B12" s="1387"/>
      <c r="C12" s="1388"/>
      <c r="D12" s="1388"/>
      <c r="E12" s="1388"/>
      <c r="F12" s="1388"/>
      <c r="G12" s="1388"/>
      <c r="H12" s="1388"/>
      <c r="I12" s="1388"/>
      <c r="J12" s="1388"/>
      <c r="K12" s="1388"/>
      <c r="L12" s="1388"/>
      <c r="M12" s="1388"/>
      <c r="N12" s="1389"/>
      <c r="O12" s="3"/>
      <c r="P12" s="1432"/>
      <c r="Q12" s="1387"/>
      <c r="R12" s="1388"/>
      <c r="S12" s="1388"/>
      <c r="T12" s="1388"/>
      <c r="U12" s="1388"/>
      <c r="V12" s="1388"/>
      <c r="W12" s="1388"/>
      <c r="X12" s="1388"/>
      <c r="Y12" s="1388"/>
      <c r="Z12" s="1388"/>
      <c r="AA12" s="1388"/>
      <c r="AB12" s="1388"/>
      <c r="AC12" s="1389"/>
    </row>
    <row r="13" spans="1:1280" ht="15.75" customHeight="1">
      <c r="A13" s="1432"/>
      <c r="B13" s="1416" t="s">
        <v>19</v>
      </c>
      <c r="C13" s="1417"/>
      <c r="D13" s="1417"/>
      <c r="E13" s="1417"/>
      <c r="F13" s="1417"/>
      <c r="G13" s="1417"/>
      <c r="H13" s="1417"/>
      <c r="I13" s="1417"/>
      <c r="J13" s="1417"/>
      <c r="K13" s="1417"/>
      <c r="L13" s="1417"/>
      <c r="M13" s="1417"/>
      <c r="N13" s="1418"/>
      <c r="O13" s="3"/>
      <c r="P13" s="1432"/>
      <c r="Q13" s="1416" t="s">
        <v>19</v>
      </c>
      <c r="R13" s="1417"/>
      <c r="S13" s="1417"/>
      <c r="T13" s="1417"/>
      <c r="U13" s="1417"/>
      <c r="V13" s="1417"/>
      <c r="W13" s="1417"/>
      <c r="X13" s="1417"/>
      <c r="Y13" s="1417"/>
      <c r="Z13" s="1417"/>
      <c r="AA13" s="1417"/>
      <c r="AB13" s="1417"/>
      <c r="AC13" s="1418"/>
    </row>
    <row r="14" spans="1:1280" ht="15.75" customHeight="1" thickBot="1">
      <c r="A14" s="1432"/>
      <c r="B14" s="1419"/>
      <c r="C14" s="1420"/>
      <c r="D14" s="1420"/>
      <c r="E14" s="1420"/>
      <c r="F14" s="1420"/>
      <c r="G14" s="1420"/>
      <c r="H14" s="1420"/>
      <c r="I14" s="1420"/>
      <c r="J14" s="1420"/>
      <c r="K14" s="1420"/>
      <c r="L14" s="1420"/>
      <c r="M14" s="1420"/>
      <c r="N14" s="1421"/>
      <c r="O14" s="3"/>
      <c r="P14" s="1432"/>
      <c r="Q14" s="1419"/>
      <c r="R14" s="1420"/>
      <c r="S14" s="1420"/>
      <c r="T14" s="1420"/>
      <c r="U14" s="1420"/>
      <c r="V14" s="1420"/>
      <c r="W14" s="1420"/>
      <c r="X14" s="1420"/>
      <c r="Y14" s="1420"/>
      <c r="Z14" s="1420"/>
      <c r="AA14" s="1420"/>
      <c r="AB14" s="1420"/>
      <c r="AC14" s="1421"/>
    </row>
    <row r="15" spans="1:1280" ht="15" customHeight="1">
      <c r="A15" s="1432"/>
      <c r="B15" s="9"/>
      <c r="C15" s="10"/>
      <c r="D15" s="10"/>
      <c r="E15" s="10"/>
      <c r="F15" s="10"/>
      <c r="G15" s="10"/>
      <c r="H15" s="10"/>
      <c r="I15" s="10"/>
      <c r="J15" s="10"/>
      <c r="K15" s="10"/>
      <c r="L15" s="10"/>
      <c r="M15" s="10"/>
      <c r="N15" s="11"/>
      <c r="O15" s="3"/>
      <c r="P15" s="1432"/>
      <c r="Q15" s="1424" t="s">
        <v>144</v>
      </c>
      <c r="R15" s="1403"/>
      <c r="S15" s="1403"/>
      <c r="T15" s="1403"/>
      <c r="U15" s="1403"/>
      <c r="V15" s="1403"/>
      <c r="W15" s="1403"/>
      <c r="X15" s="1403"/>
      <c r="Y15" s="1403"/>
      <c r="Z15" s="1403"/>
      <c r="AA15" s="1403"/>
      <c r="AB15" s="1403"/>
      <c r="AC15" s="1425"/>
    </row>
    <row r="16" spans="1:1280" ht="15" customHeight="1" thickBot="1">
      <c r="A16" s="1432"/>
      <c r="B16" s="9"/>
      <c r="C16" s="10"/>
      <c r="D16" s="10"/>
      <c r="E16" s="10"/>
      <c r="F16" s="10"/>
      <c r="G16" s="1408" t="s">
        <v>5</v>
      </c>
      <c r="H16" s="1408"/>
      <c r="I16" s="10"/>
      <c r="J16" s="10"/>
      <c r="K16" s="10"/>
      <c r="L16" s="10"/>
      <c r="M16" s="10"/>
      <c r="N16" s="11"/>
      <c r="O16" s="3"/>
      <c r="P16" s="1432"/>
      <c r="Q16" s="1426"/>
      <c r="R16" s="1406"/>
      <c r="S16" s="1406"/>
      <c r="T16" s="1406"/>
      <c r="U16" s="1406"/>
      <c r="V16" s="1406"/>
      <c r="W16" s="1406"/>
      <c r="X16" s="1406"/>
      <c r="Y16" s="1406"/>
      <c r="Z16" s="1406"/>
      <c r="AA16" s="1406"/>
      <c r="AB16" s="1406"/>
      <c r="AC16" s="1427"/>
    </row>
    <row r="17" spans="1:29" ht="18.75" customHeight="1">
      <c r="A17" s="1432"/>
      <c r="B17" s="9"/>
      <c r="C17" s="10"/>
      <c r="D17" s="10"/>
      <c r="E17" s="447" t="s">
        <v>146</v>
      </c>
      <c r="F17" s="981" t="s">
        <v>4</v>
      </c>
      <c r="G17" s="1414">
        <v>4</v>
      </c>
      <c r="H17" s="1414"/>
      <c r="I17" s="211"/>
      <c r="J17" s="214" t="s">
        <v>264</v>
      </c>
      <c r="K17" s="215">
        <f>(D28/C27)*G27</f>
        <v>11.594202898550723</v>
      </c>
      <c r="L17" s="216" t="s">
        <v>263</v>
      </c>
      <c r="M17" s="212"/>
      <c r="N17" s="11"/>
      <c r="O17" s="3"/>
      <c r="P17" s="1432"/>
      <c r="Q17" s="1439" t="s">
        <v>1391</v>
      </c>
      <c r="R17" s="1428"/>
      <c r="S17" s="1428"/>
      <c r="T17" s="1428"/>
      <c r="U17" s="1428"/>
      <c r="V17" s="1428"/>
      <c r="W17" s="1428"/>
      <c r="X17" s="1428"/>
      <c r="Y17" s="1428"/>
      <c r="Z17" s="1428"/>
      <c r="AA17" s="1428"/>
      <c r="AB17" s="991"/>
      <c r="AC17" s="11"/>
    </row>
    <row r="18" spans="1:29" ht="15" customHeight="1">
      <c r="A18" s="1432"/>
      <c r="B18" s="256" t="s">
        <v>356</v>
      </c>
      <c r="C18" s="965" t="s">
        <v>6</v>
      </c>
      <c r="D18" s="99" t="s">
        <v>861</v>
      </c>
      <c r="E18" s="10"/>
      <c r="F18" s="10"/>
      <c r="G18" s="114"/>
      <c r="H18" s="109"/>
      <c r="I18" s="761" t="s">
        <v>356</v>
      </c>
      <c r="J18" s="188" t="s">
        <v>7</v>
      </c>
      <c r="K18" s="188"/>
      <c r="L18" s="188"/>
      <c r="M18" s="188"/>
      <c r="N18" s="189"/>
      <c r="O18" s="3"/>
      <c r="P18" s="1432"/>
      <c r="Q18" s="1439"/>
      <c r="R18" s="1428"/>
      <c r="S18" s="1428"/>
      <c r="T18" s="1428"/>
      <c r="U18" s="1428"/>
      <c r="V18" s="1428"/>
      <c r="W18" s="1428"/>
      <c r="X18" s="1428"/>
      <c r="Y18" s="1428"/>
      <c r="Z18" s="1428"/>
      <c r="AA18" s="1428"/>
      <c r="AB18" s="957" t="s">
        <v>5</v>
      </c>
      <c r="AC18" s="11"/>
    </row>
    <row r="19" spans="1:29" ht="16.5" customHeight="1">
      <c r="A19" s="1432"/>
      <c r="B19" s="184">
        <v>15</v>
      </c>
      <c r="C19" s="978">
        <v>0.45</v>
      </c>
      <c r="D19" s="14" t="s">
        <v>254</v>
      </c>
      <c r="E19" s="14"/>
      <c r="F19" s="14"/>
      <c r="G19" s="1409">
        <f>(C19/C27)*G17</f>
        <v>0.65217391304347827</v>
      </c>
      <c r="H19" s="1409"/>
      <c r="I19" s="977">
        <f>(B19/C19)*G19</f>
        <v>21.739130434782609</v>
      </c>
      <c r="J19" s="175" t="s">
        <v>250</v>
      </c>
      <c r="K19" s="175"/>
      <c r="L19" s="175"/>
      <c r="M19" s="175"/>
      <c r="N19" s="176"/>
      <c r="O19" s="3"/>
      <c r="P19" s="1432"/>
      <c r="Q19" s="1439"/>
      <c r="R19" s="1428"/>
      <c r="S19" s="1428"/>
      <c r="T19" s="1428"/>
      <c r="U19" s="1428"/>
      <c r="V19" s="1428"/>
      <c r="W19" s="1428"/>
      <c r="X19" s="1428"/>
      <c r="Y19" s="1428"/>
      <c r="Z19" s="1428"/>
      <c r="AA19" s="1428"/>
      <c r="AB19" s="991"/>
      <c r="AC19" s="11"/>
    </row>
    <row r="20" spans="1:29" ht="15.75" customHeight="1">
      <c r="A20" s="1432"/>
      <c r="B20" s="965" t="s">
        <v>6</v>
      </c>
      <c r="C20" s="978">
        <v>0.66</v>
      </c>
      <c r="D20" s="14" t="s">
        <v>44</v>
      </c>
      <c r="E20" s="15"/>
      <c r="F20" s="16"/>
      <c r="G20" s="1409">
        <f>(C20/C27)*G17</f>
        <v>0.9565217391304347</v>
      </c>
      <c r="H20" s="1409"/>
      <c r="I20" s="10"/>
      <c r="J20" s="177" t="s">
        <v>251</v>
      </c>
      <c r="K20" s="177"/>
      <c r="L20" s="177"/>
      <c r="M20" s="177"/>
      <c r="N20" s="178"/>
      <c r="O20" s="3"/>
      <c r="P20" s="1432"/>
      <c r="Q20" s="1440" t="s">
        <v>1374</v>
      </c>
      <c r="R20" s="1441"/>
      <c r="S20" s="1441"/>
      <c r="T20" s="1441"/>
      <c r="U20" s="1441"/>
      <c r="V20" s="1441"/>
      <c r="W20" s="1441"/>
      <c r="X20" s="1441"/>
      <c r="Y20" s="1441"/>
      <c r="Z20" s="1441"/>
      <c r="AA20" s="1441"/>
      <c r="AB20" s="965" t="s">
        <v>6</v>
      </c>
      <c r="AC20" s="11"/>
    </row>
    <row r="21" spans="1:29" ht="18.75">
      <c r="A21" s="1432"/>
      <c r="B21" s="9"/>
      <c r="C21" s="978">
        <v>0.25</v>
      </c>
      <c r="D21" s="14" t="s">
        <v>252</v>
      </c>
      <c r="E21" s="15"/>
      <c r="F21" s="16"/>
      <c r="G21" s="1409">
        <f>(C21/C27)*G17</f>
        <v>0.36231884057971009</v>
      </c>
      <c r="H21" s="1409"/>
      <c r="I21" s="10"/>
      <c r="J21" s="177"/>
      <c r="K21" s="177"/>
      <c r="L21" s="177"/>
      <c r="M21" s="177"/>
      <c r="N21" s="178"/>
      <c r="O21" s="3"/>
      <c r="P21" s="1432"/>
      <c r="Q21" s="1440"/>
      <c r="R21" s="1441"/>
      <c r="S21" s="1441"/>
      <c r="T21" s="1441"/>
      <c r="U21" s="1441"/>
      <c r="V21" s="1441"/>
      <c r="W21" s="1441"/>
      <c r="X21" s="1441"/>
      <c r="Y21" s="1441"/>
      <c r="Z21" s="1441"/>
      <c r="AA21" s="1441"/>
      <c r="AB21" s="991"/>
      <c r="AC21" s="11"/>
    </row>
    <row r="22" spans="1:29" ht="16.5" customHeight="1">
      <c r="A22" s="1432"/>
      <c r="B22" s="9"/>
      <c r="C22" s="978">
        <v>0.8</v>
      </c>
      <c r="D22" s="14" t="s">
        <v>69</v>
      </c>
      <c r="E22" s="15"/>
      <c r="F22" s="16"/>
      <c r="G22" s="1409">
        <f>(C22/C27)*G17</f>
        <v>1.1594202898550725</v>
      </c>
      <c r="H22" s="1409"/>
      <c r="I22" s="10"/>
      <c r="J22" s="1497" t="s">
        <v>255</v>
      </c>
      <c r="K22" s="1497"/>
      <c r="L22" s="1497"/>
      <c r="M22" s="1497"/>
      <c r="N22" s="1498"/>
      <c r="O22" s="3"/>
      <c r="P22" s="1432"/>
      <c r="Q22" s="9"/>
      <c r="R22" s="10"/>
      <c r="S22" s="10"/>
      <c r="T22" s="10"/>
      <c r="U22" s="10"/>
      <c r="V22" s="10"/>
      <c r="W22" s="10"/>
      <c r="X22" s="10"/>
      <c r="Y22" s="10"/>
      <c r="Z22" s="10"/>
      <c r="AA22" s="10"/>
      <c r="AB22" s="10"/>
      <c r="AC22" s="11"/>
    </row>
    <row r="23" spans="1:29" ht="15.75">
      <c r="A23" s="1432"/>
      <c r="B23" s="9"/>
      <c r="C23" s="978">
        <v>0.45</v>
      </c>
      <c r="D23" s="14" t="s">
        <v>242</v>
      </c>
      <c r="E23" s="15"/>
      <c r="F23" s="16"/>
      <c r="G23" s="1409">
        <f>(C23/C27)*G17</f>
        <v>0.65217391304347827</v>
      </c>
      <c r="H23" s="1409"/>
      <c r="I23" s="10"/>
      <c r="J23" s="1499"/>
      <c r="K23" s="1499"/>
      <c r="L23" s="1499"/>
      <c r="M23" s="1499"/>
      <c r="N23" s="1500"/>
      <c r="O23" s="3"/>
      <c r="P23" s="1432"/>
      <c r="Q23" s="9"/>
      <c r="R23" s="761" t="s">
        <v>356</v>
      </c>
      <c r="S23" s="977">
        <f>I19</f>
        <v>21.739130434782609</v>
      </c>
      <c r="T23" s="1032" t="s">
        <v>1484</v>
      </c>
      <c r="U23" s="10"/>
      <c r="V23" s="10"/>
      <c r="W23" s="10"/>
      <c r="X23" s="10"/>
      <c r="Y23" s="10"/>
      <c r="Z23" s="10"/>
      <c r="AA23" s="10"/>
      <c r="AB23" s="10"/>
      <c r="AC23" s="11"/>
    </row>
    <row r="24" spans="1:29" ht="15.75" customHeight="1">
      <c r="A24" s="1432"/>
      <c r="B24" s="9"/>
      <c r="C24" s="978">
        <v>0.15</v>
      </c>
      <c r="D24" s="14" t="s">
        <v>243</v>
      </c>
      <c r="E24" s="15"/>
      <c r="F24" s="16"/>
      <c r="G24" s="1409">
        <f>(C24/C27)*G17</f>
        <v>0.21739130434782605</v>
      </c>
      <c r="H24" s="1409"/>
      <c r="I24" s="10"/>
      <c r="J24" s="1501"/>
      <c r="K24" s="1501"/>
      <c r="L24" s="1501"/>
      <c r="M24" s="1501"/>
      <c r="N24" s="1502"/>
      <c r="O24" s="3"/>
      <c r="P24" s="1432"/>
      <c r="Q24" s="9"/>
      <c r="R24" s="1012" t="s">
        <v>1485</v>
      </c>
      <c r="S24" s="10"/>
      <c r="T24" s="10"/>
      <c r="U24" s="10"/>
      <c r="V24" s="10"/>
      <c r="W24" s="10"/>
      <c r="X24" s="10"/>
      <c r="Y24" s="10"/>
      <c r="Z24" s="10"/>
      <c r="AA24" s="10"/>
      <c r="AB24" s="10"/>
      <c r="AC24" s="11"/>
    </row>
    <row r="25" spans="1:29" ht="15.75" customHeight="1">
      <c r="A25" s="1432"/>
      <c r="B25" s="9"/>
      <c r="C25" s="978"/>
      <c r="D25" s="14"/>
      <c r="E25" s="15"/>
      <c r="F25" s="16"/>
      <c r="G25" s="10"/>
      <c r="H25" s="10"/>
      <c r="I25" s="10"/>
      <c r="J25" s="177" t="s">
        <v>253</v>
      </c>
      <c r="K25" s="177"/>
      <c r="L25" s="177"/>
      <c r="M25" s="177"/>
      <c r="N25" s="178"/>
      <c r="O25" s="3"/>
      <c r="P25" s="1432"/>
      <c r="Q25" s="9"/>
      <c r="R25" s="10"/>
      <c r="S25" s="10"/>
      <c r="T25" s="10"/>
      <c r="U25" s="10"/>
      <c r="V25" s="10"/>
      <c r="W25" s="10"/>
      <c r="X25" s="10"/>
      <c r="Y25" s="10"/>
      <c r="Z25" s="10"/>
      <c r="AA25" s="10"/>
      <c r="AB25" s="10"/>
      <c r="AC25" s="11"/>
    </row>
    <row r="26" spans="1:29" ht="15.75" customHeight="1">
      <c r="A26" s="1432"/>
      <c r="B26" s="9"/>
      <c r="C26" s="10"/>
      <c r="D26" s="10"/>
      <c r="E26" s="10"/>
      <c r="F26" s="10"/>
      <c r="G26" s="18"/>
      <c r="H26" s="109"/>
      <c r="I26" s="10"/>
      <c r="J26" s="10"/>
      <c r="K26" s="109"/>
      <c r="L26" s="10"/>
      <c r="M26" s="10"/>
      <c r="N26" s="19"/>
      <c r="P26" s="1432"/>
      <c r="Q26" s="1016" t="s">
        <v>1418</v>
      </c>
      <c r="R26" s="10"/>
      <c r="S26" s="10"/>
      <c r="T26" s="10"/>
      <c r="U26" s="10"/>
      <c r="V26" s="10"/>
      <c r="W26" s="10"/>
      <c r="X26" s="10"/>
      <c r="Y26" s="10"/>
      <c r="Z26" s="10"/>
      <c r="AA26" s="10"/>
      <c r="AB26" s="10"/>
      <c r="AC26" s="11"/>
    </row>
    <row r="27" spans="1:29" ht="16.5" customHeight="1" thickBot="1">
      <c r="A27" s="1432"/>
      <c r="B27" s="9"/>
      <c r="C27" s="963">
        <f>SUM(C19:C25)</f>
        <v>2.7600000000000002</v>
      </c>
      <c r="D27" s="1453" t="s">
        <v>8</v>
      </c>
      <c r="E27" s="1453"/>
      <c r="F27" s="1453"/>
      <c r="G27" s="1454">
        <f t="shared" ref="G27:H27" si="2">SUM(G19:G25)</f>
        <v>4</v>
      </c>
      <c r="H27" s="1454">
        <f t="shared" si="2"/>
        <v>0</v>
      </c>
      <c r="I27" s="10"/>
      <c r="J27" s="10"/>
      <c r="K27" s="20"/>
      <c r="L27" s="10"/>
      <c r="M27" s="10"/>
      <c r="N27" s="19"/>
      <c r="P27" s="1432"/>
      <c r="Q27" s="992" t="str">
        <f ca="1">CELL("nomfichier",P23)</f>
        <v>D:\1 UPRT SITE WEB\uprt.fr\ff-mickael-rabeau\[ff-mr-patisserie-N°3-complet.xlsx]Crèmes au beurre</v>
      </c>
      <c r="R27" s="10"/>
      <c r="S27" s="10"/>
      <c r="T27" s="10"/>
      <c r="U27" s="10"/>
      <c r="V27" s="10"/>
      <c r="W27" s="10"/>
      <c r="X27" s="10"/>
      <c r="Y27" s="10"/>
      <c r="Z27" s="10"/>
      <c r="AA27" s="10"/>
      <c r="AB27" s="10"/>
      <c r="AC27" s="11"/>
    </row>
    <row r="28" spans="1:29" ht="16.5" customHeight="1" thickBot="1">
      <c r="A28" s="1432"/>
      <c r="B28" s="9"/>
      <c r="C28" s="217" t="s">
        <v>264</v>
      </c>
      <c r="D28" s="213">
        <v>8</v>
      </c>
      <c r="E28" s="218" t="s">
        <v>263</v>
      </c>
      <c r="F28" s="210"/>
      <c r="G28" s="960"/>
      <c r="H28" s="960"/>
      <c r="I28" s="10"/>
      <c r="J28" s="10"/>
      <c r="K28" s="20"/>
      <c r="L28" s="10"/>
      <c r="M28" s="10"/>
      <c r="N28" s="19"/>
      <c r="P28" s="1432"/>
      <c r="Q28" s="938"/>
      <c r="R28" s="939"/>
      <c r="S28" s="939"/>
      <c r="T28" s="939"/>
      <c r="U28" s="25"/>
      <c r="V28" s="25"/>
      <c r="W28" s="25"/>
      <c r="X28" s="25"/>
      <c r="Y28" s="25"/>
      <c r="Z28" s="25"/>
      <c r="AA28" s="25"/>
      <c r="AB28" s="25"/>
      <c r="AC28" s="26"/>
    </row>
    <row r="29" spans="1:29">
      <c r="A29" s="1432"/>
      <c r="B29" s="23" t="s">
        <v>6</v>
      </c>
      <c r="C29" s="24" t="s">
        <v>10</v>
      </c>
      <c r="D29" s="25"/>
      <c r="E29" s="25"/>
      <c r="F29" s="25"/>
      <c r="G29" s="25"/>
      <c r="H29" s="25"/>
      <c r="I29" s="25"/>
      <c r="J29" s="25"/>
      <c r="K29" s="25"/>
      <c r="L29" s="25"/>
      <c r="M29" s="25"/>
      <c r="N29" s="26"/>
      <c r="P29" s="1432"/>
      <c r="Q29" s="9"/>
      <c r="R29" s="10" t="s">
        <v>9</v>
      </c>
      <c r="S29" s="932" t="s">
        <v>177</v>
      </c>
      <c r="T29" s="10"/>
      <c r="U29" s="10"/>
      <c r="V29" s="1429" t="s">
        <v>179</v>
      </c>
      <c r="W29" s="1429"/>
      <c r="X29" s="1429"/>
      <c r="Y29" s="1429"/>
      <c r="Z29" s="1429"/>
      <c r="AA29" s="1429"/>
      <c r="AB29" s="1429"/>
      <c r="AC29" s="1430"/>
    </row>
    <row r="30" spans="1:29">
      <c r="A30" s="1432"/>
      <c r="B30" s="957" t="s">
        <v>5</v>
      </c>
      <c r="C30" s="27" t="s">
        <v>11</v>
      </c>
      <c r="D30" s="28"/>
      <c r="E30" s="28"/>
      <c r="F30" s="28"/>
      <c r="G30" s="28"/>
      <c r="H30" s="28"/>
      <c r="I30" s="28"/>
      <c r="J30" s="28"/>
      <c r="K30" s="28"/>
      <c r="L30" s="28"/>
      <c r="M30" s="10"/>
      <c r="N30" s="29"/>
      <c r="P30" s="1432"/>
      <c r="Q30" s="834"/>
      <c r="R30" s="245"/>
      <c r="S30" s="245"/>
      <c r="T30" s="245"/>
      <c r="U30" s="245"/>
      <c r="V30" s="1029"/>
      <c r="W30" s="1029" t="s">
        <v>178</v>
      </c>
      <c r="X30" s="1029"/>
      <c r="Y30" s="1029"/>
      <c r="Z30" s="1029"/>
      <c r="AA30" s="1029"/>
      <c r="AB30" s="1029"/>
      <c r="AC30" s="1030"/>
    </row>
    <row r="31" spans="1:29" ht="15" customHeight="1">
      <c r="A31" s="1432"/>
      <c r="B31" s="1433" t="s">
        <v>12</v>
      </c>
      <c r="C31" s="1434"/>
      <c r="D31" s="1434"/>
      <c r="E31" s="1434"/>
      <c r="F31" s="1434"/>
      <c r="G31" s="1434"/>
      <c r="H31" s="1434"/>
      <c r="I31" s="1434"/>
      <c r="J31" s="1434"/>
      <c r="K31" s="1434"/>
      <c r="L31" s="1434"/>
      <c r="M31" s="1434"/>
      <c r="N31" s="1435"/>
      <c r="P31" s="1432"/>
      <c r="Q31" s="1433" t="s">
        <v>12</v>
      </c>
      <c r="R31" s="1434"/>
      <c r="S31" s="1434"/>
      <c r="T31" s="1434"/>
      <c r="U31" s="1434"/>
      <c r="V31" s="1434"/>
      <c r="W31" s="1434"/>
      <c r="X31" s="1434"/>
      <c r="Y31" s="1434"/>
      <c r="Z31" s="1434"/>
      <c r="AA31" s="1434"/>
      <c r="AB31" s="1434"/>
      <c r="AC31" s="1435"/>
    </row>
    <row r="32" spans="1:29" ht="15.75" thickBot="1">
      <c r="A32" s="1432"/>
      <c r="B32" s="1436"/>
      <c r="C32" s="1437"/>
      <c r="D32" s="1437"/>
      <c r="E32" s="1437"/>
      <c r="F32" s="1437"/>
      <c r="G32" s="1437"/>
      <c r="H32" s="1437"/>
      <c r="I32" s="1437"/>
      <c r="J32" s="1437"/>
      <c r="K32" s="1437"/>
      <c r="L32" s="1437"/>
      <c r="M32" s="1437"/>
      <c r="N32" s="1438"/>
      <c r="P32" s="1432"/>
      <c r="Q32" s="1436"/>
      <c r="R32" s="1437"/>
      <c r="S32" s="1437"/>
      <c r="T32" s="1437"/>
      <c r="U32" s="1437"/>
      <c r="V32" s="1437"/>
      <c r="W32" s="1437"/>
      <c r="X32" s="1437"/>
      <c r="Y32" s="1437"/>
      <c r="Z32" s="1437"/>
      <c r="AA32" s="1437"/>
      <c r="AB32" s="1437"/>
      <c r="AC32" s="1438"/>
    </row>
    <row r="34" spans="1:29" ht="15.75" thickBot="1">
      <c r="A34" s="8" t="s">
        <v>3</v>
      </c>
      <c r="B34" s="1431" t="str">
        <f>B35</f>
        <v>La crème au beurre à l'Anglaise</v>
      </c>
      <c r="C34" s="1431"/>
      <c r="D34" s="1431"/>
      <c r="E34" s="1431"/>
      <c r="F34" s="1431"/>
      <c r="G34" s="1431"/>
      <c r="H34" s="1431"/>
      <c r="I34" s="1431"/>
      <c r="J34" s="1431"/>
      <c r="K34" s="1431"/>
      <c r="L34" s="1431"/>
      <c r="M34" s="1431"/>
      <c r="N34" s="1431"/>
      <c r="O34" s="3"/>
      <c r="P34" s="8" t="s">
        <v>3</v>
      </c>
      <c r="Q34" s="1431" t="str">
        <f>Q35</f>
        <v>La crème au beurre à l'Anglaise</v>
      </c>
      <c r="R34" s="1431"/>
      <c r="S34" s="1431"/>
      <c r="T34" s="1431"/>
      <c r="U34" s="1431"/>
      <c r="V34" s="1431"/>
      <c r="W34" s="1431"/>
      <c r="X34" s="1431"/>
      <c r="Y34" s="1431"/>
      <c r="Z34" s="1431"/>
      <c r="AA34" s="1431"/>
      <c r="AB34" s="1431"/>
      <c r="AC34" s="1431"/>
    </row>
    <row r="35" spans="1:29" ht="23.25" customHeight="1">
      <c r="A35" s="1432" t="str">
        <f>B35</f>
        <v>La crème au beurre à l'Anglaise</v>
      </c>
      <c r="B35" s="1399" t="s">
        <v>266</v>
      </c>
      <c r="C35" s="1400"/>
      <c r="D35" s="1400"/>
      <c r="E35" s="1400"/>
      <c r="F35" s="1400"/>
      <c r="G35" s="1400"/>
      <c r="H35" s="1400"/>
      <c r="I35" s="1400"/>
      <c r="J35" s="1400"/>
      <c r="K35" s="1400"/>
      <c r="L35" s="1400"/>
      <c r="M35" s="1400"/>
      <c r="N35" s="1401"/>
      <c r="O35" s="3"/>
      <c r="P35" s="1432" t="str">
        <f>Q35</f>
        <v>La crème au beurre à l'Anglaise</v>
      </c>
      <c r="Q35" s="1399" t="s">
        <v>266</v>
      </c>
      <c r="R35" s="1400"/>
      <c r="S35" s="1400"/>
      <c r="T35" s="1400"/>
      <c r="U35" s="1400"/>
      <c r="V35" s="1400"/>
      <c r="W35" s="1400"/>
      <c r="X35" s="1400"/>
      <c r="Y35" s="1400"/>
      <c r="Z35" s="1400"/>
      <c r="AA35" s="1400"/>
      <c r="AB35" s="1400"/>
      <c r="AC35" s="1401"/>
    </row>
    <row r="36" spans="1:29" ht="15.75" customHeight="1">
      <c r="A36" s="1432"/>
      <c r="B36" s="1387"/>
      <c r="C36" s="1388"/>
      <c r="D36" s="1388"/>
      <c r="E36" s="1388"/>
      <c r="F36" s="1388"/>
      <c r="G36" s="1388"/>
      <c r="H36" s="1388"/>
      <c r="I36" s="1388"/>
      <c r="J36" s="1388"/>
      <c r="K36" s="1388"/>
      <c r="L36" s="1388"/>
      <c r="M36" s="1388"/>
      <c r="N36" s="1389"/>
      <c r="O36" s="3"/>
      <c r="P36" s="1432"/>
      <c r="Q36" s="1387"/>
      <c r="R36" s="1388"/>
      <c r="S36" s="1388"/>
      <c r="T36" s="1388"/>
      <c r="U36" s="1388"/>
      <c r="V36" s="1388"/>
      <c r="W36" s="1388"/>
      <c r="X36" s="1388"/>
      <c r="Y36" s="1388"/>
      <c r="Z36" s="1388"/>
      <c r="AA36" s="1388"/>
      <c r="AB36" s="1388"/>
      <c r="AC36" s="1389"/>
    </row>
    <row r="37" spans="1:29" ht="15.75" customHeight="1">
      <c r="A37" s="1432"/>
      <c r="B37" s="1416" t="s">
        <v>19</v>
      </c>
      <c r="C37" s="1417"/>
      <c r="D37" s="1417"/>
      <c r="E37" s="1417"/>
      <c r="F37" s="1417"/>
      <c r="G37" s="1417"/>
      <c r="H37" s="1417"/>
      <c r="I37" s="1417"/>
      <c r="J37" s="1417"/>
      <c r="K37" s="1417"/>
      <c r="L37" s="1417"/>
      <c r="M37" s="1417"/>
      <c r="N37" s="1418"/>
      <c r="O37" s="3"/>
      <c r="P37" s="1432"/>
      <c r="Q37" s="1416" t="s">
        <v>19</v>
      </c>
      <c r="R37" s="1417"/>
      <c r="S37" s="1417"/>
      <c r="T37" s="1417"/>
      <c r="U37" s="1417"/>
      <c r="V37" s="1417"/>
      <c r="W37" s="1417"/>
      <c r="X37" s="1417"/>
      <c r="Y37" s="1417"/>
      <c r="Z37" s="1417"/>
      <c r="AA37" s="1417"/>
      <c r="AB37" s="1417"/>
      <c r="AC37" s="1418"/>
    </row>
    <row r="38" spans="1:29" ht="15.75" customHeight="1" thickBot="1">
      <c r="A38" s="1432"/>
      <c r="B38" s="1419"/>
      <c r="C38" s="1420"/>
      <c r="D38" s="1420"/>
      <c r="E38" s="1420"/>
      <c r="F38" s="1420"/>
      <c r="G38" s="1420"/>
      <c r="H38" s="1420"/>
      <c r="I38" s="1420"/>
      <c r="J38" s="1420"/>
      <c r="K38" s="1420"/>
      <c r="L38" s="1420"/>
      <c r="M38" s="1420"/>
      <c r="N38" s="1421"/>
      <c r="O38" s="3"/>
      <c r="P38" s="1432"/>
      <c r="Q38" s="1419"/>
      <c r="R38" s="1420"/>
      <c r="S38" s="1420"/>
      <c r="T38" s="1420"/>
      <c r="U38" s="1420"/>
      <c r="V38" s="1420"/>
      <c r="W38" s="1420"/>
      <c r="X38" s="1420"/>
      <c r="Y38" s="1420"/>
      <c r="Z38" s="1420"/>
      <c r="AA38" s="1420"/>
      <c r="AB38" s="1420"/>
      <c r="AC38" s="1421"/>
    </row>
    <row r="39" spans="1:29" ht="15" customHeight="1">
      <c r="A39" s="1432"/>
      <c r="B39" s="9"/>
      <c r="C39" s="10"/>
      <c r="D39" s="10"/>
      <c r="E39" s="10"/>
      <c r="F39" s="10"/>
      <c r="G39" s="10"/>
      <c r="H39" s="10"/>
      <c r="I39" s="10"/>
      <c r="J39" s="10"/>
      <c r="K39" s="10"/>
      <c r="L39" s="10"/>
      <c r="M39" s="10"/>
      <c r="N39" s="11"/>
      <c r="O39" s="3"/>
      <c r="P39" s="1432"/>
      <c r="Q39" s="1424" t="s">
        <v>144</v>
      </c>
      <c r="R39" s="1403"/>
      <c r="S39" s="1403"/>
      <c r="T39" s="1403"/>
      <c r="U39" s="1403"/>
      <c r="V39" s="1403"/>
      <c r="W39" s="1403"/>
      <c r="X39" s="1403"/>
      <c r="Y39" s="1403"/>
      <c r="Z39" s="1403"/>
      <c r="AA39" s="1403"/>
      <c r="AB39" s="1403"/>
      <c r="AC39" s="1425"/>
    </row>
    <row r="40" spans="1:29" ht="15" customHeight="1" thickBot="1">
      <c r="A40" s="1432"/>
      <c r="B40" s="9"/>
      <c r="C40" s="10"/>
      <c r="D40" s="10"/>
      <c r="E40" s="10"/>
      <c r="F40" s="10"/>
      <c r="G40" s="1408" t="s">
        <v>5</v>
      </c>
      <c r="H40" s="1408"/>
      <c r="I40" s="10"/>
      <c r="J40" s="10"/>
      <c r="K40" s="10"/>
      <c r="L40" s="10"/>
      <c r="M40" s="10"/>
      <c r="N40" s="11"/>
      <c r="O40" s="3"/>
      <c r="P40" s="1432"/>
      <c r="Q40" s="1426"/>
      <c r="R40" s="1406"/>
      <c r="S40" s="1406"/>
      <c r="T40" s="1406"/>
      <c r="U40" s="1406"/>
      <c r="V40" s="1406"/>
      <c r="W40" s="1406"/>
      <c r="X40" s="1406"/>
      <c r="Y40" s="1406"/>
      <c r="Z40" s="1406"/>
      <c r="AA40" s="1406"/>
      <c r="AB40" s="1406"/>
      <c r="AC40" s="1427"/>
    </row>
    <row r="41" spans="1:29" ht="18.75" customHeight="1">
      <c r="A41" s="1432"/>
      <c r="B41" s="9"/>
      <c r="C41" s="10"/>
      <c r="D41" s="10"/>
      <c r="E41" s="447" t="s">
        <v>146</v>
      </c>
      <c r="F41" s="981" t="s">
        <v>4</v>
      </c>
      <c r="G41" s="1414">
        <v>2</v>
      </c>
      <c r="H41" s="1414"/>
      <c r="I41" s="193"/>
      <c r="J41" s="10"/>
      <c r="K41" s="10"/>
      <c r="L41" s="10"/>
      <c r="M41" s="10"/>
      <c r="N41" s="11"/>
      <c r="O41" s="3"/>
      <c r="P41" s="1432"/>
      <c r="Q41" s="1439" t="s">
        <v>1391</v>
      </c>
      <c r="R41" s="1428"/>
      <c r="S41" s="1428"/>
      <c r="T41" s="1428"/>
      <c r="U41" s="1428"/>
      <c r="V41" s="1428"/>
      <c r="W41" s="1428"/>
      <c r="X41" s="1428"/>
      <c r="Y41" s="1428"/>
      <c r="Z41" s="1428"/>
      <c r="AA41" s="1428"/>
      <c r="AB41" s="991"/>
      <c r="AC41" s="11"/>
    </row>
    <row r="42" spans="1:29" ht="15" customHeight="1">
      <c r="A42" s="1432"/>
      <c r="B42" s="256" t="s">
        <v>354</v>
      </c>
      <c r="C42" s="965" t="s">
        <v>6</v>
      </c>
      <c r="D42" s="99" t="s">
        <v>861</v>
      </c>
      <c r="E42" s="10"/>
      <c r="F42" s="10"/>
      <c r="G42" s="114"/>
      <c r="H42" s="109"/>
      <c r="I42" s="761" t="s">
        <v>354</v>
      </c>
      <c r="J42" s="188" t="s">
        <v>7</v>
      </c>
      <c r="K42" s="188"/>
      <c r="L42" s="188"/>
      <c r="M42" s="188"/>
      <c r="N42" s="189"/>
      <c r="O42" s="3"/>
      <c r="P42" s="1432"/>
      <c r="Q42" s="1439"/>
      <c r="R42" s="1428"/>
      <c r="S42" s="1428"/>
      <c r="T42" s="1428"/>
      <c r="U42" s="1428"/>
      <c r="V42" s="1428"/>
      <c r="W42" s="1428"/>
      <c r="X42" s="1428"/>
      <c r="Y42" s="1428"/>
      <c r="Z42" s="1428"/>
      <c r="AA42" s="1428"/>
      <c r="AB42" s="957" t="s">
        <v>5</v>
      </c>
      <c r="AC42" s="11"/>
    </row>
    <row r="43" spans="1:29" ht="16.5" customHeight="1">
      <c r="A43" s="1432"/>
      <c r="B43" s="965" t="s">
        <v>6</v>
      </c>
      <c r="C43" s="978">
        <v>0.18</v>
      </c>
      <c r="D43" s="14" t="s">
        <v>117</v>
      </c>
      <c r="E43" s="14"/>
      <c r="F43" s="14"/>
      <c r="G43" s="1409">
        <f>(C43/C50)*G41</f>
        <v>0.22499999999999998</v>
      </c>
      <c r="H43" s="1409"/>
      <c r="I43" s="10"/>
      <c r="J43" s="1497" t="s">
        <v>267</v>
      </c>
      <c r="K43" s="1497"/>
      <c r="L43" s="1497"/>
      <c r="M43" s="1497"/>
      <c r="N43" s="1498"/>
      <c r="O43" s="3"/>
      <c r="P43" s="1432"/>
      <c r="Q43" s="1439"/>
      <c r="R43" s="1428"/>
      <c r="S43" s="1428"/>
      <c r="T43" s="1428"/>
      <c r="U43" s="1428"/>
      <c r="V43" s="1428"/>
      <c r="W43" s="1428"/>
      <c r="X43" s="1428"/>
      <c r="Y43" s="1428"/>
      <c r="Z43" s="1428"/>
      <c r="AA43" s="1428"/>
      <c r="AB43" s="991"/>
      <c r="AC43" s="11"/>
    </row>
    <row r="44" spans="1:29" ht="15.75" customHeight="1">
      <c r="A44" s="1432"/>
      <c r="B44" s="184">
        <v>7</v>
      </c>
      <c r="C44" s="978">
        <v>0.14000000000000001</v>
      </c>
      <c r="D44" s="14" t="s">
        <v>272</v>
      </c>
      <c r="E44" s="15"/>
      <c r="F44" s="16"/>
      <c r="G44" s="1409">
        <f>(C44/C50)*G41</f>
        <v>0.17500000000000002</v>
      </c>
      <c r="H44" s="1409"/>
      <c r="I44" s="977">
        <f>(B44/C44)*G44</f>
        <v>8.75</v>
      </c>
      <c r="J44" s="1501"/>
      <c r="K44" s="1501"/>
      <c r="L44" s="1501"/>
      <c r="M44" s="1501"/>
      <c r="N44" s="1502"/>
      <c r="O44" s="3"/>
      <c r="P44" s="1432"/>
      <c r="Q44" s="1440" t="s">
        <v>1374</v>
      </c>
      <c r="R44" s="1441"/>
      <c r="S44" s="1441"/>
      <c r="T44" s="1441"/>
      <c r="U44" s="1441"/>
      <c r="V44" s="1441"/>
      <c r="W44" s="1441"/>
      <c r="X44" s="1441"/>
      <c r="Y44" s="1441"/>
      <c r="Z44" s="1441"/>
      <c r="AA44" s="1441"/>
      <c r="AB44" s="965" t="s">
        <v>6</v>
      </c>
      <c r="AC44" s="11"/>
    </row>
    <row r="45" spans="1:29" ht="18.75">
      <c r="A45" s="1432"/>
      <c r="B45" s="9"/>
      <c r="C45" s="978">
        <v>0.18</v>
      </c>
      <c r="D45" s="14" t="s">
        <v>44</v>
      </c>
      <c r="E45" s="15"/>
      <c r="F45" s="16"/>
      <c r="G45" s="1409">
        <f>(C45/C50)*G41</f>
        <v>0.22499999999999998</v>
      </c>
      <c r="H45" s="1409"/>
      <c r="I45" s="10"/>
      <c r="J45" s="1497" t="s">
        <v>268</v>
      </c>
      <c r="K45" s="1497"/>
      <c r="L45" s="1497"/>
      <c r="M45" s="1497"/>
      <c r="N45" s="1498"/>
      <c r="O45" s="3"/>
      <c r="P45" s="1432"/>
      <c r="Q45" s="1440"/>
      <c r="R45" s="1441"/>
      <c r="S45" s="1441"/>
      <c r="T45" s="1441"/>
      <c r="U45" s="1441"/>
      <c r="V45" s="1441"/>
      <c r="W45" s="1441"/>
      <c r="X45" s="1441"/>
      <c r="Y45" s="1441"/>
      <c r="Z45" s="1441"/>
      <c r="AA45" s="1441"/>
      <c r="AB45" s="991"/>
      <c r="AC45" s="11"/>
    </row>
    <row r="46" spans="1:29" ht="16.5" customHeight="1">
      <c r="A46" s="1432"/>
      <c r="B46" s="9"/>
      <c r="C46" s="978">
        <v>0.75</v>
      </c>
      <c r="D46" s="14" t="s">
        <v>69</v>
      </c>
      <c r="E46" s="15"/>
      <c r="F46" s="16"/>
      <c r="G46" s="1409">
        <f>(C46/C50)*G41</f>
        <v>0.9375</v>
      </c>
      <c r="H46" s="1409"/>
      <c r="I46" s="10"/>
      <c r="J46" s="1501"/>
      <c r="K46" s="1501"/>
      <c r="L46" s="1501"/>
      <c r="M46" s="1501"/>
      <c r="N46" s="1502"/>
      <c r="O46" s="3"/>
      <c r="P46" s="1432"/>
      <c r="Q46" s="9"/>
      <c r="R46" s="761" t="s">
        <v>354</v>
      </c>
      <c r="S46" s="977">
        <f>I44</f>
        <v>8.75</v>
      </c>
      <c r="T46" s="1032" t="s">
        <v>1484</v>
      </c>
      <c r="U46" s="10"/>
      <c r="V46" s="10"/>
      <c r="W46" s="10"/>
      <c r="X46" s="10"/>
      <c r="Y46" s="10"/>
      <c r="Z46" s="10"/>
      <c r="AA46" s="10"/>
      <c r="AB46" s="10"/>
      <c r="AC46" s="11"/>
    </row>
    <row r="47" spans="1:29" ht="15.75">
      <c r="A47" s="1432"/>
      <c r="B47" s="9"/>
      <c r="C47" s="978">
        <v>0.35</v>
      </c>
      <c r="D47" s="14" t="s">
        <v>270</v>
      </c>
      <c r="E47" s="15"/>
      <c r="F47" s="16"/>
      <c r="G47" s="1409">
        <f>(C47/C50)*G41</f>
        <v>0.43749999999999994</v>
      </c>
      <c r="H47" s="1409"/>
      <c r="I47" s="10"/>
      <c r="J47" s="1497" t="s">
        <v>269</v>
      </c>
      <c r="K47" s="1497"/>
      <c r="L47" s="1497"/>
      <c r="M47" s="1497"/>
      <c r="N47" s="1498"/>
      <c r="O47" s="3"/>
      <c r="P47" s="1432"/>
      <c r="Q47" s="9"/>
      <c r="R47" s="10"/>
      <c r="S47" s="10"/>
      <c r="T47" s="10"/>
      <c r="U47" s="10"/>
      <c r="V47" s="10"/>
      <c r="W47" s="10"/>
      <c r="X47" s="10"/>
      <c r="Y47" s="10"/>
      <c r="Z47" s="10"/>
      <c r="AA47" s="10"/>
      <c r="AB47" s="10"/>
      <c r="AC47" s="11"/>
    </row>
    <row r="48" spans="1:29" ht="15.75" customHeight="1">
      <c r="A48" s="1432"/>
      <c r="B48" s="9"/>
      <c r="C48" s="978"/>
      <c r="D48" s="14"/>
      <c r="E48" s="15"/>
      <c r="F48" s="16"/>
      <c r="G48" s="1409"/>
      <c r="H48" s="1409"/>
      <c r="I48" s="10"/>
      <c r="J48" s="1501"/>
      <c r="K48" s="1501"/>
      <c r="L48" s="1501"/>
      <c r="M48" s="1501"/>
      <c r="N48" s="1502"/>
      <c r="O48" s="3"/>
      <c r="P48" s="1432"/>
      <c r="Q48" s="9"/>
      <c r="R48" s="10"/>
      <c r="S48" s="10"/>
      <c r="T48" s="10"/>
      <c r="U48" s="10"/>
      <c r="V48" s="10"/>
      <c r="W48" s="10"/>
      <c r="X48" s="10"/>
      <c r="Y48" s="10"/>
      <c r="Z48" s="10"/>
      <c r="AA48" s="10"/>
      <c r="AB48" s="10"/>
      <c r="AC48" s="11"/>
    </row>
    <row r="49" spans="1:29" ht="15" customHeight="1">
      <c r="A49" s="1432"/>
      <c r="B49" s="9"/>
      <c r="C49" s="10"/>
      <c r="D49" s="10"/>
      <c r="E49" s="10"/>
      <c r="F49" s="10"/>
      <c r="G49" s="18"/>
      <c r="H49" s="109"/>
      <c r="I49" s="10"/>
      <c r="J49" s="177" t="s">
        <v>271</v>
      </c>
      <c r="K49" s="177"/>
      <c r="L49" s="177"/>
      <c r="M49" s="177"/>
      <c r="N49" s="178"/>
      <c r="P49" s="1432"/>
      <c r="Q49" s="1016" t="s">
        <v>1418</v>
      </c>
      <c r="R49" s="10"/>
      <c r="S49" s="10"/>
      <c r="T49" s="10"/>
      <c r="U49" s="10"/>
      <c r="V49" s="10"/>
      <c r="W49" s="10"/>
      <c r="X49" s="10"/>
      <c r="Y49" s="10"/>
      <c r="Z49" s="10"/>
      <c r="AA49" s="10"/>
      <c r="AB49" s="10"/>
      <c r="AC49" s="11"/>
    </row>
    <row r="50" spans="1:29" ht="16.5" customHeight="1" thickBot="1">
      <c r="A50" s="1432"/>
      <c r="B50" s="9"/>
      <c r="C50" s="963">
        <f>SUM(C43:C48)</f>
        <v>1.6</v>
      </c>
      <c r="D50" s="1453" t="s">
        <v>8</v>
      </c>
      <c r="E50" s="1453"/>
      <c r="F50" s="1453"/>
      <c r="G50" s="1454">
        <f>SUM(G43:G48)</f>
        <v>2</v>
      </c>
      <c r="H50" s="1454">
        <f>SUM(H43:H48)</f>
        <v>0</v>
      </c>
      <c r="I50" s="10"/>
      <c r="J50" s="10"/>
      <c r="K50" s="20"/>
      <c r="L50" s="10"/>
      <c r="M50" s="10"/>
      <c r="N50" s="19"/>
      <c r="P50" s="1432"/>
      <c r="Q50" s="992" t="str">
        <f ca="1">CELL("nomfichier",P46)</f>
        <v>D:\1 UPRT SITE WEB\uprt.fr\ff-mickael-rabeau\[ff-mr-patisserie-N°3-complet.xlsx]Crèmes au beurre</v>
      </c>
      <c r="R50" s="10"/>
      <c r="S50" s="10"/>
      <c r="T50" s="10"/>
      <c r="U50" s="10"/>
      <c r="V50" s="10"/>
      <c r="W50" s="10"/>
      <c r="X50" s="10"/>
      <c r="Y50" s="10"/>
      <c r="Z50" s="10"/>
      <c r="AA50" s="10"/>
      <c r="AB50" s="10"/>
      <c r="AC50" s="11"/>
    </row>
    <row r="51" spans="1:29" ht="16.5" customHeight="1" thickBot="1">
      <c r="A51" s="1432"/>
      <c r="B51" s="9" t="s">
        <v>201</v>
      </c>
      <c r="C51" s="21"/>
      <c r="D51" s="21"/>
      <c r="E51" s="21"/>
      <c r="F51" s="21"/>
      <c r="H51" s="186" t="s">
        <v>202</v>
      </c>
      <c r="I51" s="187" t="s">
        <v>203</v>
      </c>
      <c r="J51" s="89"/>
      <c r="K51" s="89"/>
      <c r="L51" s="89"/>
      <c r="M51" s="219"/>
      <c r="N51" s="220"/>
      <c r="P51" s="1432"/>
      <c r="Q51" s="938"/>
      <c r="R51" s="939"/>
      <c r="S51" s="939"/>
      <c r="T51" s="939"/>
      <c r="U51" s="25"/>
      <c r="V51" s="25"/>
      <c r="W51" s="25"/>
      <c r="X51" s="25"/>
      <c r="Y51" s="25"/>
      <c r="Z51" s="25"/>
      <c r="AA51" s="25"/>
      <c r="AB51" s="25"/>
      <c r="AC51" s="26"/>
    </row>
    <row r="52" spans="1:29">
      <c r="A52" s="1432"/>
      <c r="B52" s="23" t="s">
        <v>6</v>
      </c>
      <c r="C52" s="24" t="s">
        <v>10</v>
      </c>
      <c r="D52" s="25"/>
      <c r="E52" s="25"/>
      <c r="F52" s="25"/>
      <c r="G52" s="25"/>
      <c r="H52" s="25"/>
      <c r="I52" s="25"/>
      <c r="J52" s="25"/>
      <c r="K52" s="25"/>
      <c r="L52" s="25"/>
      <c r="M52" s="25"/>
      <c r="N52" s="26"/>
      <c r="P52" s="1432"/>
      <c r="Q52" s="9"/>
      <c r="R52" s="10" t="s">
        <v>9</v>
      </c>
      <c r="S52" s="932" t="s">
        <v>177</v>
      </c>
      <c r="T52" s="10"/>
      <c r="U52" s="10"/>
      <c r="V52" s="1429" t="s">
        <v>179</v>
      </c>
      <c r="W52" s="1429"/>
      <c r="X52" s="1429"/>
      <c r="Y52" s="1429"/>
      <c r="Z52" s="1429"/>
      <c r="AA52" s="1429"/>
      <c r="AB52" s="1429"/>
      <c r="AC52" s="1430"/>
    </row>
    <row r="53" spans="1:29">
      <c r="A53" s="1432"/>
      <c r="B53" s="957" t="s">
        <v>5</v>
      </c>
      <c r="C53" s="27" t="s">
        <v>11</v>
      </c>
      <c r="D53" s="28"/>
      <c r="E53" s="28"/>
      <c r="F53" s="28"/>
      <c r="G53" s="28"/>
      <c r="H53" s="28"/>
      <c r="I53" s="28"/>
      <c r="J53" s="28"/>
      <c r="K53" s="28"/>
      <c r="L53" s="28"/>
      <c r="M53" s="10"/>
      <c r="N53" s="29"/>
      <c r="P53" s="1432"/>
      <c r="Q53" s="834"/>
      <c r="R53" s="245"/>
      <c r="S53" s="245"/>
      <c r="T53" s="245"/>
      <c r="U53" s="245"/>
      <c r="V53" s="1029"/>
      <c r="W53" s="1029" t="s">
        <v>178</v>
      </c>
      <c r="X53" s="1029"/>
      <c r="Y53" s="1029"/>
      <c r="Z53" s="1029"/>
      <c r="AA53" s="1029"/>
      <c r="AB53" s="1029"/>
      <c r="AC53" s="1030"/>
    </row>
    <row r="54" spans="1:29" ht="15" customHeight="1">
      <c r="A54" s="1432"/>
      <c r="B54" s="1433" t="s">
        <v>12</v>
      </c>
      <c r="C54" s="1434"/>
      <c r="D54" s="1434"/>
      <c r="E54" s="1434"/>
      <c r="F54" s="1434"/>
      <c r="G54" s="1434"/>
      <c r="H54" s="1434"/>
      <c r="I54" s="1434"/>
      <c r="J54" s="1434"/>
      <c r="K54" s="1434"/>
      <c r="L54" s="1434"/>
      <c r="M54" s="1434"/>
      <c r="N54" s="1435"/>
      <c r="P54" s="1432"/>
      <c r="Q54" s="1433" t="s">
        <v>12</v>
      </c>
      <c r="R54" s="1434"/>
      <c r="S54" s="1434"/>
      <c r="T54" s="1434"/>
      <c r="U54" s="1434"/>
      <c r="V54" s="1434"/>
      <c r="W54" s="1434"/>
      <c r="X54" s="1434"/>
      <c r="Y54" s="1434"/>
      <c r="Z54" s="1434"/>
      <c r="AA54" s="1434"/>
      <c r="AB54" s="1434"/>
      <c r="AC54" s="1435"/>
    </row>
    <row r="55" spans="1:29" ht="15.75" thickBot="1">
      <c r="A55" s="1432"/>
      <c r="B55" s="1436"/>
      <c r="C55" s="1437"/>
      <c r="D55" s="1437"/>
      <c r="E55" s="1437"/>
      <c r="F55" s="1437"/>
      <c r="G55" s="1437"/>
      <c r="H55" s="1437"/>
      <c r="I55" s="1437"/>
      <c r="J55" s="1437"/>
      <c r="K55" s="1437"/>
      <c r="L55" s="1437"/>
      <c r="M55" s="1437"/>
      <c r="N55" s="1438"/>
      <c r="P55" s="1432"/>
      <c r="Q55" s="1436"/>
      <c r="R55" s="1437"/>
      <c r="S55" s="1437"/>
      <c r="T55" s="1437"/>
      <c r="U55" s="1437"/>
      <c r="V55" s="1437"/>
      <c r="W55" s="1437"/>
      <c r="X55" s="1437"/>
      <c r="Y55" s="1437"/>
      <c r="Z55" s="1437"/>
      <c r="AA55" s="1437"/>
      <c r="AB55" s="1437"/>
      <c r="AC55" s="1438"/>
    </row>
    <row r="57" spans="1:29" ht="15.75" thickBot="1">
      <c r="A57" s="8" t="s">
        <v>3</v>
      </c>
      <c r="B57" s="1431" t="str">
        <f>B58</f>
        <v>La crème au beurre spéciale N°1</v>
      </c>
      <c r="C57" s="1431"/>
      <c r="D57" s="1431"/>
      <c r="E57" s="1431"/>
      <c r="F57" s="1431"/>
      <c r="G57" s="1431"/>
      <c r="H57" s="1431"/>
      <c r="I57" s="1431"/>
      <c r="J57" s="1431"/>
      <c r="K57" s="1431"/>
      <c r="L57" s="1431"/>
      <c r="M57" s="1431"/>
      <c r="N57" s="1431"/>
      <c r="P57" s="8" t="s">
        <v>3</v>
      </c>
      <c r="Q57" s="1431" t="str">
        <f>Q58</f>
        <v>La crème au beurre spéciale</v>
      </c>
      <c r="R57" s="1431"/>
      <c r="S57" s="1431"/>
      <c r="T57" s="1431"/>
      <c r="U57" s="1431"/>
      <c r="V57" s="1431"/>
      <c r="W57" s="1431"/>
      <c r="X57" s="1431"/>
      <c r="Y57" s="1431"/>
      <c r="Z57" s="1431"/>
      <c r="AA57" s="1431"/>
      <c r="AB57" s="1431"/>
      <c r="AC57" s="1431"/>
    </row>
    <row r="58" spans="1:29">
      <c r="A58" s="1432" t="str">
        <f>B58</f>
        <v>La crème au beurre spéciale N°1</v>
      </c>
      <c r="B58" s="1399" t="s">
        <v>1542</v>
      </c>
      <c r="C58" s="1400"/>
      <c r="D58" s="1400"/>
      <c r="E58" s="1400"/>
      <c r="F58" s="1400"/>
      <c r="G58" s="1400"/>
      <c r="H58" s="1400"/>
      <c r="I58" s="1400"/>
      <c r="J58" s="1400"/>
      <c r="K58" s="1400"/>
      <c r="L58" s="1400"/>
      <c r="M58" s="1400"/>
      <c r="N58" s="1401"/>
      <c r="P58" s="1432" t="str">
        <f>Q58</f>
        <v>La crème au beurre spéciale</v>
      </c>
      <c r="Q58" s="1399" t="s">
        <v>274</v>
      </c>
      <c r="R58" s="1400"/>
      <c r="S58" s="1400"/>
      <c r="T58" s="1400"/>
      <c r="U58" s="1400"/>
      <c r="V58" s="1400"/>
      <c r="W58" s="1400"/>
      <c r="X58" s="1400"/>
      <c r="Y58" s="1400"/>
      <c r="Z58" s="1400"/>
      <c r="AA58" s="1400"/>
      <c r="AB58" s="1400"/>
      <c r="AC58" s="1401"/>
    </row>
    <row r="59" spans="1:29" ht="15" customHeight="1">
      <c r="A59" s="1432"/>
      <c r="B59" s="1387"/>
      <c r="C59" s="1388"/>
      <c r="D59" s="1388"/>
      <c r="E59" s="1388"/>
      <c r="F59" s="1388"/>
      <c r="G59" s="1388"/>
      <c r="H59" s="1388"/>
      <c r="I59" s="1388"/>
      <c r="J59" s="1388"/>
      <c r="K59" s="1388"/>
      <c r="L59" s="1388"/>
      <c r="M59" s="1388"/>
      <c r="N59" s="1389"/>
      <c r="P59" s="1432"/>
      <c r="Q59" s="1387"/>
      <c r="R59" s="1388"/>
      <c r="S59" s="1388"/>
      <c r="T59" s="1388"/>
      <c r="U59" s="1388"/>
      <c r="V59" s="1388"/>
      <c r="W59" s="1388"/>
      <c r="X59" s="1388"/>
      <c r="Y59" s="1388"/>
      <c r="Z59" s="1388"/>
      <c r="AA59" s="1388"/>
      <c r="AB59" s="1388"/>
      <c r="AC59" s="1389"/>
    </row>
    <row r="60" spans="1:29" ht="15" customHeight="1">
      <c r="A60" s="1432"/>
      <c r="B60" s="1416" t="s">
        <v>19</v>
      </c>
      <c r="C60" s="1417"/>
      <c r="D60" s="1417"/>
      <c r="E60" s="1417"/>
      <c r="F60" s="1417"/>
      <c r="G60" s="1417"/>
      <c r="H60" s="1417"/>
      <c r="I60" s="1417"/>
      <c r="J60" s="1417"/>
      <c r="K60" s="1417"/>
      <c r="L60" s="1417"/>
      <c r="M60" s="1417"/>
      <c r="N60" s="1418"/>
      <c r="P60" s="1432"/>
      <c r="Q60" s="1416" t="s">
        <v>19</v>
      </c>
      <c r="R60" s="1417"/>
      <c r="S60" s="1417"/>
      <c r="T60" s="1417"/>
      <c r="U60" s="1417"/>
      <c r="V60" s="1417"/>
      <c r="W60" s="1417"/>
      <c r="X60" s="1417"/>
      <c r="Y60" s="1417"/>
      <c r="Z60" s="1417"/>
      <c r="AA60" s="1417"/>
      <c r="AB60" s="1417"/>
      <c r="AC60" s="1418"/>
    </row>
    <row r="61" spans="1:29" ht="15.75" thickBot="1">
      <c r="A61" s="1432"/>
      <c r="B61" s="1576"/>
      <c r="C61" s="1577"/>
      <c r="D61" s="1577"/>
      <c r="E61" s="1577"/>
      <c r="F61" s="1577"/>
      <c r="G61" s="1577"/>
      <c r="H61" s="1577"/>
      <c r="I61" s="1577"/>
      <c r="J61" s="1577"/>
      <c r="K61" s="1577"/>
      <c r="L61" s="1577"/>
      <c r="M61" s="1577"/>
      <c r="N61" s="1578"/>
      <c r="P61" s="1432"/>
      <c r="Q61" s="1576"/>
      <c r="R61" s="1577"/>
      <c r="S61" s="1577"/>
      <c r="T61" s="1577"/>
      <c r="U61" s="1577"/>
      <c r="V61" s="1577"/>
      <c r="W61" s="1577"/>
      <c r="X61" s="1577"/>
      <c r="Y61" s="1577"/>
      <c r="Z61" s="1577"/>
      <c r="AA61" s="1577"/>
      <c r="AB61" s="1577"/>
      <c r="AC61" s="1578"/>
    </row>
    <row r="62" spans="1:29" ht="15" customHeight="1">
      <c r="A62" s="1432"/>
      <c r="B62" s="10"/>
      <c r="C62" s="10"/>
      <c r="D62" s="10"/>
      <c r="E62" s="10"/>
      <c r="F62" s="59"/>
      <c r="G62" s="59"/>
      <c r="H62" s="59"/>
      <c r="I62" s="59"/>
      <c r="J62" s="59"/>
      <c r="K62" s="59"/>
      <c r="L62" s="10"/>
      <c r="M62" s="10"/>
      <c r="N62" s="11"/>
      <c r="P62" s="1432"/>
      <c r="Q62" s="1424" t="s">
        <v>144</v>
      </c>
      <c r="R62" s="1403"/>
      <c r="S62" s="1403"/>
      <c r="T62" s="1403"/>
      <c r="U62" s="1403"/>
      <c r="V62" s="1403"/>
      <c r="W62" s="1403"/>
      <c r="X62" s="1403"/>
      <c r="Y62" s="1403"/>
      <c r="Z62" s="1403"/>
      <c r="AA62" s="1403"/>
      <c r="AB62" s="1403"/>
      <c r="AC62" s="1425"/>
    </row>
    <row r="63" spans="1:29" ht="15.75" customHeight="1" thickBot="1">
      <c r="A63" s="1432"/>
      <c r="B63" s="10"/>
      <c r="C63" s="10"/>
      <c r="D63" s="10"/>
      <c r="E63" s="10"/>
      <c r="F63" s="45"/>
      <c r="G63" s="1408" t="s">
        <v>5</v>
      </c>
      <c r="H63" s="1408"/>
      <c r="I63" s="1408" t="s">
        <v>5</v>
      </c>
      <c r="J63" s="1408"/>
      <c r="K63" s="45"/>
      <c r="L63" s="10"/>
      <c r="M63" s="10"/>
      <c r="N63" s="11"/>
      <c r="P63" s="1432"/>
      <c r="Q63" s="1426"/>
      <c r="R63" s="1406"/>
      <c r="S63" s="1406"/>
      <c r="T63" s="1406"/>
      <c r="U63" s="1406"/>
      <c r="V63" s="1406"/>
      <c r="W63" s="1406"/>
      <c r="X63" s="1406"/>
      <c r="Y63" s="1406"/>
      <c r="Z63" s="1406"/>
      <c r="AA63" s="1406"/>
      <c r="AB63" s="1406"/>
      <c r="AC63" s="1427"/>
    </row>
    <row r="64" spans="1:29" ht="18.75" customHeight="1">
      <c r="A64" s="1432"/>
      <c r="B64" s="10"/>
      <c r="C64" s="10"/>
      <c r="D64" s="10"/>
      <c r="E64" s="447" t="s">
        <v>146</v>
      </c>
      <c r="F64" s="981" t="s">
        <v>4</v>
      </c>
      <c r="G64" s="1414">
        <v>1</v>
      </c>
      <c r="H64" s="1414"/>
      <c r="I64" s="1414">
        <v>1</v>
      </c>
      <c r="J64" s="1414"/>
      <c r="K64" s="10"/>
      <c r="L64" s="10"/>
      <c r="M64" s="10"/>
      <c r="N64" s="11"/>
      <c r="P64" s="1432"/>
      <c r="Q64" s="1439" t="s">
        <v>1481</v>
      </c>
      <c r="R64" s="1428"/>
      <c r="S64" s="1428"/>
      <c r="T64" s="1428"/>
      <c r="U64" s="1428"/>
      <c r="V64" s="1428"/>
      <c r="W64" s="1428"/>
      <c r="X64" s="1428"/>
      <c r="Y64" s="1428"/>
      <c r="Z64" s="1428"/>
      <c r="AA64" s="1428"/>
      <c r="AB64" s="991"/>
      <c r="AC64" s="11"/>
    </row>
    <row r="65" spans="1:29" ht="15" customHeight="1">
      <c r="A65" s="1432"/>
      <c r="B65" s="30" t="s">
        <v>20</v>
      </c>
      <c r="C65" s="967" t="s">
        <v>21</v>
      </c>
      <c r="D65" s="10"/>
      <c r="E65" s="10"/>
      <c r="F65" s="10"/>
      <c r="G65" s="1527" t="s">
        <v>20</v>
      </c>
      <c r="H65" s="1527"/>
      <c r="I65" s="1527" t="s">
        <v>21</v>
      </c>
      <c r="J65" s="1527"/>
      <c r="K65" s="10"/>
      <c r="L65" s="10"/>
      <c r="M65" s="10"/>
      <c r="N65" s="11"/>
      <c r="P65" s="1432"/>
      <c r="Q65" s="1439"/>
      <c r="R65" s="1428"/>
      <c r="S65" s="1428"/>
      <c r="T65" s="1428"/>
      <c r="U65" s="1428"/>
      <c r="V65" s="1428"/>
      <c r="W65" s="1428"/>
      <c r="X65" s="1428"/>
      <c r="Y65" s="1428"/>
      <c r="Z65" s="1428"/>
      <c r="AA65" s="1428"/>
      <c r="AB65" s="957" t="s">
        <v>5</v>
      </c>
      <c r="AC65" s="11"/>
    </row>
    <row r="66" spans="1:29" ht="18.75">
      <c r="A66" s="1432"/>
      <c r="B66" s="965" t="s">
        <v>6</v>
      </c>
      <c r="C66" s="965" t="s">
        <v>6</v>
      </c>
      <c r="D66" s="99" t="s">
        <v>861</v>
      </c>
      <c r="E66" s="10"/>
      <c r="F66" s="10"/>
      <c r="G66" s="10"/>
      <c r="H66" s="10"/>
      <c r="I66" s="10"/>
      <c r="J66" s="10"/>
      <c r="K66" s="1412" t="s">
        <v>7</v>
      </c>
      <c r="L66" s="1412"/>
      <c r="M66" s="1412"/>
      <c r="N66" s="1413"/>
      <c r="P66" s="1432"/>
      <c r="Q66" s="1439"/>
      <c r="R66" s="1428"/>
      <c r="S66" s="1428"/>
      <c r="T66" s="1428"/>
      <c r="U66" s="1428"/>
      <c r="V66" s="1428"/>
      <c r="W66" s="1428"/>
      <c r="X66" s="1428"/>
      <c r="Y66" s="1428"/>
      <c r="Z66" s="1428"/>
      <c r="AA66" s="1428"/>
      <c r="AB66" s="991"/>
      <c r="AC66" s="11"/>
    </row>
    <row r="67" spans="1:29" ht="15.75" customHeight="1">
      <c r="A67" s="1432"/>
      <c r="B67" s="978">
        <v>0.1</v>
      </c>
      <c r="C67" s="978">
        <v>0.25</v>
      </c>
      <c r="D67" s="14" t="s">
        <v>117</v>
      </c>
      <c r="E67" s="14"/>
      <c r="F67" s="14"/>
      <c r="G67" s="1409">
        <f>IF(ISTEXT(B67),0,(B67/B74)*G64)</f>
        <v>0.18181818181818182</v>
      </c>
      <c r="H67" s="1409"/>
      <c r="I67" s="1409">
        <f>IF(ISTEXT(C67),0,(C67/C74)*I64)</f>
        <v>0.14285714285714285</v>
      </c>
      <c r="J67" s="1409"/>
      <c r="K67" s="1581" t="s">
        <v>275</v>
      </c>
      <c r="L67" s="1581"/>
      <c r="M67" s="1581"/>
      <c r="N67" s="1582"/>
      <c r="P67" s="1432"/>
      <c r="Q67" s="1440" t="s">
        <v>1374</v>
      </c>
      <c r="R67" s="1441"/>
      <c r="S67" s="1441"/>
      <c r="T67" s="1441"/>
      <c r="U67" s="1441"/>
      <c r="V67" s="1441"/>
      <c r="W67" s="1441"/>
      <c r="X67" s="1441"/>
      <c r="Y67" s="1441"/>
      <c r="Z67" s="1441"/>
      <c r="AA67" s="1441"/>
      <c r="AB67" s="965" t="s">
        <v>6</v>
      </c>
      <c r="AC67" s="11"/>
    </row>
    <row r="68" spans="1:29" ht="15.75" customHeight="1">
      <c r="A68" s="1432"/>
      <c r="B68" s="978">
        <v>0.17</v>
      </c>
      <c r="C68" s="978">
        <v>0.5</v>
      </c>
      <c r="D68" s="14" t="s">
        <v>44</v>
      </c>
      <c r="E68" s="14"/>
      <c r="F68" s="14"/>
      <c r="G68" s="1409">
        <f>IF(ISTEXT(B68),0,(B68/B74)*G64)</f>
        <v>0.30909090909090908</v>
      </c>
      <c r="H68" s="1409"/>
      <c r="I68" s="1409">
        <f>IF(ISTEXT(C68),0,(C68/C74)*I64)</f>
        <v>0.2857142857142857</v>
      </c>
      <c r="J68" s="1409"/>
      <c r="K68" s="1583"/>
      <c r="L68" s="1583"/>
      <c r="M68" s="1583"/>
      <c r="N68" s="1584"/>
      <c r="P68" s="1432"/>
      <c r="Q68" s="1440"/>
      <c r="R68" s="1441"/>
      <c r="S68" s="1441"/>
      <c r="T68" s="1441"/>
      <c r="U68" s="1441"/>
      <c r="V68" s="1441"/>
      <c r="W68" s="1441"/>
      <c r="X68" s="1441"/>
      <c r="Y68" s="1441"/>
      <c r="Z68" s="1441"/>
      <c r="AA68" s="1441"/>
      <c r="AB68" s="991"/>
      <c r="AC68" s="11"/>
    </row>
    <row r="69" spans="1:29" ht="15.75">
      <c r="A69" s="1432"/>
      <c r="B69" s="978">
        <v>0.03</v>
      </c>
      <c r="C69" s="978" t="s">
        <v>41</v>
      </c>
      <c r="D69" s="14" t="s">
        <v>276</v>
      </c>
      <c r="E69" s="15"/>
      <c r="F69" s="16"/>
      <c r="G69" s="1409">
        <f>IF(ISTEXT(B69),0,(B69/B74)*G64)</f>
        <v>5.4545454545454536E-2</v>
      </c>
      <c r="H69" s="1409"/>
      <c r="I69" s="1409">
        <f>IF(ISTEXT(C69),0,(C69/C74)*I64)</f>
        <v>0</v>
      </c>
      <c r="J69" s="1409"/>
      <c r="K69" s="1583"/>
      <c r="L69" s="1583"/>
      <c r="M69" s="1583"/>
      <c r="N69" s="1584"/>
      <c r="P69" s="1432"/>
      <c r="Q69" s="9"/>
      <c r="R69" s="14" t="s">
        <v>1486</v>
      </c>
      <c r="S69" s="10"/>
      <c r="T69" s="10"/>
      <c r="U69" s="10"/>
      <c r="V69" s="10"/>
      <c r="W69" s="10"/>
      <c r="X69" s="10"/>
      <c r="Y69" s="10"/>
      <c r="Z69" s="10"/>
      <c r="AA69" s="10"/>
      <c r="AB69" s="10"/>
      <c r="AC69" s="11"/>
    </row>
    <row r="70" spans="1:29" ht="15.75">
      <c r="A70" s="1432"/>
      <c r="B70" s="978">
        <v>0.25</v>
      </c>
      <c r="C70" s="978">
        <v>1</v>
      </c>
      <c r="D70" s="14" t="s">
        <v>69</v>
      </c>
      <c r="E70" s="15"/>
      <c r="F70" s="16"/>
      <c r="G70" s="1409">
        <f>IF(ISTEXT(B70),0,(B70/B74)*G64)</f>
        <v>0.45454545454545453</v>
      </c>
      <c r="H70" s="1409"/>
      <c r="I70" s="1409">
        <f>IF(ISTEXT(C70),0,(C70/C74)*I64)</f>
        <v>0.5714285714285714</v>
      </c>
      <c r="J70" s="1409"/>
      <c r="K70" s="1583"/>
      <c r="L70" s="1583"/>
      <c r="M70" s="1583"/>
      <c r="N70" s="1584"/>
      <c r="P70" s="1432"/>
      <c r="Q70" s="9"/>
      <c r="R70" s="10"/>
      <c r="S70" s="10"/>
      <c r="T70" s="10"/>
      <c r="U70" s="10"/>
      <c r="V70" s="10"/>
      <c r="W70" s="10"/>
      <c r="X70" s="10"/>
      <c r="Y70" s="10"/>
      <c r="Z70" s="10"/>
      <c r="AA70" s="10"/>
      <c r="AB70" s="10"/>
      <c r="AC70" s="11"/>
    </row>
    <row r="71" spans="1:29" ht="15.75">
      <c r="A71" s="1432"/>
      <c r="B71" s="221">
        <v>0.5</v>
      </c>
      <c r="C71" s="221">
        <v>0.5</v>
      </c>
      <c r="D71" s="14" t="s">
        <v>277</v>
      </c>
      <c r="E71" s="15"/>
      <c r="F71" s="16"/>
      <c r="G71" s="1462">
        <f>IF(ISTEXT(B71),0,(B71/B74)*G64)</f>
        <v>0.90909090909090906</v>
      </c>
      <c r="H71" s="1462"/>
      <c r="I71" s="1462">
        <f>IF(ISTEXT(C71),0,(C71/C74)*I64)</f>
        <v>0.2857142857142857</v>
      </c>
      <c r="J71" s="1462"/>
      <c r="K71" s="1585"/>
      <c r="L71" s="1585"/>
      <c r="M71" s="1585"/>
      <c r="N71" s="1586"/>
      <c r="P71" s="1432"/>
      <c r="Q71" s="9"/>
      <c r="R71" s="941" t="s">
        <v>1385</v>
      </c>
      <c r="S71" s="10"/>
      <c r="T71" s="10"/>
      <c r="U71" s="10"/>
      <c r="V71" s="10"/>
      <c r="W71" s="10"/>
      <c r="X71" s="10"/>
      <c r="Y71" s="10"/>
      <c r="Z71" s="10"/>
      <c r="AA71" s="10"/>
      <c r="AB71" s="10"/>
      <c r="AC71" s="11"/>
    </row>
    <row r="72" spans="1:29" ht="15.75">
      <c r="A72" s="1432"/>
      <c r="B72" s="13"/>
      <c r="C72" s="13"/>
      <c r="D72" s="14"/>
      <c r="E72" s="15"/>
      <c r="F72" s="16"/>
      <c r="G72" s="1409"/>
      <c r="H72" s="1409"/>
      <c r="I72" s="1409"/>
      <c r="J72" s="1409"/>
      <c r="K72" s="208"/>
      <c r="L72" s="208"/>
      <c r="M72" s="208"/>
      <c r="N72" s="209"/>
      <c r="P72" s="1432"/>
      <c r="Q72" s="9"/>
      <c r="R72" s="10"/>
      <c r="S72" s="10"/>
      <c r="T72" s="10"/>
      <c r="U72" s="10"/>
      <c r="V72" s="10"/>
      <c r="W72" s="10"/>
      <c r="X72" s="10"/>
      <c r="Y72" s="10"/>
      <c r="Z72" s="10"/>
      <c r="AA72" s="10"/>
      <c r="AB72" s="10"/>
      <c r="AC72" s="11"/>
    </row>
    <row r="73" spans="1:29" ht="15.75">
      <c r="A73" s="1432"/>
      <c r="B73" s="9"/>
      <c r="C73" s="10"/>
      <c r="D73" s="10"/>
      <c r="E73" s="10"/>
      <c r="F73" s="10"/>
      <c r="G73" s="18"/>
      <c r="H73" s="15"/>
      <c r="I73" s="18"/>
      <c r="J73" s="15"/>
      <c r="K73" s="967"/>
      <c r="L73" s="70"/>
      <c r="M73" s="70"/>
      <c r="N73" s="71"/>
      <c r="P73" s="1432"/>
      <c r="Q73" s="1016" t="s">
        <v>1418</v>
      </c>
      <c r="R73" s="10"/>
      <c r="S73" s="10"/>
      <c r="T73" s="10"/>
      <c r="U73" s="10"/>
      <c r="V73" s="10"/>
      <c r="W73" s="10"/>
      <c r="X73" s="10"/>
      <c r="Y73" s="10"/>
      <c r="Z73" s="10"/>
      <c r="AA73" s="10"/>
      <c r="AB73" s="10"/>
      <c r="AC73" s="11"/>
    </row>
    <row r="74" spans="1:29" ht="16.5" thickBot="1">
      <c r="A74" s="1432"/>
      <c r="B74" s="963">
        <f>SUM(B67:B70)</f>
        <v>0.55000000000000004</v>
      </c>
      <c r="C74" s="963">
        <f>SUM(C67:C70)</f>
        <v>1.75</v>
      </c>
      <c r="D74" s="1453" t="s">
        <v>8</v>
      </c>
      <c r="E74" s="1453"/>
      <c r="F74" s="1453"/>
      <c r="G74" s="1454">
        <f>SUM(G67:G70)</f>
        <v>1</v>
      </c>
      <c r="H74" s="1454">
        <f>SUM(H67:H70)</f>
        <v>0</v>
      </c>
      <c r="I74" s="1454">
        <f>SUM(I67:I70)</f>
        <v>1</v>
      </c>
      <c r="J74" s="1454">
        <f>SUM(J67:J70)</f>
        <v>0</v>
      </c>
      <c r="K74" s="1574"/>
      <c r="L74" s="1574"/>
      <c r="M74" s="1574"/>
      <c r="N74" s="1575"/>
      <c r="P74" s="1432"/>
      <c r="Q74" s="992" t="str">
        <f ca="1">CELL("nomfichier",P70)</f>
        <v>D:\1 UPRT SITE WEB\uprt.fr\ff-mickael-rabeau\[ff-mr-patisserie-N°3-complet.xlsx]Crèmes au beurre</v>
      </c>
      <c r="R74" s="10"/>
      <c r="S74" s="10"/>
      <c r="T74" s="10"/>
      <c r="U74" s="10"/>
      <c r="V74" s="10"/>
      <c r="W74" s="10"/>
      <c r="X74" s="10"/>
      <c r="Y74" s="10"/>
      <c r="Z74" s="10"/>
      <c r="AA74" s="10"/>
      <c r="AB74" s="10"/>
      <c r="AC74" s="11"/>
    </row>
    <row r="75" spans="1:29" ht="16.5" thickBot="1">
      <c r="A75" s="1432"/>
      <c r="B75" s="9" t="s">
        <v>201</v>
      </c>
      <c r="C75" s="21"/>
      <c r="D75" s="21"/>
      <c r="E75" s="21"/>
      <c r="F75" s="21"/>
      <c r="H75" s="186" t="s">
        <v>202</v>
      </c>
      <c r="I75" s="187" t="s">
        <v>203</v>
      </c>
      <c r="J75" s="89"/>
      <c r="K75" s="89"/>
      <c r="L75" s="89"/>
      <c r="M75" s="219"/>
      <c r="N75" s="220"/>
      <c r="P75" s="1432"/>
      <c r="Q75" s="938"/>
      <c r="R75" s="939"/>
      <c r="S75" s="939"/>
      <c r="T75" s="939"/>
      <c r="U75" s="25"/>
      <c r="V75" s="25"/>
      <c r="W75" s="25"/>
      <c r="X75" s="25"/>
      <c r="Y75" s="25"/>
      <c r="Z75" s="25"/>
      <c r="AA75" s="25"/>
      <c r="AB75" s="25"/>
      <c r="AC75" s="26"/>
    </row>
    <row r="76" spans="1:29">
      <c r="A76" s="1432"/>
      <c r="B76" s="23" t="s">
        <v>6</v>
      </c>
      <c r="C76" s="24" t="s">
        <v>10</v>
      </c>
      <c r="D76" s="25"/>
      <c r="E76" s="25"/>
      <c r="F76" s="25"/>
      <c r="G76" s="25"/>
      <c r="H76" s="25"/>
      <c r="I76" s="25"/>
      <c r="J76" s="25"/>
      <c r="K76" s="25"/>
      <c r="L76" s="25"/>
      <c r="M76" s="25"/>
      <c r="N76" s="26"/>
      <c r="P76" s="1432"/>
      <c r="Q76" s="9"/>
      <c r="R76" s="10" t="s">
        <v>9</v>
      </c>
      <c r="S76" s="932" t="s">
        <v>177</v>
      </c>
      <c r="T76" s="10"/>
      <c r="U76" s="10"/>
      <c r="V76" s="1429" t="s">
        <v>179</v>
      </c>
      <c r="W76" s="1429"/>
      <c r="X76" s="1429"/>
      <c r="Y76" s="1429"/>
      <c r="Z76" s="1429"/>
      <c r="AA76" s="1429"/>
      <c r="AB76" s="1429"/>
      <c r="AC76" s="1430"/>
    </row>
    <row r="77" spans="1:29">
      <c r="A77" s="1432"/>
      <c r="B77" s="957" t="s">
        <v>5</v>
      </c>
      <c r="C77" s="27" t="s">
        <v>11</v>
      </c>
      <c r="D77" s="28"/>
      <c r="E77" s="28"/>
      <c r="F77" s="28"/>
      <c r="G77" s="28"/>
      <c r="H77" s="28"/>
      <c r="I77" s="28"/>
      <c r="J77" s="28"/>
      <c r="K77" s="28"/>
      <c r="L77" s="28"/>
      <c r="M77" s="10"/>
      <c r="N77" s="29"/>
      <c r="P77" s="1432"/>
      <c r="Q77" s="834"/>
      <c r="R77" s="245"/>
      <c r="S77" s="245"/>
      <c r="T77" s="245"/>
      <c r="U77" s="245"/>
      <c r="V77" s="1029"/>
      <c r="W77" s="1029" t="s">
        <v>178</v>
      </c>
      <c r="X77" s="1029"/>
      <c r="Y77" s="1029"/>
      <c r="Z77" s="1029"/>
      <c r="AA77" s="1029"/>
      <c r="AB77" s="1029"/>
      <c r="AC77" s="1030"/>
    </row>
    <row r="78" spans="1:29">
      <c r="A78" s="1432"/>
      <c r="B78" s="1433" t="s">
        <v>12</v>
      </c>
      <c r="C78" s="1434"/>
      <c r="D78" s="1434"/>
      <c r="E78" s="1434"/>
      <c r="F78" s="1434"/>
      <c r="G78" s="1434"/>
      <c r="H78" s="1434"/>
      <c r="I78" s="1434"/>
      <c r="J78" s="1434"/>
      <c r="K78" s="1434"/>
      <c r="L78" s="1434"/>
      <c r="M78" s="1434"/>
      <c r="N78" s="1435"/>
      <c r="P78" s="1432"/>
      <c r="Q78" s="1433" t="s">
        <v>12</v>
      </c>
      <c r="R78" s="1434"/>
      <c r="S78" s="1434"/>
      <c r="T78" s="1434"/>
      <c r="U78" s="1434"/>
      <c r="V78" s="1434"/>
      <c r="W78" s="1434"/>
      <c r="X78" s="1434"/>
      <c r="Y78" s="1434"/>
      <c r="Z78" s="1434"/>
      <c r="AA78" s="1434"/>
      <c r="AB78" s="1434"/>
      <c r="AC78" s="1435"/>
    </row>
    <row r="79" spans="1:29" ht="15.75" thickBot="1">
      <c r="A79" s="1432"/>
      <c r="B79" s="1436"/>
      <c r="C79" s="1437"/>
      <c r="D79" s="1437"/>
      <c r="E79" s="1437"/>
      <c r="F79" s="1437"/>
      <c r="G79" s="1437"/>
      <c r="H79" s="1437"/>
      <c r="I79" s="1437"/>
      <c r="J79" s="1437"/>
      <c r="K79" s="1437"/>
      <c r="L79" s="1437"/>
      <c r="M79" s="1437"/>
      <c r="N79" s="1438"/>
      <c r="P79" s="1432"/>
      <c r="Q79" s="1436"/>
      <c r="R79" s="1437"/>
      <c r="S79" s="1437"/>
      <c r="T79" s="1437"/>
      <c r="U79" s="1437"/>
      <c r="V79" s="1437"/>
      <c r="W79" s="1437"/>
      <c r="X79" s="1437"/>
      <c r="Y79" s="1437"/>
      <c r="Z79" s="1437"/>
      <c r="AA79" s="1437"/>
      <c r="AB79" s="1437"/>
      <c r="AC79" s="1438"/>
    </row>
    <row r="81" spans="1:29" ht="15.75" thickBot="1">
      <c r="A81" s="8" t="s">
        <v>3</v>
      </c>
      <c r="B81" s="1431" t="str">
        <f>B82</f>
        <v>La crème au beurre spéciale N°2</v>
      </c>
      <c r="C81" s="1431"/>
      <c r="D81" s="1431"/>
      <c r="E81" s="1431"/>
      <c r="F81" s="1431"/>
      <c r="G81" s="1431"/>
      <c r="H81" s="1431"/>
      <c r="I81" s="1431"/>
      <c r="J81" s="1431"/>
      <c r="K81" s="1431"/>
      <c r="L81" s="1431"/>
      <c r="M81" s="1431"/>
      <c r="N81" s="1431"/>
      <c r="P81" s="8" t="s">
        <v>3</v>
      </c>
      <c r="Q81" s="1431" t="str">
        <f>Q82</f>
        <v>La crème au beurre spéciale</v>
      </c>
      <c r="R81" s="1431"/>
      <c r="S81" s="1431"/>
      <c r="T81" s="1431"/>
      <c r="U81" s="1431"/>
      <c r="V81" s="1431"/>
      <c r="W81" s="1431"/>
      <c r="X81" s="1431"/>
      <c r="Y81" s="1431"/>
      <c r="Z81" s="1431"/>
      <c r="AA81" s="1431"/>
      <c r="AB81" s="1431"/>
      <c r="AC81" s="1431"/>
    </row>
    <row r="82" spans="1:29">
      <c r="A82" s="1432" t="str">
        <f>B82</f>
        <v>La crème au beurre spéciale N°2</v>
      </c>
      <c r="B82" s="1399" t="s">
        <v>1543</v>
      </c>
      <c r="C82" s="1400"/>
      <c r="D82" s="1400"/>
      <c r="E82" s="1400"/>
      <c r="F82" s="1400"/>
      <c r="G82" s="1400"/>
      <c r="H82" s="1400"/>
      <c r="I82" s="1400"/>
      <c r="J82" s="1400"/>
      <c r="K82" s="1400"/>
      <c r="L82" s="1400"/>
      <c r="M82" s="1400"/>
      <c r="N82" s="1401"/>
      <c r="P82" s="1432" t="str">
        <f>Q82</f>
        <v>La crème au beurre spéciale</v>
      </c>
      <c r="Q82" s="1399" t="s">
        <v>274</v>
      </c>
      <c r="R82" s="1400"/>
      <c r="S82" s="1400"/>
      <c r="T82" s="1400"/>
      <c r="U82" s="1400"/>
      <c r="V82" s="1400"/>
      <c r="W82" s="1400"/>
      <c r="X82" s="1400"/>
      <c r="Y82" s="1400"/>
      <c r="Z82" s="1400"/>
      <c r="AA82" s="1400"/>
      <c r="AB82" s="1400"/>
      <c r="AC82" s="1401"/>
    </row>
    <row r="83" spans="1:29" ht="15" customHeight="1">
      <c r="A83" s="1432"/>
      <c r="B83" s="1387"/>
      <c r="C83" s="1388"/>
      <c r="D83" s="1388"/>
      <c r="E83" s="1388"/>
      <c r="F83" s="1388"/>
      <c r="G83" s="1388"/>
      <c r="H83" s="1388"/>
      <c r="I83" s="1388"/>
      <c r="J83" s="1388"/>
      <c r="K83" s="1388"/>
      <c r="L83" s="1388"/>
      <c r="M83" s="1388"/>
      <c r="N83" s="1389"/>
      <c r="P83" s="1432"/>
      <c r="Q83" s="1387"/>
      <c r="R83" s="1388"/>
      <c r="S83" s="1388"/>
      <c r="T83" s="1388"/>
      <c r="U83" s="1388"/>
      <c r="V83" s="1388"/>
      <c r="W83" s="1388"/>
      <c r="X83" s="1388"/>
      <c r="Y83" s="1388"/>
      <c r="Z83" s="1388"/>
      <c r="AA83" s="1388"/>
      <c r="AB83" s="1388"/>
      <c r="AC83" s="1389"/>
    </row>
    <row r="84" spans="1:29" ht="15" customHeight="1">
      <c r="A84" s="1432"/>
      <c r="B84" s="1416" t="s">
        <v>19</v>
      </c>
      <c r="C84" s="1417"/>
      <c r="D84" s="1417"/>
      <c r="E84" s="1417"/>
      <c r="F84" s="1417"/>
      <c r="G84" s="1417"/>
      <c r="H84" s="1417"/>
      <c r="I84" s="1417"/>
      <c r="J84" s="1417"/>
      <c r="K84" s="1417"/>
      <c r="L84" s="1417"/>
      <c r="M84" s="1417"/>
      <c r="N84" s="1418"/>
      <c r="P84" s="1432"/>
      <c r="Q84" s="1416" t="s">
        <v>19</v>
      </c>
      <c r="R84" s="1417"/>
      <c r="S84" s="1417"/>
      <c r="T84" s="1417"/>
      <c r="U84" s="1417"/>
      <c r="V84" s="1417"/>
      <c r="W84" s="1417"/>
      <c r="X84" s="1417"/>
      <c r="Y84" s="1417"/>
      <c r="Z84" s="1417"/>
      <c r="AA84" s="1417"/>
      <c r="AB84" s="1417"/>
      <c r="AC84" s="1418"/>
    </row>
    <row r="85" spans="1:29" ht="15.75" thickBot="1">
      <c r="A85" s="1432"/>
      <c r="B85" s="1576"/>
      <c r="C85" s="1577"/>
      <c r="D85" s="1577"/>
      <c r="E85" s="1577"/>
      <c r="F85" s="1577"/>
      <c r="G85" s="1577"/>
      <c r="H85" s="1577"/>
      <c r="I85" s="1577"/>
      <c r="J85" s="1577"/>
      <c r="K85" s="1577"/>
      <c r="L85" s="1577"/>
      <c r="M85" s="1577"/>
      <c r="N85" s="1578"/>
      <c r="P85" s="1432"/>
      <c r="Q85" s="1576"/>
      <c r="R85" s="1577"/>
      <c r="S85" s="1577"/>
      <c r="T85" s="1577"/>
      <c r="U85" s="1577"/>
      <c r="V85" s="1577"/>
      <c r="W85" s="1577"/>
      <c r="X85" s="1577"/>
      <c r="Y85" s="1577"/>
      <c r="Z85" s="1577"/>
      <c r="AA85" s="1577"/>
      <c r="AB85" s="1577"/>
      <c r="AC85" s="1578"/>
    </row>
    <row r="86" spans="1:29" ht="15" customHeight="1">
      <c r="A86" s="1432"/>
      <c r="B86" s="230"/>
      <c r="C86" s="231"/>
      <c r="D86" s="231"/>
      <c r="E86" s="231"/>
      <c r="F86" s="59"/>
      <c r="G86" s="59"/>
      <c r="H86" s="59"/>
      <c r="I86" s="59"/>
      <c r="J86" s="59"/>
      <c r="K86" s="59"/>
      <c r="L86" s="231"/>
      <c r="M86" s="231"/>
      <c r="N86" s="232"/>
      <c r="P86" s="1432"/>
      <c r="Q86" s="1424" t="s">
        <v>144</v>
      </c>
      <c r="R86" s="1403"/>
      <c r="S86" s="1403"/>
      <c r="T86" s="1403"/>
      <c r="U86" s="1403"/>
      <c r="V86" s="1403"/>
      <c r="W86" s="1403"/>
      <c r="X86" s="1403"/>
      <c r="Y86" s="1403"/>
      <c r="Z86" s="1403"/>
      <c r="AA86" s="1403"/>
      <c r="AB86" s="1403"/>
      <c r="AC86" s="1425"/>
    </row>
    <row r="87" spans="1:29" ht="15.75" customHeight="1" thickBot="1">
      <c r="A87" s="1432"/>
      <c r="B87" s="9"/>
      <c r="C87" s="10"/>
      <c r="D87" s="10"/>
      <c r="E87" s="10"/>
      <c r="F87" s="45"/>
      <c r="G87" s="1408" t="s">
        <v>5</v>
      </c>
      <c r="H87" s="1408"/>
      <c r="I87" s="1408" t="s">
        <v>5</v>
      </c>
      <c r="J87" s="1408"/>
      <c r="K87" s="1408" t="s">
        <v>5</v>
      </c>
      <c r="L87" s="1408"/>
      <c r="M87" s="10"/>
      <c r="N87" s="11"/>
      <c r="P87" s="1432"/>
      <c r="Q87" s="1426"/>
      <c r="R87" s="1406"/>
      <c r="S87" s="1406"/>
      <c r="T87" s="1406"/>
      <c r="U87" s="1406"/>
      <c r="V87" s="1406"/>
      <c r="W87" s="1406"/>
      <c r="X87" s="1406"/>
      <c r="Y87" s="1406"/>
      <c r="Z87" s="1406"/>
      <c r="AA87" s="1406"/>
      <c r="AB87" s="1406"/>
      <c r="AC87" s="1427"/>
    </row>
    <row r="88" spans="1:29" ht="18.75" customHeight="1">
      <c r="A88" s="1432"/>
      <c r="B88" s="9"/>
      <c r="C88" s="10"/>
      <c r="D88" s="10"/>
      <c r="E88" s="447" t="s">
        <v>146</v>
      </c>
      <c r="F88" s="981" t="s">
        <v>4</v>
      </c>
      <c r="G88" s="1414">
        <v>1</v>
      </c>
      <c r="H88" s="1414"/>
      <c r="I88" s="1414">
        <v>1</v>
      </c>
      <c r="J88" s="1414"/>
      <c r="K88" s="1414">
        <v>1</v>
      </c>
      <c r="L88" s="1414"/>
      <c r="M88" s="1789" t="s">
        <v>7</v>
      </c>
      <c r="N88" s="1790"/>
      <c r="P88" s="1432"/>
      <c r="Q88" s="1439" t="s">
        <v>1421</v>
      </c>
      <c r="R88" s="1428"/>
      <c r="S88" s="1428"/>
      <c r="T88" s="1428"/>
      <c r="U88" s="1428"/>
      <c r="V88" s="1428"/>
      <c r="W88" s="1428"/>
      <c r="X88" s="1428"/>
      <c r="Y88" s="1428"/>
      <c r="Z88" s="1428"/>
      <c r="AA88" s="1428"/>
      <c r="AB88" s="991"/>
      <c r="AC88" s="11"/>
    </row>
    <row r="89" spans="1:29" ht="15" customHeight="1">
      <c r="A89" s="1432"/>
      <c r="B89" s="30" t="s">
        <v>20</v>
      </c>
      <c r="C89" s="967" t="s">
        <v>21</v>
      </c>
      <c r="D89" s="967" t="s">
        <v>300</v>
      </c>
      <c r="E89" s="10"/>
      <c r="F89" s="10"/>
      <c r="G89" s="1527" t="s">
        <v>20</v>
      </c>
      <c r="H89" s="1527"/>
      <c r="I89" s="1527" t="s">
        <v>21</v>
      </c>
      <c r="J89" s="1527"/>
      <c r="K89" s="1527" t="s">
        <v>300</v>
      </c>
      <c r="L89" s="1527"/>
      <c r="M89" s="1789"/>
      <c r="N89" s="1790"/>
      <c r="P89" s="1432"/>
      <c r="Q89" s="1439"/>
      <c r="R89" s="1428"/>
      <c r="S89" s="1428"/>
      <c r="T89" s="1428"/>
      <c r="U89" s="1428"/>
      <c r="V89" s="1428"/>
      <c r="W89" s="1428"/>
      <c r="X89" s="1428"/>
      <c r="Y89" s="1428"/>
      <c r="Z89" s="1428"/>
      <c r="AA89" s="1428"/>
      <c r="AB89" s="957" t="s">
        <v>5</v>
      </c>
      <c r="AC89" s="11"/>
    </row>
    <row r="90" spans="1:29" ht="18.75">
      <c r="A90" s="1432"/>
      <c r="B90" s="233" t="s">
        <v>6</v>
      </c>
      <c r="C90" s="965" t="s">
        <v>6</v>
      </c>
      <c r="D90" s="965" t="s">
        <v>6</v>
      </c>
      <c r="E90" s="99" t="s">
        <v>861</v>
      </c>
      <c r="F90" s="10"/>
      <c r="G90" s="10"/>
      <c r="H90" s="10"/>
      <c r="I90" s="10"/>
      <c r="J90" s="10"/>
      <c r="K90" s="10"/>
      <c r="L90" s="10"/>
      <c r="M90" s="10"/>
      <c r="N90" s="11"/>
      <c r="P90" s="1432"/>
      <c r="Q90" s="1439"/>
      <c r="R90" s="1428"/>
      <c r="S90" s="1428"/>
      <c r="T90" s="1428"/>
      <c r="U90" s="1428"/>
      <c r="V90" s="1428"/>
      <c r="W90" s="1428"/>
      <c r="X90" s="1428"/>
      <c r="Y90" s="1428"/>
      <c r="Z90" s="1428"/>
      <c r="AA90" s="1428"/>
      <c r="AB90" s="991"/>
      <c r="AC90" s="11"/>
    </row>
    <row r="91" spans="1:29" ht="15.75" customHeight="1">
      <c r="A91" s="1432"/>
      <c r="B91" s="234">
        <v>1</v>
      </c>
      <c r="C91" s="978">
        <v>1</v>
      </c>
      <c r="D91" s="978">
        <v>1</v>
      </c>
      <c r="E91" s="14" t="s">
        <v>44</v>
      </c>
      <c r="F91" s="14"/>
      <c r="G91" s="1409">
        <f>IF(ISTEXT(B91),0,(B91/B100)*G88)</f>
        <v>0.32786885245901642</v>
      </c>
      <c r="H91" s="1409"/>
      <c r="I91" s="1409">
        <f>IF(ISTEXT(C91),0,(C91/C100)*I88)</f>
        <v>0.32154340836012862</v>
      </c>
      <c r="J91" s="1409"/>
      <c r="K91" s="1409">
        <f>IF(ISTEXT(D91),0,(D91/D100)*K88)</f>
        <v>0.31746031746031744</v>
      </c>
      <c r="L91" s="1409"/>
      <c r="M91" s="1787" t="s">
        <v>304</v>
      </c>
      <c r="N91" s="1788"/>
      <c r="P91" s="1432"/>
      <c r="Q91" s="1440" t="s">
        <v>1374</v>
      </c>
      <c r="R91" s="1441"/>
      <c r="S91" s="1441"/>
      <c r="T91" s="1441"/>
      <c r="U91" s="1441"/>
      <c r="V91" s="1441"/>
      <c r="W91" s="1441"/>
      <c r="X91" s="1441"/>
      <c r="Y91" s="1441"/>
      <c r="Z91" s="1441"/>
      <c r="AA91" s="1441"/>
      <c r="AB91" s="965" t="s">
        <v>6</v>
      </c>
      <c r="AC91" s="11"/>
    </row>
    <row r="92" spans="1:29" ht="15.75" customHeight="1">
      <c r="A92" s="1432"/>
      <c r="B92" s="234">
        <v>0.3</v>
      </c>
      <c r="C92" s="978">
        <v>0.3</v>
      </c>
      <c r="D92" s="978">
        <v>0.3</v>
      </c>
      <c r="E92" s="14" t="s">
        <v>301</v>
      </c>
      <c r="F92" s="14"/>
      <c r="G92" s="1409">
        <f>IF(ISTEXT(B92),0,(B92/B100)*G88)</f>
        <v>9.8360655737704916E-2</v>
      </c>
      <c r="H92" s="1409"/>
      <c r="I92" s="1409">
        <f>IF(ISTEXT(C92),0,(C92/C100)*I88)</f>
        <v>9.6463022508038579E-2</v>
      </c>
      <c r="J92" s="1409"/>
      <c r="K92" s="1409">
        <f>IF(ISTEXT(D92),0,(D92/D100)*K88)</f>
        <v>9.5238095238095219E-2</v>
      </c>
      <c r="L92" s="1409"/>
      <c r="M92" s="1787"/>
      <c r="N92" s="1788"/>
      <c r="P92" s="1432"/>
      <c r="Q92" s="1440"/>
      <c r="R92" s="1441"/>
      <c r="S92" s="1441"/>
      <c r="T92" s="1441"/>
      <c r="U92" s="1441"/>
      <c r="V92" s="1441"/>
      <c r="W92" s="1441"/>
      <c r="X92" s="1441"/>
      <c r="Y92" s="1441"/>
      <c r="Z92" s="1441"/>
      <c r="AA92" s="1441"/>
      <c r="AB92" s="991"/>
      <c r="AC92" s="11"/>
    </row>
    <row r="93" spans="1:29" ht="15.75">
      <c r="A93" s="1432"/>
      <c r="B93" s="235" t="s">
        <v>297</v>
      </c>
      <c r="C93" s="180" t="s">
        <v>298</v>
      </c>
      <c r="D93" s="180" t="s">
        <v>299</v>
      </c>
      <c r="E93" s="14" t="s">
        <v>296</v>
      </c>
      <c r="F93" s="16"/>
      <c r="G93" s="1591" t="str">
        <f>B93</f>
        <v>110°C</v>
      </c>
      <c r="H93" s="1591"/>
      <c r="I93" s="1591" t="str">
        <f>C93</f>
        <v>114°C</v>
      </c>
      <c r="J93" s="1591"/>
      <c r="K93" s="1591" t="str">
        <f>D93</f>
        <v>118°C</v>
      </c>
      <c r="L93" s="1591"/>
      <c r="M93" s="1787"/>
      <c r="N93" s="1788"/>
      <c r="P93" s="1432"/>
      <c r="Q93" s="9"/>
      <c r="R93" s="1015" t="s">
        <v>1487</v>
      </c>
      <c r="S93" s="10"/>
      <c r="T93" s="10"/>
      <c r="U93" s="10"/>
      <c r="V93" s="10"/>
      <c r="W93" s="10"/>
      <c r="X93" s="10"/>
      <c r="Y93" s="10"/>
      <c r="Z93" s="10"/>
      <c r="AA93" s="10"/>
      <c r="AB93" s="10"/>
      <c r="AC93" s="11"/>
    </row>
    <row r="94" spans="1:29" ht="15.75" customHeight="1">
      <c r="A94" s="1432"/>
      <c r="B94" s="223">
        <v>0.3</v>
      </c>
      <c r="C94" s="224">
        <v>0.16</v>
      </c>
      <c r="D94" s="224"/>
      <c r="E94" s="1783" t="s">
        <v>302</v>
      </c>
      <c r="F94" s="1783"/>
      <c r="G94" s="1785">
        <f>IF(ISTEXT(B94),0,(B94/B100)*G88)</f>
        <v>9.8360655737704916E-2</v>
      </c>
      <c r="H94" s="1785"/>
      <c r="I94" s="1785">
        <f>IF(ISTEXT(C94),0,(C94/C100)*I88)</f>
        <v>5.1446945337620585E-2</v>
      </c>
      <c r="J94" s="1785"/>
      <c r="K94" s="1785">
        <f>IF(ISTEXT(D94),0,(D94/D100)*K88)</f>
        <v>0</v>
      </c>
      <c r="L94" s="1785"/>
      <c r="M94" s="1787"/>
      <c r="N94" s="1788"/>
      <c r="P94" s="1432"/>
      <c r="Q94" s="9"/>
      <c r="R94" s="10"/>
      <c r="S94" s="10"/>
      <c r="T94" s="10"/>
      <c r="U94" s="10"/>
      <c r="V94" s="10"/>
      <c r="W94" s="10"/>
      <c r="X94" s="10"/>
      <c r="Y94" s="10"/>
      <c r="Z94" s="10"/>
      <c r="AA94" s="10"/>
      <c r="AB94" s="10"/>
      <c r="AC94" s="11"/>
    </row>
    <row r="95" spans="1:29" ht="15.75" customHeight="1">
      <c r="A95" s="1432"/>
      <c r="B95" s="225">
        <v>15</v>
      </c>
      <c r="C95" s="226">
        <v>8</v>
      </c>
      <c r="D95" s="226"/>
      <c r="E95" s="1784"/>
      <c r="F95" s="1784"/>
      <c r="G95" s="1786">
        <f>IF(ISTEXT(B95),0,(B95/B100)*G88)</f>
        <v>4.918032786885246</v>
      </c>
      <c r="H95" s="1786"/>
      <c r="I95" s="1786">
        <f>IF(ISTEXT(C95),0,(C95/C100)*I88)</f>
        <v>2.572347266881029</v>
      </c>
      <c r="J95" s="1786"/>
      <c r="K95" s="1786">
        <f>IF(ISTEXT(D95),0,(D95/D100)*K88)</f>
        <v>0</v>
      </c>
      <c r="L95" s="1786"/>
      <c r="M95" s="1787"/>
      <c r="N95" s="1788"/>
      <c r="P95" s="1432"/>
      <c r="Q95" s="9"/>
      <c r="R95" s="14" t="s">
        <v>1488</v>
      </c>
      <c r="S95" s="10"/>
      <c r="T95" s="10"/>
      <c r="U95" s="10"/>
      <c r="V95" s="10"/>
      <c r="W95" s="10"/>
      <c r="X95" s="10"/>
      <c r="Y95" s="10"/>
      <c r="Z95" s="10"/>
      <c r="AA95" s="10"/>
      <c r="AB95" s="10"/>
      <c r="AC95" s="11"/>
    </row>
    <row r="96" spans="1:29" ht="15.75" customHeight="1">
      <c r="A96" s="1432"/>
      <c r="B96" s="223" t="s">
        <v>41</v>
      </c>
      <c r="C96" s="224">
        <v>0.2</v>
      </c>
      <c r="D96" s="978">
        <v>0.4</v>
      </c>
      <c r="E96" s="1783" t="s">
        <v>303</v>
      </c>
      <c r="F96" s="1783"/>
      <c r="G96" s="1785">
        <f>IF(ISTEXT(B96),0,(B96/B100)*G88)</f>
        <v>0</v>
      </c>
      <c r="H96" s="1785"/>
      <c r="I96" s="1785">
        <f>IF(ISTEXT(C96),0,(C96/C100)*I88)</f>
        <v>6.4308681672025733E-2</v>
      </c>
      <c r="J96" s="1785"/>
      <c r="K96" s="1785">
        <f>IF(ISTEXT(D96),0,(D96/D100)*K88)</f>
        <v>0.12698412698412698</v>
      </c>
      <c r="L96" s="1785"/>
      <c r="M96" s="1787"/>
      <c r="N96" s="1788"/>
      <c r="P96" s="1432"/>
      <c r="Q96" s="9"/>
      <c r="R96" s="14" t="s">
        <v>1489</v>
      </c>
      <c r="S96" s="10"/>
      <c r="T96" s="10"/>
      <c r="U96" s="10"/>
      <c r="V96" s="10"/>
      <c r="W96" s="10"/>
      <c r="X96" s="10"/>
      <c r="Y96" s="10"/>
      <c r="Z96" s="10"/>
      <c r="AA96" s="10"/>
      <c r="AB96" s="10"/>
      <c r="AC96" s="11"/>
    </row>
    <row r="97" spans="1:29" ht="15.75" customHeight="1">
      <c r="A97" s="1432"/>
      <c r="B97" s="227"/>
      <c r="C97" s="226">
        <v>4</v>
      </c>
      <c r="D97" s="226">
        <v>8</v>
      </c>
      <c r="E97" s="1784"/>
      <c r="F97" s="1784"/>
      <c r="G97" s="1786">
        <f>IF(ISTEXT(B97),0,(B97/B100)*G88)</f>
        <v>0</v>
      </c>
      <c r="H97" s="1786"/>
      <c r="I97" s="1786">
        <f>IF(ISTEXT(C97),0,(C97/C100)*I88)</f>
        <v>1.2861736334405145</v>
      </c>
      <c r="J97" s="1786"/>
      <c r="K97" s="1786">
        <f>IF(ISTEXT(D97),0,(D97/D100)*K88)</f>
        <v>2.5396825396825395</v>
      </c>
      <c r="L97" s="1786"/>
      <c r="M97" s="1787"/>
      <c r="N97" s="1788"/>
      <c r="P97" s="1432"/>
      <c r="Q97" s="9"/>
      <c r="R97" s="10"/>
      <c r="S97" s="10"/>
      <c r="T97" s="10"/>
      <c r="U97" s="10"/>
      <c r="V97" s="10"/>
      <c r="W97" s="10"/>
      <c r="X97" s="10"/>
      <c r="Y97" s="10"/>
      <c r="Z97" s="10"/>
      <c r="AA97" s="10"/>
      <c r="AB97" s="10"/>
      <c r="AC97" s="11"/>
    </row>
    <row r="98" spans="1:29" ht="15.75">
      <c r="A98" s="1432"/>
      <c r="B98" s="234">
        <v>1.45</v>
      </c>
      <c r="C98" s="978">
        <v>1.45</v>
      </c>
      <c r="D98" s="978">
        <v>1.45</v>
      </c>
      <c r="E98" s="14" t="s">
        <v>69</v>
      </c>
      <c r="F98" s="16"/>
      <c r="G98" s="1409">
        <f>IF(ISTEXT(B98),0,(B98/B100)*G88)</f>
        <v>0.4754098360655738</v>
      </c>
      <c r="H98" s="1409"/>
      <c r="I98" s="1409">
        <f>IF(ISTEXT(C98),0,(C98/C100)*I88)</f>
        <v>0.4662379421221865</v>
      </c>
      <c r="J98" s="1409"/>
      <c r="K98" s="1409">
        <f>IF(ISTEXT(D98),0,(D98/D100)*K88)</f>
        <v>0.46031746031746024</v>
      </c>
      <c r="L98" s="1409"/>
      <c r="M98" s="1787"/>
      <c r="N98" s="1788"/>
      <c r="P98" s="1432"/>
      <c r="Q98" s="9"/>
      <c r="R98" s="10"/>
      <c r="S98" s="10"/>
      <c r="T98" s="10"/>
      <c r="U98" s="10"/>
      <c r="V98" s="10"/>
      <c r="W98" s="10"/>
      <c r="X98" s="10"/>
      <c r="Y98" s="10"/>
      <c r="Z98" s="10"/>
      <c r="AA98" s="10"/>
      <c r="AB98" s="10"/>
      <c r="AC98" s="11"/>
    </row>
    <row r="99" spans="1:29" ht="15" customHeight="1">
      <c r="A99" s="1432"/>
      <c r="B99" s="9"/>
      <c r="C99" s="10"/>
      <c r="D99" s="10"/>
      <c r="E99" s="10"/>
      <c r="F99" s="10"/>
      <c r="G99" s="18"/>
      <c r="H99" s="15"/>
      <c r="I99" s="18"/>
      <c r="J99" s="15"/>
      <c r="K99" s="18"/>
      <c r="L99" s="15"/>
      <c r="M99" s="1787"/>
      <c r="N99" s="1788"/>
      <c r="P99" s="1432"/>
      <c r="Q99" s="1016" t="s">
        <v>1418</v>
      </c>
      <c r="R99" s="10"/>
      <c r="S99" s="10"/>
      <c r="T99" s="10"/>
      <c r="U99" s="10"/>
      <c r="V99" s="10"/>
      <c r="W99" s="10"/>
      <c r="X99" s="10"/>
      <c r="Y99" s="10"/>
      <c r="Z99" s="10"/>
      <c r="AA99" s="10"/>
      <c r="AB99" s="10"/>
      <c r="AC99" s="11"/>
    </row>
    <row r="100" spans="1:29" ht="16.5" thickBot="1">
      <c r="A100" s="1432"/>
      <c r="B100" s="236">
        <f>SUM(B91:B92,B94,B98)</f>
        <v>3.05</v>
      </c>
      <c r="C100" s="963">
        <f>SUM(C91:C92,C94,C96,C98)</f>
        <v>3.11</v>
      </c>
      <c r="D100" s="963">
        <f>SUM(D91:D92,D94,D96,D98)</f>
        <v>3.1500000000000004</v>
      </c>
      <c r="E100" s="228"/>
      <c r="F100" s="966" t="s">
        <v>8</v>
      </c>
      <c r="G100" s="1454">
        <f>SUM(G91:G92,G94,G98)</f>
        <v>1</v>
      </c>
      <c r="H100" s="1454"/>
      <c r="I100" s="1454">
        <f>SUM(I91:I92,I94,I96,I98)</f>
        <v>1</v>
      </c>
      <c r="J100" s="1454"/>
      <c r="K100" s="1454">
        <f>SUM(K91:K92,K94,K96,K98)</f>
        <v>0.99999999999999989</v>
      </c>
      <c r="L100" s="1454"/>
      <c r="M100" s="1787"/>
      <c r="N100" s="1788"/>
      <c r="P100" s="1432"/>
      <c r="Q100" s="992" t="str">
        <f ca="1">CELL("nomfichier",P96)</f>
        <v>D:\1 UPRT SITE WEB\uprt.fr\ff-mickael-rabeau\[ff-mr-patisserie-N°3-complet.xlsx]Crèmes au beurre</v>
      </c>
      <c r="R100" s="10"/>
      <c r="S100" s="10"/>
      <c r="T100" s="10"/>
      <c r="U100" s="10"/>
      <c r="V100" s="10"/>
      <c r="W100" s="10"/>
      <c r="X100" s="10"/>
      <c r="Y100" s="10"/>
      <c r="Z100" s="10"/>
      <c r="AA100" s="10"/>
      <c r="AB100" s="10"/>
      <c r="AC100" s="11"/>
    </row>
    <row r="101" spans="1:29" ht="16.5" thickBot="1">
      <c r="A101" s="1432"/>
      <c r="B101" s="237"/>
      <c r="C101" s="21"/>
      <c r="D101" s="21"/>
      <c r="E101" s="21"/>
      <c r="F101" s="21"/>
      <c r="G101" s="22"/>
      <c r="H101" s="15"/>
      <c r="I101" s="14"/>
      <c r="J101" s="10"/>
      <c r="K101" s="14"/>
      <c r="L101" s="10"/>
      <c r="M101" s="15"/>
      <c r="N101" s="19"/>
      <c r="P101" s="1432"/>
      <c r="Q101" s="938"/>
      <c r="R101" s="939"/>
      <c r="S101" s="939"/>
      <c r="T101" s="939"/>
      <c r="U101" s="25"/>
      <c r="V101" s="25"/>
      <c r="W101" s="25"/>
      <c r="X101" s="25"/>
      <c r="Y101" s="25"/>
      <c r="Z101" s="25"/>
      <c r="AA101" s="25"/>
      <c r="AB101" s="25"/>
      <c r="AC101" s="26"/>
    </row>
    <row r="102" spans="1:29">
      <c r="A102" s="1432"/>
      <c r="B102" s="23" t="s">
        <v>6</v>
      </c>
      <c r="C102" s="24" t="s">
        <v>10</v>
      </c>
      <c r="D102" s="25"/>
      <c r="E102" s="25"/>
      <c r="F102" s="25"/>
      <c r="G102" s="25"/>
      <c r="H102" s="25"/>
      <c r="I102" s="25"/>
      <c r="J102" s="25"/>
      <c r="K102" s="25"/>
      <c r="L102" s="25"/>
      <c r="M102" s="25"/>
      <c r="N102" s="26"/>
      <c r="P102" s="1432"/>
      <c r="Q102" s="9"/>
      <c r="R102" s="10" t="s">
        <v>9</v>
      </c>
      <c r="S102" s="932" t="s">
        <v>177</v>
      </c>
      <c r="T102" s="10"/>
      <c r="U102" s="10"/>
      <c r="V102" s="1429" t="s">
        <v>179</v>
      </c>
      <c r="W102" s="1429"/>
      <c r="X102" s="1429"/>
      <c r="Y102" s="1429"/>
      <c r="Z102" s="1429"/>
      <c r="AA102" s="1429"/>
      <c r="AB102" s="1429"/>
      <c r="AC102" s="1430"/>
    </row>
    <row r="103" spans="1:29">
      <c r="A103" s="1432"/>
      <c r="B103" s="86" t="s">
        <v>5</v>
      </c>
      <c r="C103" s="27" t="s">
        <v>11</v>
      </c>
      <c r="D103" s="28"/>
      <c r="E103" s="28"/>
      <c r="F103" s="28"/>
      <c r="G103" s="28"/>
      <c r="H103" s="28"/>
      <c r="I103" s="28"/>
      <c r="J103" s="28"/>
      <c r="K103" s="28"/>
      <c r="L103" s="28"/>
      <c r="M103" s="10"/>
      <c r="N103" s="29"/>
      <c r="P103" s="1432"/>
      <c r="Q103" s="834"/>
      <c r="R103" s="245"/>
      <c r="S103" s="245"/>
      <c r="T103" s="245"/>
      <c r="U103" s="245"/>
      <c r="V103" s="1029"/>
      <c r="W103" s="1029" t="s">
        <v>178</v>
      </c>
      <c r="X103" s="1029"/>
      <c r="Y103" s="1029"/>
      <c r="Z103" s="1029"/>
      <c r="AA103" s="1029"/>
      <c r="AB103" s="1029"/>
      <c r="AC103" s="1030"/>
    </row>
    <row r="104" spans="1:29">
      <c r="A104" s="1432"/>
      <c r="B104" s="1433" t="s">
        <v>12</v>
      </c>
      <c r="C104" s="1434"/>
      <c r="D104" s="1434"/>
      <c r="E104" s="1434"/>
      <c r="F104" s="1434"/>
      <c r="G104" s="1434"/>
      <c r="H104" s="1434"/>
      <c r="I104" s="1434"/>
      <c r="J104" s="1434"/>
      <c r="K104" s="1434"/>
      <c r="L104" s="1434"/>
      <c r="M104" s="1434"/>
      <c r="N104" s="1435"/>
      <c r="P104" s="1432"/>
      <c r="Q104" s="1433" t="s">
        <v>12</v>
      </c>
      <c r="R104" s="1434"/>
      <c r="S104" s="1434"/>
      <c r="T104" s="1434"/>
      <c r="U104" s="1434"/>
      <c r="V104" s="1434"/>
      <c r="W104" s="1434"/>
      <c r="X104" s="1434"/>
      <c r="Y104" s="1434"/>
      <c r="Z104" s="1434"/>
      <c r="AA104" s="1434"/>
      <c r="AB104" s="1434"/>
      <c r="AC104" s="1435"/>
    </row>
    <row r="105" spans="1:29" ht="15.75" thickBot="1">
      <c r="A105" s="1432"/>
      <c r="B105" s="1436"/>
      <c r="C105" s="1437"/>
      <c r="D105" s="1437"/>
      <c r="E105" s="1437"/>
      <c r="F105" s="1437"/>
      <c r="G105" s="1437"/>
      <c r="H105" s="1437"/>
      <c r="I105" s="1437"/>
      <c r="J105" s="1437"/>
      <c r="K105" s="1437"/>
      <c r="L105" s="1437"/>
      <c r="M105" s="1437"/>
      <c r="N105" s="1438"/>
      <c r="P105" s="1432"/>
      <c r="Q105" s="1436"/>
      <c r="R105" s="1437"/>
      <c r="S105" s="1437"/>
      <c r="T105" s="1437"/>
      <c r="U105" s="1437"/>
      <c r="V105" s="1437"/>
      <c r="W105" s="1437"/>
      <c r="X105" s="1437"/>
      <c r="Y105" s="1437"/>
      <c r="Z105" s="1437"/>
      <c r="AA105" s="1437"/>
      <c r="AB105" s="1437"/>
      <c r="AC105" s="1438"/>
    </row>
    <row r="107" spans="1:29" ht="15.75" thickBot="1">
      <c r="A107" s="8" t="s">
        <v>3</v>
      </c>
      <c r="B107" s="1431" t="str">
        <f>B108</f>
        <v>La crème au beurre aux blancs</v>
      </c>
      <c r="C107" s="1431"/>
      <c r="D107" s="1431"/>
      <c r="E107" s="1431"/>
      <c r="F107" s="1431"/>
      <c r="G107" s="1431"/>
      <c r="H107" s="1431"/>
      <c r="I107" s="1431"/>
      <c r="J107" s="1431"/>
      <c r="K107" s="1431"/>
      <c r="L107" s="1431"/>
      <c r="M107" s="1431"/>
      <c r="N107" s="1431"/>
      <c r="O107" s="3"/>
      <c r="P107" s="8" t="s">
        <v>3</v>
      </c>
      <c r="Q107" s="1431" t="str">
        <f>Q108</f>
        <v>La crème au beurre aux blancs</v>
      </c>
      <c r="R107" s="1431"/>
      <c r="S107" s="1431"/>
      <c r="T107" s="1431"/>
      <c r="U107" s="1431"/>
      <c r="V107" s="1431"/>
      <c r="W107" s="1431"/>
      <c r="X107" s="1431"/>
      <c r="Y107" s="1431"/>
      <c r="Z107" s="1431"/>
      <c r="AA107" s="1431"/>
      <c r="AB107" s="1431"/>
      <c r="AC107" s="1431"/>
    </row>
    <row r="108" spans="1:29" ht="23.25" customHeight="1">
      <c r="A108" s="1432" t="str">
        <f>B108</f>
        <v>La crème au beurre aux blancs</v>
      </c>
      <c r="B108" s="1399" t="s">
        <v>305</v>
      </c>
      <c r="C108" s="1400"/>
      <c r="D108" s="1400"/>
      <c r="E108" s="1400"/>
      <c r="F108" s="1400"/>
      <c r="G108" s="1400"/>
      <c r="H108" s="1400"/>
      <c r="I108" s="1400"/>
      <c r="J108" s="1400"/>
      <c r="K108" s="1400"/>
      <c r="L108" s="1400"/>
      <c r="M108" s="1400"/>
      <c r="N108" s="1401"/>
      <c r="O108" s="3"/>
      <c r="P108" s="1432" t="str">
        <f>Q108</f>
        <v>La crème au beurre aux blancs</v>
      </c>
      <c r="Q108" s="1399" t="s">
        <v>305</v>
      </c>
      <c r="R108" s="1400"/>
      <c r="S108" s="1400"/>
      <c r="T108" s="1400"/>
      <c r="U108" s="1400"/>
      <c r="V108" s="1400"/>
      <c r="W108" s="1400"/>
      <c r="X108" s="1400"/>
      <c r="Y108" s="1400"/>
      <c r="Z108" s="1400"/>
      <c r="AA108" s="1400"/>
      <c r="AB108" s="1400"/>
      <c r="AC108" s="1401"/>
    </row>
    <row r="109" spans="1:29" ht="15.75" customHeight="1">
      <c r="A109" s="1432"/>
      <c r="B109" s="1387"/>
      <c r="C109" s="1388"/>
      <c r="D109" s="1388"/>
      <c r="E109" s="1388"/>
      <c r="F109" s="1388"/>
      <c r="G109" s="1388"/>
      <c r="H109" s="1388"/>
      <c r="I109" s="1388"/>
      <c r="J109" s="1388"/>
      <c r="K109" s="1388"/>
      <c r="L109" s="1388"/>
      <c r="M109" s="1388"/>
      <c r="N109" s="1389"/>
      <c r="O109" s="3"/>
      <c r="P109" s="1432"/>
      <c r="Q109" s="1387"/>
      <c r="R109" s="1388"/>
      <c r="S109" s="1388"/>
      <c r="T109" s="1388"/>
      <c r="U109" s="1388"/>
      <c r="V109" s="1388"/>
      <c r="W109" s="1388"/>
      <c r="X109" s="1388"/>
      <c r="Y109" s="1388"/>
      <c r="Z109" s="1388"/>
      <c r="AA109" s="1388"/>
      <c r="AB109" s="1388"/>
      <c r="AC109" s="1389"/>
    </row>
    <row r="110" spans="1:29" ht="15.75" customHeight="1">
      <c r="A110" s="1432"/>
      <c r="B110" s="1416" t="s">
        <v>19</v>
      </c>
      <c r="C110" s="1417"/>
      <c r="D110" s="1417"/>
      <c r="E110" s="1417"/>
      <c r="F110" s="1417"/>
      <c r="G110" s="1417"/>
      <c r="H110" s="1417"/>
      <c r="I110" s="1417"/>
      <c r="J110" s="1417"/>
      <c r="K110" s="1417"/>
      <c r="L110" s="1417"/>
      <c r="M110" s="1417"/>
      <c r="N110" s="1418"/>
      <c r="O110" s="3"/>
      <c r="P110" s="1432"/>
      <c r="Q110" s="1416" t="s">
        <v>19</v>
      </c>
      <c r="R110" s="1417"/>
      <c r="S110" s="1417"/>
      <c r="T110" s="1417"/>
      <c r="U110" s="1417"/>
      <c r="V110" s="1417"/>
      <c r="W110" s="1417"/>
      <c r="X110" s="1417"/>
      <c r="Y110" s="1417"/>
      <c r="Z110" s="1417"/>
      <c r="AA110" s="1417"/>
      <c r="AB110" s="1417"/>
      <c r="AC110" s="1418"/>
    </row>
    <row r="111" spans="1:29" ht="15.75" customHeight="1" thickBot="1">
      <c r="A111" s="1432"/>
      <c r="B111" s="1419"/>
      <c r="C111" s="1420"/>
      <c r="D111" s="1420"/>
      <c r="E111" s="1420"/>
      <c r="F111" s="1420"/>
      <c r="G111" s="1420"/>
      <c r="H111" s="1420"/>
      <c r="I111" s="1420"/>
      <c r="J111" s="1420"/>
      <c r="K111" s="1420"/>
      <c r="L111" s="1420"/>
      <c r="M111" s="1420"/>
      <c r="N111" s="1421"/>
      <c r="O111" s="3"/>
      <c r="P111" s="1432"/>
      <c r="Q111" s="1419"/>
      <c r="R111" s="1420"/>
      <c r="S111" s="1420"/>
      <c r="T111" s="1420"/>
      <c r="U111" s="1420"/>
      <c r="V111" s="1420"/>
      <c r="W111" s="1420"/>
      <c r="X111" s="1420"/>
      <c r="Y111" s="1420"/>
      <c r="Z111" s="1420"/>
      <c r="AA111" s="1420"/>
      <c r="AB111" s="1420"/>
      <c r="AC111" s="1421"/>
    </row>
    <row r="112" spans="1:29" ht="15" customHeight="1">
      <c r="A112" s="1432"/>
      <c r="B112" s="9"/>
      <c r="C112" s="10"/>
      <c r="D112" s="10"/>
      <c r="E112" s="10"/>
      <c r="F112" s="10"/>
      <c r="G112" s="10"/>
      <c r="H112" s="10"/>
      <c r="I112" s="10"/>
      <c r="J112" s="10"/>
      <c r="K112" s="10"/>
      <c r="L112" s="10"/>
      <c r="M112" s="10"/>
      <c r="N112" s="11"/>
      <c r="O112" s="3"/>
      <c r="P112" s="1432"/>
      <c r="Q112" s="1424" t="s">
        <v>144</v>
      </c>
      <c r="R112" s="1403"/>
      <c r="S112" s="1403"/>
      <c r="T112" s="1403"/>
      <c r="U112" s="1403"/>
      <c r="V112" s="1403"/>
      <c r="W112" s="1403"/>
      <c r="X112" s="1403"/>
      <c r="Y112" s="1403"/>
      <c r="Z112" s="1403"/>
      <c r="AA112" s="1403"/>
      <c r="AB112" s="1403"/>
      <c r="AC112" s="1425"/>
    </row>
    <row r="113" spans="1:29" ht="15" customHeight="1" thickBot="1">
      <c r="A113" s="1432"/>
      <c r="B113" s="9"/>
      <c r="C113" s="10"/>
      <c r="D113" s="10"/>
      <c r="E113" s="10"/>
      <c r="F113" s="10"/>
      <c r="G113" s="1408" t="s">
        <v>5</v>
      </c>
      <c r="H113" s="1408"/>
      <c r="I113" s="10"/>
      <c r="J113" s="10"/>
      <c r="K113" s="10"/>
      <c r="L113" s="10"/>
      <c r="M113" s="10"/>
      <c r="N113" s="11"/>
      <c r="O113" s="3"/>
      <c r="P113" s="1432"/>
      <c r="Q113" s="1426"/>
      <c r="R113" s="1406"/>
      <c r="S113" s="1406"/>
      <c r="T113" s="1406"/>
      <c r="U113" s="1406"/>
      <c r="V113" s="1406"/>
      <c r="W113" s="1406"/>
      <c r="X113" s="1406"/>
      <c r="Y113" s="1406"/>
      <c r="Z113" s="1406"/>
      <c r="AA113" s="1406"/>
      <c r="AB113" s="1406"/>
      <c r="AC113" s="1427"/>
    </row>
    <row r="114" spans="1:29" ht="18.75" customHeight="1">
      <c r="A114" s="1432"/>
      <c r="B114" s="9"/>
      <c r="C114" s="10"/>
      <c r="D114" s="10"/>
      <c r="E114" s="447" t="s">
        <v>146</v>
      </c>
      <c r="F114" s="981" t="s">
        <v>4</v>
      </c>
      <c r="G114" s="1414">
        <v>2</v>
      </c>
      <c r="H114" s="1414"/>
      <c r="I114" s="222"/>
      <c r="J114" s="10"/>
      <c r="K114" s="10"/>
      <c r="L114" s="10"/>
      <c r="M114" s="10"/>
      <c r="N114" s="11"/>
      <c r="O114" s="3"/>
      <c r="P114" s="1432"/>
      <c r="Q114" s="1439" t="s">
        <v>1391</v>
      </c>
      <c r="R114" s="1428"/>
      <c r="S114" s="1428"/>
      <c r="T114" s="1428"/>
      <c r="U114" s="1428"/>
      <c r="V114" s="1428"/>
      <c r="W114" s="1428"/>
      <c r="X114" s="1428"/>
      <c r="Y114" s="1428"/>
      <c r="Z114" s="1428"/>
      <c r="AA114" s="1428"/>
      <c r="AB114" s="991"/>
      <c r="AC114" s="11"/>
    </row>
    <row r="115" spans="1:29" ht="15" customHeight="1">
      <c r="A115" s="1432"/>
      <c r="B115" s="256" t="s">
        <v>356</v>
      </c>
      <c r="C115" s="965" t="s">
        <v>6</v>
      </c>
      <c r="D115" s="99" t="s">
        <v>861</v>
      </c>
      <c r="E115" s="10"/>
      <c r="F115" s="10"/>
      <c r="G115" s="114"/>
      <c r="H115" s="109"/>
      <c r="I115" s="761" t="s">
        <v>356</v>
      </c>
      <c r="J115" s="188" t="s">
        <v>7</v>
      </c>
      <c r="K115" s="188"/>
      <c r="L115" s="188"/>
      <c r="M115" s="188"/>
      <c r="N115" s="189"/>
      <c r="O115" s="3"/>
      <c r="P115" s="1432"/>
      <c r="Q115" s="1439"/>
      <c r="R115" s="1428"/>
      <c r="S115" s="1428"/>
      <c r="T115" s="1428"/>
      <c r="U115" s="1428"/>
      <c r="V115" s="1428"/>
      <c r="W115" s="1428"/>
      <c r="X115" s="1428"/>
      <c r="Y115" s="1428"/>
      <c r="Z115" s="1428"/>
      <c r="AA115" s="1428"/>
      <c r="AB115" s="957" t="s">
        <v>5</v>
      </c>
      <c r="AC115" s="11"/>
    </row>
    <row r="116" spans="1:29" ht="16.5" customHeight="1">
      <c r="A116" s="1432"/>
      <c r="B116" s="184">
        <v>16</v>
      </c>
      <c r="C116" s="978">
        <v>0.48</v>
      </c>
      <c r="D116" s="14" t="s">
        <v>308</v>
      </c>
      <c r="E116" s="14"/>
      <c r="F116" s="14"/>
      <c r="G116" s="1409">
        <f>(C116/C123)*G114</f>
        <v>0.32214765100671139</v>
      </c>
      <c r="H116" s="1409"/>
      <c r="I116" s="977">
        <f>(B116/C116)*G116</f>
        <v>10.738255033557047</v>
      </c>
      <c r="J116" s="1493" t="s">
        <v>306</v>
      </c>
      <c r="K116" s="1493"/>
      <c r="L116" s="1493"/>
      <c r="M116" s="1493"/>
      <c r="N116" s="1494"/>
      <c r="O116" s="3"/>
      <c r="P116" s="1432"/>
      <c r="Q116" s="1439"/>
      <c r="R116" s="1428"/>
      <c r="S116" s="1428"/>
      <c r="T116" s="1428"/>
      <c r="U116" s="1428"/>
      <c r="V116" s="1428"/>
      <c r="W116" s="1428"/>
      <c r="X116" s="1428"/>
      <c r="Y116" s="1428"/>
      <c r="Z116" s="1428"/>
      <c r="AA116" s="1428"/>
      <c r="AB116" s="991"/>
      <c r="AC116" s="11"/>
    </row>
    <row r="117" spans="1:29" ht="15.75" customHeight="1">
      <c r="A117" s="1432"/>
      <c r="B117" s="965" t="s">
        <v>6</v>
      </c>
      <c r="C117" s="978">
        <v>0.3</v>
      </c>
      <c r="D117" s="14" t="s">
        <v>44</v>
      </c>
      <c r="E117" s="15"/>
      <c r="F117" s="16"/>
      <c r="G117" s="1409">
        <f>(C117/C123)*G114</f>
        <v>0.20134228187919462</v>
      </c>
      <c r="H117" s="1409"/>
      <c r="I117" s="762"/>
      <c r="J117" s="1495"/>
      <c r="K117" s="1495"/>
      <c r="L117" s="1495"/>
      <c r="M117" s="1495"/>
      <c r="N117" s="1496"/>
      <c r="O117" s="3"/>
      <c r="P117" s="1432"/>
      <c r="Q117" s="1440" t="s">
        <v>1374</v>
      </c>
      <c r="R117" s="1441"/>
      <c r="S117" s="1441"/>
      <c r="T117" s="1441"/>
      <c r="U117" s="1441"/>
      <c r="V117" s="1441"/>
      <c r="W117" s="1441"/>
      <c r="X117" s="1441"/>
      <c r="Y117" s="1441"/>
      <c r="Z117" s="1441"/>
      <c r="AA117" s="1441"/>
      <c r="AB117" s="965" t="s">
        <v>6</v>
      </c>
      <c r="AC117" s="11"/>
    </row>
    <row r="118" spans="1:29" ht="18.75">
      <c r="A118" s="1432"/>
      <c r="B118" s="9"/>
      <c r="C118" s="978">
        <v>0.7</v>
      </c>
      <c r="D118" s="238" t="s">
        <v>44</v>
      </c>
      <c r="E118" s="239"/>
      <c r="F118" s="240"/>
      <c r="G118" s="1781">
        <f>(C118/C123)*G114</f>
        <v>0.46979865771812079</v>
      </c>
      <c r="H118" s="1781"/>
      <c r="I118" s="241"/>
      <c r="J118" s="1493" t="s">
        <v>307</v>
      </c>
      <c r="K118" s="1493"/>
      <c r="L118" s="1493"/>
      <c r="M118" s="1493"/>
      <c r="N118" s="1494"/>
      <c r="O118" s="3"/>
      <c r="P118" s="1432"/>
      <c r="Q118" s="1440"/>
      <c r="R118" s="1441"/>
      <c r="S118" s="1441"/>
      <c r="T118" s="1441"/>
      <c r="U118" s="1441"/>
      <c r="V118" s="1441"/>
      <c r="W118" s="1441"/>
      <c r="X118" s="1441"/>
      <c r="Y118" s="1441"/>
      <c r="Z118" s="1441"/>
      <c r="AA118" s="1441"/>
      <c r="AB118" s="991"/>
      <c r="AC118" s="11"/>
    </row>
    <row r="119" spans="1:29" ht="16.5" customHeight="1">
      <c r="A119" s="1432"/>
      <c r="B119" s="9"/>
      <c r="C119" s="978">
        <v>0.25</v>
      </c>
      <c r="D119" s="242" t="s">
        <v>252</v>
      </c>
      <c r="E119" s="243"/>
      <c r="F119" s="244"/>
      <c r="G119" s="1782">
        <f>(C119/C123)*G114</f>
        <v>0.16778523489932887</v>
      </c>
      <c r="H119" s="1782"/>
      <c r="I119" s="245"/>
      <c r="J119" s="1495"/>
      <c r="K119" s="1495"/>
      <c r="L119" s="1495"/>
      <c r="M119" s="1495"/>
      <c r="N119" s="1496"/>
      <c r="O119" s="3"/>
      <c r="P119" s="1432"/>
      <c r="Q119" s="9"/>
      <c r="R119" s="10"/>
      <c r="S119" s="10"/>
      <c r="T119" s="10"/>
      <c r="U119" s="10"/>
      <c r="V119" s="10"/>
      <c r="W119" s="10"/>
      <c r="X119" s="10"/>
      <c r="Y119" s="10"/>
      <c r="Z119" s="10"/>
      <c r="AA119" s="10"/>
      <c r="AB119" s="10"/>
      <c r="AC119" s="11"/>
    </row>
    <row r="120" spans="1:29" ht="15.75">
      <c r="A120" s="1432"/>
      <c r="B120" s="9"/>
      <c r="C120" s="978">
        <v>1.25</v>
      </c>
      <c r="D120" s="14" t="s">
        <v>69</v>
      </c>
      <c r="E120" s="15"/>
      <c r="F120" s="16"/>
      <c r="G120" s="1409">
        <f>(C120/C123)*G114</f>
        <v>0.83892617449664431</v>
      </c>
      <c r="H120" s="1409"/>
      <c r="I120" s="10"/>
      <c r="J120" s="177" t="s">
        <v>293</v>
      </c>
      <c r="K120" s="177"/>
      <c r="L120" s="177"/>
      <c r="M120" s="177"/>
      <c r="N120" s="178"/>
      <c r="O120" s="3"/>
      <c r="P120" s="1432"/>
      <c r="Q120" s="9"/>
      <c r="R120" s="761" t="s">
        <v>356</v>
      </c>
      <c r="S120" s="977">
        <f>I116</f>
        <v>10.738255033557047</v>
      </c>
      <c r="T120" s="1032" t="s">
        <v>1484</v>
      </c>
      <c r="U120" s="10"/>
      <c r="V120" s="10"/>
      <c r="W120" s="10"/>
      <c r="X120" s="10"/>
      <c r="Y120" s="10"/>
      <c r="Z120" s="10"/>
      <c r="AA120" s="10"/>
      <c r="AB120" s="10"/>
      <c r="AC120" s="11"/>
    </row>
    <row r="121" spans="1:29" ht="15.75" customHeight="1">
      <c r="A121" s="1432"/>
      <c r="B121" s="9"/>
      <c r="C121" s="978"/>
      <c r="D121" s="14"/>
      <c r="E121" s="15"/>
      <c r="F121" s="16"/>
      <c r="G121" s="1409"/>
      <c r="H121" s="1409"/>
      <c r="I121" s="10"/>
      <c r="J121" s="177"/>
      <c r="K121" s="177"/>
      <c r="L121" s="177"/>
      <c r="M121" s="177"/>
      <c r="N121" s="178"/>
      <c r="O121" s="3"/>
      <c r="P121" s="1432"/>
      <c r="Q121" s="9"/>
      <c r="R121" s="10"/>
      <c r="S121" s="10"/>
      <c r="T121" s="10"/>
      <c r="U121" s="10"/>
      <c r="V121" s="10"/>
      <c r="W121" s="10"/>
      <c r="X121" s="10"/>
      <c r="Y121" s="10"/>
      <c r="Z121" s="10"/>
      <c r="AA121" s="10"/>
      <c r="AB121" s="10"/>
      <c r="AC121" s="11"/>
    </row>
    <row r="122" spans="1:29" ht="15.75" customHeight="1">
      <c r="A122" s="1432"/>
      <c r="B122" s="9"/>
      <c r="C122" s="10"/>
      <c r="D122" s="10"/>
      <c r="E122" s="10"/>
      <c r="F122" s="10"/>
      <c r="G122" s="18"/>
      <c r="H122" s="109"/>
      <c r="I122" s="10"/>
      <c r="J122" s="10"/>
      <c r="K122" s="179"/>
      <c r="L122" s="10"/>
      <c r="M122" s="10"/>
      <c r="N122" s="19"/>
      <c r="P122" s="1432"/>
      <c r="Q122" s="1016" t="s">
        <v>1418</v>
      </c>
      <c r="R122" s="10"/>
      <c r="S122" s="10"/>
      <c r="T122" s="10"/>
      <c r="U122" s="10"/>
      <c r="V122" s="10"/>
      <c r="W122" s="10"/>
      <c r="X122" s="10"/>
      <c r="Y122" s="10"/>
      <c r="Z122" s="10"/>
      <c r="AA122" s="10"/>
      <c r="AB122" s="10"/>
      <c r="AC122" s="11"/>
    </row>
    <row r="123" spans="1:29" ht="16.5" customHeight="1" thickBot="1">
      <c r="A123" s="1432"/>
      <c r="B123" s="9"/>
      <c r="C123" s="963">
        <f>SUM(C116:C121)</f>
        <v>2.98</v>
      </c>
      <c r="D123" s="1453" t="s">
        <v>8</v>
      </c>
      <c r="E123" s="1453"/>
      <c r="F123" s="1453"/>
      <c r="G123" s="1454">
        <f>SUM(G116:G121)</f>
        <v>2</v>
      </c>
      <c r="H123" s="1454">
        <f>SUM(H116:H121)</f>
        <v>0</v>
      </c>
      <c r="I123" s="222"/>
      <c r="J123" s="193"/>
      <c r="K123" s="20"/>
      <c r="L123" s="10"/>
      <c r="M123" s="10"/>
      <c r="N123" s="19"/>
      <c r="P123" s="1432"/>
      <c r="Q123" s="992" t="str">
        <f ca="1">CELL("nomfichier",P119)</f>
        <v>D:\1 UPRT SITE WEB\uprt.fr\ff-mickael-rabeau\[ff-mr-patisserie-N°3-complet.xlsx]Crèmes au beurre</v>
      </c>
      <c r="R123" s="10"/>
      <c r="S123" s="10"/>
      <c r="T123" s="10"/>
      <c r="U123" s="10"/>
      <c r="V123" s="10"/>
      <c r="W123" s="10"/>
      <c r="X123" s="10"/>
      <c r="Y123" s="10"/>
      <c r="Z123" s="10"/>
      <c r="AA123" s="10"/>
      <c r="AB123" s="10"/>
      <c r="AC123" s="11"/>
    </row>
    <row r="124" spans="1:29" ht="16.5" customHeight="1" thickBot="1">
      <c r="A124" s="1432"/>
      <c r="B124" s="9"/>
      <c r="C124" s="963"/>
      <c r="D124" s="959"/>
      <c r="E124" s="959"/>
      <c r="F124" s="959"/>
      <c r="G124" s="960"/>
      <c r="H124" s="960"/>
      <c r="I124" s="10"/>
      <c r="J124" s="10"/>
      <c r="K124" s="20"/>
      <c r="L124" s="10"/>
      <c r="M124" s="10"/>
      <c r="N124" s="19"/>
      <c r="P124" s="1432"/>
      <c r="Q124" s="938"/>
      <c r="R124" s="939"/>
      <c r="S124" s="939"/>
      <c r="T124" s="939"/>
      <c r="U124" s="25"/>
      <c r="V124" s="25"/>
      <c r="W124" s="25"/>
      <c r="X124" s="25"/>
      <c r="Y124" s="25"/>
      <c r="Z124" s="25"/>
      <c r="AA124" s="25"/>
      <c r="AB124" s="25"/>
      <c r="AC124" s="26"/>
    </row>
    <row r="125" spans="1:29">
      <c r="A125" s="1432"/>
      <c r="B125" s="23" t="s">
        <v>6</v>
      </c>
      <c r="C125" s="24" t="s">
        <v>10</v>
      </c>
      <c r="D125" s="25"/>
      <c r="E125" s="25"/>
      <c r="F125" s="25"/>
      <c r="G125" s="25"/>
      <c r="H125" s="25"/>
      <c r="I125" s="25"/>
      <c r="J125" s="25"/>
      <c r="K125" s="25"/>
      <c r="L125" s="25"/>
      <c r="M125" s="25"/>
      <c r="N125" s="26"/>
      <c r="P125" s="1432"/>
      <c r="Q125" s="9"/>
      <c r="R125" s="10" t="s">
        <v>9</v>
      </c>
      <c r="S125" s="932" t="s">
        <v>177</v>
      </c>
      <c r="T125" s="10"/>
      <c r="U125" s="10"/>
      <c r="V125" s="1429" t="s">
        <v>179</v>
      </c>
      <c r="W125" s="1429"/>
      <c r="X125" s="1429"/>
      <c r="Y125" s="1429"/>
      <c r="Z125" s="1429"/>
      <c r="AA125" s="1429"/>
      <c r="AB125" s="1429"/>
      <c r="AC125" s="1430"/>
    </row>
    <row r="126" spans="1:29">
      <c r="A126" s="1432"/>
      <c r="B126" s="86" t="s">
        <v>5</v>
      </c>
      <c r="C126" s="27" t="s">
        <v>11</v>
      </c>
      <c r="D126" s="28"/>
      <c r="E126" s="28"/>
      <c r="F126" s="28"/>
      <c r="G126" s="28"/>
      <c r="H126" s="28"/>
      <c r="I126" s="28"/>
      <c r="J126" s="28"/>
      <c r="K126" s="28"/>
      <c r="L126" s="28"/>
      <c r="M126" s="10"/>
      <c r="N126" s="29"/>
      <c r="P126" s="1432"/>
      <c r="Q126" s="834"/>
      <c r="R126" s="245"/>
      <c r="S126" s="245"/>
      <c r="T126" s="245"/>
      <c r="U126" s="245"/>
      <c r="V126" s="1029"/>
      <c r="W126" s="1029" t="s">
        <v>178</v>
      </c>
      <c r="X126" s="1029"/>
      <c r="Y126" s="1029"/>
      <c r="Z126" s="1029"/>
      <c r="AA126" s="1029"/>
      <c r="AB126" s="1029"/>
      <c r="AC126" s="1030"/>
    </row>
    <row r="127" spans="1:29" ht="15" customHeight="1">
      <c r="A127" s="1432"/>
      <c r="B127" s="1433" t="s">
        <v>12</v>
      </c>
      <c r="C127" s="1434"/>
      <c r="D127" s="1434"/>
      <c r="E127" s="1434"/>
      <c r="F127" s="1434"/>
      <c r="G127" s="1434"/>
      <c r="H127" s="1434"/>
      <c r="I127" s="1434"/>
      <c r="J127" s="1434"/>
      <c r="K127" s="1434"/>
      <c r="L127" s="1434"/>
      <c r="M127" s="1434"/>
      <c r="N127" s="1435"/>
      <c r="P127" s="1432"/>
      <c r="Q127" s="1433" t="s">
        <v>12</v>
      </c>
      <c r="R127" s="1434"/>
      <c r="S127" s="1434"/>
      <c r="T127" s="1434"/>
      <c r="U127" s="1434"/>
      <c r="V127" s="1434"/>
      <c r="W127" s="1434"/>
      <c r="X127" s="1434"/>
      <c r="Y127" s="1434"/>
      <c r="Z127" s="1434"/>
      <c r="AA127" s="1434"/>
      <c r="AB127" s="1434"/>
      <c r="AC127" s="1435"/>
    </row>
    <row r="128" spans="1:29" ht="15.75" thickBot="1">
      <c r="A128" s="1432"/>
      <c r="B128" s="1436"/>
      <c r="C128" s="1437"/>
      <c r="D128" s="1437"/>
      <c r="E128" s="1437"/>
      <c r="F128" s="1437"/>
      <c r="G128" s="1437"/>
      <c r="H128" s="1437"/>
      <c r="I128" s="1437"/>
      <c r="J128" s="1437"/>
      <c r="K128" s="1437"/>
      <c r="L128" s="1437"/>
      <c r="M128" s="1437"/>
      <c r="N128" s="1438"/>
      <c r="P128" s="1432"/>
      <c r="Q128" s="1436"/>
      <c r="R128" s="1437"/>
      <c r="S128" s="1437"/>
      <c r="T128" s="1437"/>
      <c r="U128" s="1437"/>
      <c r="V128" s="1437"/>
      <c r="W128" s="1437"/>
      <c r="X128" s="1437"/>
      <c r="Y128" s="1437"/>
      <c r="Z128" s="1437"/>
      <c r="AA128" s="1437"/>
      <c r="AB128" s="1437"/>
      <c r="AC128" s="1438"/>
    </row>
    <row r="130" spans="1:29" ht="15.75" thickBot="1">
      <c r="A130" s="8" t="s">
        <v>3</v>
      </c>
      <c r="B130" s="1431" t="str">
        <f>B131</f>
        <v>La crème au beurre au sirop</v>
      </c>
      <c r="C130" s="1431"/>
      <c r="D130" s="1431"/>
      <c r="E130" s="1431"/>
      <c r="F130" s="1431"/>
      <c r="G130" s="1431"/>
      <c r="H130" s="1431"/>
      <c r="I130" s="1431"/>
      <c r="J130" s="1431"/>
      <c r="K130" s="1431"/>
      <c r="L130" s="1431"/>
      <c r="M130" s="1431"/>
      <c r="N130" s="1431"/>
      <c r="O130" s="3"/>
      <c r="P130" s="8" t="s">
        <v>3</v>
      </c>
      <c r="Q130" s="1431" t="str">
        <f>Q131</f>
        <v>La crème au beurre au sirop</v>
      </c>
      <c r="R130" s="1431"/>
      <c r="S130" s="1431"/>
      <c r="T130" s="1431"/>
      <c r="U130" s="1431"/>
      <c r="V130" s="1431"/>
      <c r="W130" s="1431"/>
      <c r="X130" s="1431"/>
      <c r="Y130" s="1431"/>
      <c r="Z130" s="1431"/>
      <c r="AA130" s="1431"/>
      <c r="AB130" s="1431"/>
      <c r="AC130" s="1431"/>
    </row>
    <row r="131" spans="1:29" ht="23.25" customHeight="1">
      <c r="A131" s="1432" t="str">
        <f>B131</f>
        <v>La crème au beurre au sirop</v>
      </c>
      <c r="B131" s="1399" t="s">
        <v>309</v>
      </c>
      <c r="C131" s="1400"/>
      <c r="D131" s="1400"/>
      <c r="E131" s="1400"/>
      <c r="F131" s="1400"/>
      <c r="G131" s="1400"/>
      <c r="H131" s="1400"/>
      <c r="I131" s="1400"/>
      <c r="J131" s="1400"/>
      <c r="K131" s="1400"/>
      <c r="L131" s="1400"/>
      <c r="M131" s="1400"/>
      <c r="N131" s="1401"/>
      <c r="O131" s="3"/>
      <c r="P131" s="1432" t="str">
        <f>Q131</f>
        <v>La crème au beurre au sirop</v>
      </c>
      <c r="Q131" s="1399" t="s">
        <v>309</v>
      </c>
      <c r="R131" s="1400"/>
      <c r="S131" s="1400"/>
      <c r="T131" s="1400"/>
      <c r="U131" s="1400"/>
      <c r="V131" s="1400"/>
      <c r="W131" s="1400"/>
      <c r="X131" s="1400"/>
      <c r="Y131" s="1400"/>
      <c r="Z131" s="1400"/>
      <c r="AA131" s="1400"/>
      <c r="AB131" s="1400"/>
      <c r="AC131" s="1401"/>
    </row>
    <row r="132" spans="1:29" ht="15.75" customHeight="1">
      <c r="A132" s="1432"/>
      <c r="B132" s="1387"/>
      <c r="C132" s="1388"/>
      <c r="D132" s="1388"/>
      <c r="E132" s="1388"/>
      <c r="F132" s="1388"/>
      <c r="G132" s="1388"/>
      <c r="H132" s="1388"/>
      <c r="I132" s="1388"/>
      <c r="J132" s="1388"/>
      <c r="K132" s="1388"/>
      <c r="L132" s="1388"/>
      <c r="M132" s="1388"/>
      <c r="N132" s="1389"/>
      <c r="O132" s="3"/>
      <c r="P132" s="1432"/>
      <c r="Q132" s="1387"/>
      <c r="R132" s="1388"/>
      <c r="S132" s="1388"/>
      <c r="T132" s="1388"/>
      <c r="U132" s="1388"/>
      <c r="V132" s="1388"/>
      <c r="W132" s="1388"/>
      <c r="X132" s="1388"/>
      <c r="Y132" s="1388"/>
      <c r="Z132" s="1388"/>
      <c r="AA132" s="1388"/>
      <c r="AB132" s="1388"/>
      <c r="AC132" s="1389"/>
    </row>
    <row r="133" spans="1:29" ht="15.75" customHeight="1">
      <c r="A133" s="1432"/>
      <c r="B133" s="1416" t="s">
        <v>19</v>
      </c>
      <c r="C133" s="1417"/>
      <c r="D133" s="1417"/>
      <c r="E133" s="1417"/>
      <c r="F133" s="1417"/>
      <c r="G133" s="1417"/>
      <c r="H133" s="1417"/>
      <c r="I133" s="1417"/>
      <c r="J133" s="1417"/>
      <c r="K133" s="1417"/>
      <c r="L133" s="1417"/>
      <c r="M133" s="1417"/>
      <c r="N133" s="1418"/>
      <c r="O133" s="3"/>
      <c r="P133" s="1432"/>
      <c r="Q133" s="1416" t="s">
        <v>19</v>
      </c>
      <c r="R133" s="1417"/>
      <c r="S133" s="1417"/>
      <c r="T133" s="1417"/>
      <c r="U133" s="1417"/>
      <c r="V133" s="1417"/>
      <c r="W133" s="1417"/>
      <c r="X133" s="1417"/>
      <c r="Y133" s="1417"/>
      <c r="Z133" s="1417"/>
      <c r="AA133" s="1417"/>
      <c r="AB133" s="1417"/>
      <c r="AC133" s="1418"/>
    </row>
    <row r="134" spans="1:29" ht="15.75" customHeight="1" thickBot="1">
      <c r="A134" s="1432"/>
      <c r="B134" s="1419"/>
      <c r="C134" s="1420"/>
      <c r="D134" s="1420"/>
      <c r="E134" s="1420"/>
      <c r="F134" s="1420"/>
      <c r="G134" s="1420"/>
      <c r="H134" s="1420"/>
      <c r="I134" s="1420"/>
      <c r="J134" s="1420"/>
      <c r="K134" s="1420"/>
      <c r="L134" s="1420"/>
      <c r="M134" s="1420"/>
      <c r="N134" s="1421"/>
      <c r="O134" s="3"/>
      <c r="P134" s="1432"/>
      <c r="Q134" s="1419"/>
      <c r="R134" s="1420"/>
      <c r="S134" s="1420"/>
      <c r="T134" s="1420"/>
      <c r="U134" s="1420"/>
      <c r="V134" s="1420"/>
      <c r="W134" s="1420"/>
      <c r="X134" s="1420"/>
      <c r="Y134" s="1420"/>
      <c r="Z134" s="1420"/>
      <c r="AA134" s="1420"/>
      <c r="AB134" s="1420"/>
      <c r="AC134" s="1421"/>
    </row>
    <row r="135" spans="1:29" ht="15" customHeight="1">
      <c r="A135" s="1432"/>
      <c r="B135" s="9"/>
      <c r="C135" s="10"/>
      <c r="D135" s="10"/>
      <c r="E135" s="10"/>
      <c r="F135" s="10"/>
      <c r="G135" s="10"/>
      <c r="H135" s="10"/>
      <c r="I135" s="10"/>
      <c r="J135" s="10"/>
      <c r="K135" s="10"/>
      <c r="L135" s="10"/>
      <c r="M135" s="10"/>
      <c r="N135" s="11"/>
      <c r="O135" s="3"/>
      <c r="P135" s="1432"/>
      <c r="Q135" s="1424" t="s">
        <v>144</v>
      </c>
      <c r="R135" s="1403"/>
      <c r="S135" s="1403"/>
      <c r="T135" s="1403"/>
      <c r="U135" s="1403"/>
      <c r="V135" s="1403"/>
      <c r="W135" s="1403"/>
      <c r="X135" s="1403"/>
      <c r="Y135" s="1403"/>
      <c r="Z135" s="1403"/>
      <c r="AA135" s="1403"/>
      <c r="AB135" s="1403"/>
      <c r="AC135" s="1425"/>
    </row>
    <row r="136" spans="1:29" ht="15" customHeight="1" thickBot="1">
      <c r="A136" s="1432"/>
      <c r="B136" s="9"/>
      <c r="C136" s="10"/>
      <c r="D136" s="10"/>
      <c r="E136" s="10"/>
      <c r="F136" s="10"/>
      <c r="G136" s="1408" t="s">
        <v>5</v>
      </c>
      <c r="H136" s="1408"/>
      <c r="I136" s="10"/>
      <c r="J136" s="10"/>
      <c r="K136" s="10"/>
      <c r="L136" s="10"/>
      <c r="M136" s="10"/>
      <c r="N136" s="11"/>
      <c r="O136" s="3"/>
      <c r="P136" s="1432"/>
      <c r="Q136" s="1426"/>
      <c r="R136" s="1406"/>
      <c r="S136" s="1406"/>
      <c r="T136" s="1406"/>
      <c r="U136" s="1406"/>
      <c r="V136" s="1406"/>
      <c r="W136" s="1406"/>
      <c r="X136" s="1406"/>
      <c r="Y136" s="1406"/>
      <c r="Z136" s="1406"/>
      <c r="AA136" s="1406"/>
      <c r="AB136" s="1406"/>
      <c r="AC136" s="1427"/>
    </row>
    <row r="137" spans="1:29" ht="18.75" customHeight="1">
      <c r="A137" s="1432"/>
      <c r="B137" s="9"/>
      <c r="C137" s="10"/>
      <c r="D137" s="10"/>
      <c r="E137" s="447" t="s">
        <v>146</v>
      </c>
      <c r="F137" s="981" t="s">
        <v>4</v>
      </c>
      <c r="G137" s="1414">
        <v>2</v>
      </c>
      <c r="H137" s="1414"/>
      <c r="I137" s="222"/>
      <c r="J137" s="10"/>
      <c r="K137" s="10"/>
      <c r="L137" s="10"/>
      <c r="M137" s="10"/>
      <c r="N137" s="11"/>
      <c r="O137" s="3"/>
      <c r="P137" s="1432"/>
      <c r="Q137" s="1439" t="s">
        <v>1391</v>
      </c>
      <c r="R137" s="1428"/>
      <c r="S137" s="1428"/>
      <c r="T137" s="1428"/>
      <c r="U137" s="1428"/>
      <c r="V137" s="1428"/>
      <c r="W137" s="1428"/>
      <c r="X137" s="1428"/>
      <c r="Y137" s="1428"/>
      <c r="Z137" s="1428"/>
      <c r="AA137" s="1428"/>
      <c r="AB137" s="991"/>
      <c r="AC137" s="11"/>
    </row>
    <row r="138" spans="1:29">
      <c r="A138" s="1432"/>
      <c r="B138" s="256" t="s">
        <v>354</v>
      </c>
      <c r="C138" s="965" t="s">
        <v>6</v>
      </c>
      <c r="D138" s="99" t="s">
        <v>861</v>
      </c>
      <c r="E138" s="10"/>
      <c r="F138" s="10"/>
      <c r="G138" s="114"/>
      <c r="H138" s="109"/>
      <c r="I138" s="761" t="s">
        <v>354</v>
      </c>
      <c r="J138" s="188" t="s">
        <v>7</v>
      </c>
      <c r="K138" s="188"/>
      <c r="L138" s="188"/>
      <c r="M138" s="188"/>
      <c r="N138" s="189"/>
      <c r="O138" s="3"/>
      <c r="P138" s="1432"/>
      <c r="Q138" s="1439"/>
      <c r="R138" s="1428"/>
      <c r="S138" s="1428"/>
      <c r="T138" s="1428"/>
      <c r="U138" s="1428"/>
      <c r="V138" s="1428"/>
      <c r="W138" s="1428"/>
      <c r="X138" s="1428"/>
      <c r="Y138" s="1428"/>
      <c r="Z138" s="1428"/>
      <c r="AA138" s="1428"/>
      <c r="AB138" s="957" t="s">
        <v>5</v>
      </c>
      <c r="AC138" s="11"/>
    </row>
    <row r="139" spans="1:29" ht="16.5" customHeight="1">
      <c r="A139" s="1432"/>
      <c r="B139" s="184">
        <v>12</v>
      </c>
      <c r="C139" s="978">
        <v>0.24</v>
      </c>
      <c r="D139" s="14" t="s">
        <v>312</v>
      </c>
      <c r="E139" s="14"/>
      <c r="F139" s="14"/>
      <c r="G139" s="1409">
        <f>(C139/C144)*G137</f>
        <v>0.24120603015075376</v>
      </c>
      <c r="H139" s="1409"/>
      <c r="I139" s="977">
        <f>(B139/C139)*G139</f>
        <v>12.060301507537687</v>
      </c>
      <c r="J139" s="1493" t="s">
        <v>310</v>
      </c>
      <c r="K139" s="1493"/>
      <c r="L139" s="1493"/>
      <c r="M139" s="1493"/>
      <c r="N139" s="1494"/>
      <c r="O139" s="3"/>
      <c r="P139" s="1432"/>
      <c r="Q139" s="1439"/>
      <c r="R139" s="1428"/>
      <c r="S139" s="1428"/>
      <c r="T139" s="1428"/>
      <c r="U139" s="1428"/>
      <c r="V139" s="1428"/>
      <c r="W139" s="1428"/>
      <c r="X139" s="1428"/>
      <c r="Y139" s="1428"/>
      <c r="Z139" s="1428"/>
      <c r="AA139" s="1428"/>
      <c r="AB139" s="991"/>
      <c r="AC139" s="11"/>
    </row>
    <row r="140" spans="1:29" ht="15.75">
      <c r="A140" s="1432"/>
      <c r="B140" s="965" t="s">
        <v>6</v>
      </c>
      <c r="C140" s="978">
        <v>1</v>
      </c>
      <c r="D140" s="14" t="s">
        <v>311</v>
      </c>
      <c r="E140" s="15"/>
      <c r="F140" s="16"/>
      <c r="G140" s="1409">
        <f>(C140/C144)*G137</f>
        <v>1.0050251256281406</v>
      </c>
      <c r="H140" s="1409"/>
      <c r="I140" s="762"/>
      <c r="J140" s="1495"/>
      <c r="K140" s="1495"/>
      <c r="L140" s="1495"/>
      <c r="M140" s="1495"/>
      <c r="N140" s="1496"/>
      <c r="O140" s="3"/>
      <c r="P140" s="1432"/>
      <c r="Q140" s="1440" t="s">
        <v>1374</v>
      </c>
      <c r="R140" s="1441"/>
      <c r="S140" s="1441"/>
      <c r="T140" s="1441"/>
      <c r="U140" s="1441"/>
      <c r="V140" s="1441"/>
      <c r="W140" s="1441"/>
      <c r="X140" s="1441"/>
      <c r="Y140" s="1441"/>
      <c r="Z140" s="1441"/>
      <c r="AA140" s="1441"/>
      <c r="AB140" s="965" t="s">
        <v>6</v>
      </c>
      <c r="AC140" s="11"/>
    </row>
    <row r="141" spans="1:29" ht="18.75">
      <c r="A141" s="1432"/>
      <c r="B141" s="9"/>
      <c r="C141" s="978">
        <v>0.75</v>
      </c>
      <c r="D141" s="14" t="s">
        <v>69</v>
      </c>
      <c r="E141" s="15"/>
      <c r="F141" s="16"/>
      <c r="G141" s="1409">
        <f>(C141/C144)*G137</f>
        <v>0.75376884422110557</v>
      </c>
      <c r="H141" s="1409"/>
      <c r="I141" s="10"/>
      <c r="J141" s="177" t="s">
        <v>293</v>
      </c>
      <c r="K141" s="177"/>
      <c r="L141" s="177"/>
      <c r="M141" s="177"/>
      <c r="N141" s="178"/>
      <c r="O141" s="3"/>
      <c r="P141" s="1432"/>
      <c r="Q141" s="1440"/>
      <c r="R141" s="1441"/>
      <c r="S141" s="1441"/>
      <c r="T141" s="1441"/>
      <c r="U141" s="1441"/>
      <c r="V141" s="1441"/>
      <c r="W141" s="1441"/>
      <c r="X141" s="1441"/>
      <c r="Y141" s="1441"/>
      <c r="Z141" s="1441"/>
      <c r="AA141" s="1441"/>
      <c r="AB141" s="991"/>
      <c r="AC141" s="11"/>
    </row>
    <row r="142" spans="1:29" ht="15.75" customHeight="1">
      <c r="A142" s="1432"/>
      <c r="B142" s="9"/>
      <c r="C142" s="978"/>
      <c r="D142" s="14"/>
      <c r="E142" s="15"/>
      <c r="F142" s="16"/>
      <c r="G142" s="1409"/>
      <c r="H142" s="1409"/>
      <c r="I142" s="10"/>
      <c r="J142" s="177"/>
      <c r="K142" s="177"/>
      <c r="L142" s="177"/>
      <c r="M142" s="177"/>
      <c r="N142" s="178"/>
      <c r="O142" s="3"/>
      <c r="P142" s="1432"/>
      <c r="Q142" s="9"/>
      <c r="R142" s="761" t="s">
        <v>354</v>
      </c>
      <c r="S142" s="977">
        <f>I139</f>
        <v>12.060301507537687</v>
      </c>
      <c r="T142" s="1032" t="s">
        <v>1484</v>
      </c>
      <c r="U142" s="10"/>
      <c r="V142" s="10"/>
      <c r="W142" s="10"/>
      <c r="X142" s="10"/>
      <c r="Y142" s="10"/>
      <c r="Z142" s="10"/>
      <c r="AA142" s="10"/>
      <c r="AB142" s="10"/>
      <c r="AC142" s="11"/>
    </row>
    <row r="143" spans="1:29" ht="15.75" customHeight="1">
      <c r="A143" s="1432"/>
      <c r="B143" s="9"/>
      <c r="C143" s="10"/>
      <c r="D143" s="10"/>
      <c r="E143" s="10"/>
      <c r="F143" s="10"/>
      <c r="G143" s="18"/>
      <c r="H143" s="109"/>
      <c r="I143" s="10"/>
      <c r="J143" s="10"/>
      <c r="K143" s="179"/>
      <c r="L143" s="10"/>
      <c r="M143" s="10"/>
      <c r="N143" s="19"/>
      <c r="P143" s="1432"/>
      <c r="Q143" s="1016" t="s">
        <v>1418</v>
      </c>
      <c r="R143" s="10"/>
      <c r="S143" s="10"/>
      <c r="T143" s="10"/>
      <c r="U143" s="10"/>
      <c r="V143" s="10"/>
      <c r="W143" s="10"/>
      <c r="X143" s="10"/>
      <c r="Y143" s="10"/>
      <c r="Z143" s="10"/>
      <c r="AA143" s="10"/>
      <c r="AB143" s="10"/>
      <c r="AC143" s="11"/>
    </row>
    <row r="144" spans="1:29" ht="16.5" customHeight="1" thickBot="1">
      <c r="A144" s="1432"/>
      <c r="B144" s="9"/>
      <c r="C144" s="963">
        <f>SUM(C139:C142)</f>
        <v>1.99</v>
      </c>
      <c r="D144" s="1453" t="s">
        <v>8</v>
      </c>
      <c r="E144" s="1453"/>
      <c r="F144" s="1453"/>
      <c r="G144" s="1454">
        <f>SUM(G139:G142)</f>
        <v>2</v>
      </c>
      <c r="H144" s="1454">
        <f>SUM(H139:H142)</f>
        <v>0</v>
      </c>
      <c r="I144" s="222"/>
      <c r="J144" s="193"/>
      <c r="K144" s="20"/>
      <c r="L144" s="10"/>
      <c r="M144" s="10"/>
      <c r="N144" s="19"/>
      <c r="P144" s="1432"/>
      <c r="Q144" s="992" t="str">
        <f ca="1">CELL("nomfichier",P140)</f>
        <v>D:\1 UPRT SITE WEB\uprt.fr\ff-mickael-rabeau\[ff-mr-patisserie-N°3-complet.xlsx]Crèmes au beurre</v>
      </c>
      <c r="R144" s="10"/>
      <c r="S144" s="10"/>
      <c r="T144" s="10"/>
      <c r="U144" s="10"/>
      <c r="V144" s="10"/>
      <c r="W144" s="10"/>
      <c r="X144" s="10"/>
      <c r="Y144" s="10"/>
      <c r="Z144" s="10"/>
      <c r="AA144" s="10"/>
      <c r="AB144" s="10"/>
      <c r="AC144" s="11"/>
    </row>
    <row r="145" spans="1:29" ht="16.5" customHeight="1" thickBot="1">
      <c r="A145" s="1432"/>
      <c r="B145" s="9"/>
      <c r="C145" s="963"/>
      <c r="D145" s="959"/>
      <c r="E145" s="959"/>
      <c r="F145" s="959"/>
      <c r="G145" s="960"/>
      <c r="H145" s="960"/>
      <c r="I145" s="10"/>
      <c r="J145" s="10"/>
      <c r="K145" s="20"/>
      <c r="L145" s="10"/>
      <c r="M145" s="10"/>
      <c r="N145" s="19"/>
      <c r="P145" s="1432"/>
      <c r="Q145" s="938"/>
      <c r="R145" s="939"/>
      <c r="S145" s="939"/>
      <c r="T145" s="939"/>
      <c r="U145" s="25"/>
      <c r="V145" s="25"/>
      <c r="W145" s="25"/>
      <c r="X145" s="25"/>
      <c r="Y145" s="25"/>
      <c r="Z145" s="25"/>
      <c r="AA145" s="25"/>
      <c r="AB145" s="25"/>
      <c r="AC145" s="26"/>
    </row>
    <row r="146" spans="1:29">
      <c r="A146" s="1432"/>
      <c r="B146" s="23" t="s">
        <v>6</v>
      </c>
      <c r="C146" s="24" t="s">
        <v>10</v>
      </c>
      <c r="D146" s="25"/>
      <c r="E146" s="25"/>
      <c r="F146" s="25"/>
      <c r="G146" s="25"/>
      <c r="H146" s="25"/>
      <c r="I146" s="25"/>
      <c r="J146" s="25"/>
      <c r="K146" s="25"/>
      <c r="L146" s="25"/>
      <c r="M146" s="25"/>
      <c r="N146" s="26"/>
      <c r="P146" s="1432"/>
      <c r="Q146" s="9"/>
      <c r="R146" s="10" t="s">
        <v>9</v>
      </c>
      <c r="S146" s="932" t="s">
        <v>177</v>
      </c>
      <c r="T146" s="10"/>
      <c r="U146" s="10"/>
      <c r="V146" s="1429" t="s">
        <v>179</v>
      </c>
      <c r="W146" s="1429"/>
      <c r="X146" s="1429"/>
      <c r="Y146" s="1429"/>
      <c r="Z146" s="1429"/>
      <c r="AA146" s="1429"/>
      <c r="AB146" s="1429"/>
      <c r="AC146" s="1430"/>
    </row>
    <row r="147" spans="1:29">
      <c r="A147" s="1432"/>
      <c r="B147" s="86" t="s">
        <v>5</v>
      </c>
      <c r="C147" s="27" t="s">
        <v>11</v>
      </c>
      <c r="D147" s="28"/>
      <c r="E147" s="28"/>
      <c r="F147" s="28"/>
      <c r="G147" s="28"/>
      <c r="H147" s="28"/>
      <c r="I147" s="28"/>
      <c r="J147" s="28"/>
      <c r="K147" s="28"/>
      <c r="L147" s="28"/>
      <c r="M147" s="10"/>
      <c r="N147" s="29"/>
      <c r="P147" s="1432"/>
      <c r="Q147" s="834"/>
      <c r="R147" s="245"/>
      <c r="S147" s="245"/>
      <c r="T147" s="245"/>
      <c r="U147" s="245"/>
      <c r="V147" s="1029"/>
      <c r="W147" s="1029" t="s">
        <v>178</v>
      </c>
      <c r="X147" s="1029"/>
      <c r="Y147" s="1029"/>
      <c r="Z147" s="1029"/>
      <c r="AA147" s="1029"/>
      <c r="AB147" s="1029"/>
      <c r="AC147" s="1030"/>
    </row>
    <row r="148" spans="1:29" ht="15" customHeight="1">
      <c r="A148" s="1432"/>
      <c r="B148" s="1433" t="s">
        <v>12</v>
      </c>
      <c r="C148" s="1434"/>
      <c r="D148" s="1434"/>
      <c r="E148" s="1434"/>
      <c r="F148" s="1434"/>
      <c r="G148" s="1434"/>
      <c r="H148" s="1434"/>
      <c r="I148" s="1434"/>
      <c r="J148" s="1434"/>
      <c r="K148" s="1434"/>
      <c r="L148" s="1434"/>
      <c r="M148" s="1434"/>
      <c r="N148" s="1435"/>
      <c r="P148" s="1432"/>
      <c r="Q148" s="1433" t="s">
        <v>12</v>
      </c>
      <c r="R148" s="1434"/>
      <c r="S148" s="1434"/>
      <c r="T148" s="1434"/>
      <c r="U148" s="1434"/>
      <c r="V148" s="1434"/>
      <c r="W148" s="1434"/>
      <c r="X148" s="1434"/>
      <c r="Y148" s="1434"/>
      <c r="Z148" s="1434"/>
      <c r="AA148" s="1434"/>
      <c r="AB148" s="1434"/>
      <c r="AC148" s="1435"/>
    </row>
    <row r="149" spans="1:29" ht="15.75" thickBot="1">
      <c r="A149" s="1432"/>
      <c r="B149" s="1436"/>
      <c r="C149" s="1437"/>
      <c r="D149" s="1437"/>
      <c r="E149" s="1437"/>
      <c r="F149" s="1437"/>
      <c r="G149" s="1437"/>
      <c r="H149" s="1437"/>
      <c r="I149" s="1437"/>
      <c r="J149" s="1437"/>
      <c r="K149" s="1437"/>
      <c r="L149" s="1437"/>
      <c r="M149" s="1437"/>
      <c r="N149" s="1438"/>
      <c r="P149" s="1432"/>
      <c r="Q149" s="1436"/>
      <c r="R149" s="1437"/>
      <c r="S149" s="1437"/>
      <c r="T149" s="1437"/>
      <c r="U149" s="1437"/>
      <c r="V149" s="1437"/>
      <c r="W149" s="1437"/>
      <c r="X149" s="1437"/>
      <c r="Y149" s="1437"/>
      <c r="Z149" s="1437"/>
      <c r="AA149" s="1437"/>
      <c r="AB149" s="1437"/>
      <c r="AC149" s="1438"/>
    </row>
  </sheetData>
  <mergeCells count="197">
    <mergeCell ref="B2:N3"/>
    <mergeCell ref="Q2:AC3"/>
    <mergeCell ref="Q6:AC8"/>
    <mergeCell ref="B7:N8"/>
    <mergeCell ref="Q13:AC14"/>
    <mergeCell ref="Q15:AC16"/>
    <mergeCell ref="G16:H16"/>
    <mergeCell ref="G17:H17"/>
    <mergeCell ref="Q17:AA19"/>
    <mergeCell ref="G19:H19"/>
    <mergeCell ref="B10:N10"/>
    <mergeCell ref="Q10:AC10"/>
    <mergeCell ref="A11:A32"/>
    <mergeCell ref="B11:N12"/>
    <mergeCell ref="P11:P32"/>
    <mergeCell ref="Q11:AC12"/>
    <mergeCell ref="B13:N14"/>
    <mergeCell ref="D27:F27"/>
    <mergeCell ref="G27:H27"/>
    <mergeCell ref="V29:AC29"/>
    <mergeCell ref="B31:N32"/>
    <mergeCell ref="Q31:AC32"/>
    <mergeCell ref="B34:N34"/>
    <mergeCell ref="Q34:AC34"/>
    <mergeCell ref="G20:H20"/>
    <mergeCell ref="Q20:AA21"/>
    <mergeCell ref="G21:H21"/>
    <mergeCell ref="G22:H22"/>
    <mergeCell ref="J22:N24"/>
    <mergeCell ref="G23:H23"/>
    <mergeCell ref="G24:H24"/>
    <mergeCell ref="G47:H47"/>
    <mergeCell ref="J47:N48"/>
    <mergeCell ref="G48:H48"/>
    <mergeCell ref="D50:F50"/>
    <mergeCell ref="G50:H50"/>
    <mergeCell ref="V52:AC52"/>
    <mergeCell ref="G43:H43"/>
    <mergeCell ref="J43:N44"/>
    <mergeCell ref="G44:H44"/>
    <mergeCell ref="Q44:AA45"/>
    <mergeCell ref="G45:H45"/>
    <mergeCell ref="J45:N46"/>
    <mergeCell ref="G46:H46"/>
    <mergeCell ref="P35:P55"/>
    <mergeCell ref="Q35:AC36"/>
    <mergeCell ref="B37:N38"/>
    <mergeCell ref="Q37:AC38"/>
    <mergeCell ref="Q39:AC40"/>
    <mergeCell ref="G40:H40"/>
    <mergeCell ref="G41:H41"/>
    <mergeCell ref="Q41:AA43"/>
    <mergeCell ref="B54:N55"/>
    <mergeCell ref="Q54:AC55"/>
    <mergeCell ref="B57:N57"/>
    <mergeCell ref="Q57:AC57"/>
    <mergeCell ref="A58:A79"/>
    <mergeCell ref="B58:N59"/>
    <mergeCell ref="P58:P79"/>
    <mergeCell ref="Q58:AC59"/>
    <mergeCell ref="B60:N61"/>
    <mergeCell ref="Q60:AC61"/>
    <mergeCell ref="A35:A55"/>
    <mergeCell ref="B35:N36"/>
    <mergeCell ref="Q62:AC63"/>
    <mergeCell ref="G63:H63"/>
    <mergeCell ref="I63:J63"/>
    <mergeCell ref="G64:H64"/>
    <mergeCell ref="I64:J64"/>
    <mergeCell ref="Q64:AA66"/>
    <mergeCell ref="G65:H65"/>
    <mergeCell ref="I65:J65"/>
    <mergeCell ref="K66:N66"/>
    <mergeCell ref="G67:H67"/>
    <mergeCell ref="I67:J67"/>
    <mergeCell ref="K67:N71"/>
    <mergeCell ref="Q67:AA68"/>
    <mergeCell ref="G68:H68"/>
    <mergeCell ref="I68:J68"/>
    <mergeCell ref="G69:H69"/>
    <mergeCell ref="I69:J69"/>
    <mergeCell ref="G70:H70"/>
    <mergeCell ref="I70:J70"/>
    <mergeCell ref="K74:N74"/>
    <mergeCell ref="V76:AC76"/>
    <mergeCell ref="B78:N79"/>
    <mergeCell ref="Q78:AC79"/>
    <mergeCell ref="B81:N81"/>
    <mergeCell ref="Q81:AC81"/>
    <mergeCell ref="G71:H71"/>
    <mergeCell ref="I71:J71"/>
    <mergeCell ref="G72:H72"/>
    <mergeCell ref="I72:J72"/>
    <mergeCell ref="D74:F74"/>
    <mergeCell ref="G74:H74"/>
    <mergeCell ref="I74:J74"/>
    <mergeCell ref="M91:N100"/>
    <mergeCell ref="Q91:AA92"/>
    <mergeCell ref="G92:H92"/>
    <mergeCell ref="I92:J92"/>
    <mergeCell ref="K92:L92"/>
    <mergeCell ref="G93:H93"/>
    <mergeCell ref="I93:J93"/>
    <mergeCell ref="G88:H88"/>
    <mergeCell ref="I88:J88"/>
    <mergeCell ref="K88:L88"/>
    <mergeCell ref="M88:N89"/>
    <mergeCell ref="Q88:AA90"/>
    <mergeCell ref="G89:H89"/>
    <mergeCell ref="I89:J89"/>
    <mergeCell ref="K89:L89"/>
    <mergeCell ref="P82:P105"/>
    <mergeCell ref="Q82:AC83"/>
    <mergeCell ref="B84:N85"/>
    <mergeCell ref="Q84:AC85"/>
    <mergeCell ref="Q86:AC87"/>
    <mergeCell ref="G87:H87"/>
    <mergeCell ref="I87:J87"/>
    <mergeCell ref="K87:L87"/>
    <mergeCell ref="K93:L93"/>
    <mergeCell ref="E94:F95"/>
    <mergeCell ref="G94:H94"/>
    <mergeCell ref="I94:J94"/>
    <mergeCell ref="K94:L94"/>
    <mergeCell ref="G95:H95"/>
    <mergeCell ref="I95:J95"/>
    <mergeCell ref="K95:L95"/>
    <mergeCell ref="G91:H91"/>
    <mergeCell ref="I91:J91"/>
    <mergeCell ref="K91:L91"/>
    <mergeCell ref="G98:H98"/>
    <mergeCell ref="I98:J98"/>
    <mergeCell ref="K98:L98"/>
    <mergeCell ref="G100:H100"/>
    <mergeCell ref="I100:J100"/>
    <mergeCell ref="K100:L100"/>
    <mergeCell ref="E96:F97"/>
    <mergeCell ref="G96:H96"/>
    <mergeCell ref="I96:J96"/>
    <mergeCell ref="K96:L96"/>
    <mergeCell ref="G97:H97"/>
    <mergeCell ref="I97:J97"/>
    <mergeCell ref="K97:L97"/>
    <mergeCell ref="V102:AC102"/>
    <mergeCell ref="B104:N105"/>
    <mergeCell ref="Q104:AC105"/>
    <mergeCell ref="B107:N107"/>
    <mergeCell ref="Q107:AC107"/>
    <mergeCell ref="A108:A128"/>
    <mergeCell ref="B108:N109"/>
    <mergeCell ref="P108:P128"/>
    <mergeCell ref="Q108:AC109"/>
    <mergeCell ref="B110:N111"/>
    <mergeCell ref="A82:A105"/>
    <mergeCell ref="B82:N83"/>
    <mergeCell ref="J118:N119"/>
    <mergeCell ref="G119:H119"/>
    <mergeCell ref="G120:H120"/>
    <mergeCell ref="G121:H121"/>
    <mergeCell ref="D123:F123"/>
    <mergeCell ref="G123:H123"/>
    <mergeCell ref="Q110:AC111"/>
    <mergeCell ref="Q112:AC113"/>
    <mergeCell ref="G113:H113"/>
    <mergeCell ref="G114:H114"/>
    <mergeCell ref="Q114:AA116"/>
    <mergeCell ref="G116:H116"/>
    <mergeCell ref="J116:N117"/>
    <mergeCell ref="G117:H117"/>
    <mergeCell ref="Q117:AA118"/>
    <mergeCell ref="G118:H118"/>
    <mergeCell ref="V125:AC125"/>
    <mergeCell ref="B127:N128"/>
    <mergeCell ref="Q127:AC128"/>
    <mergeCell ref="B130:N130"/>
    <mergeCell ref="Q130:AC130"/>
    <mergeCell ref="A131:A149"/>
    <mergeCell ref="B131:N132"/>
    <mergeCell ref="P131:P149"/>
    <mergeCell ref="Q131:AC132"/>
    <mergeCell ref="B133:N134"/>
    <mergeCell ref="G142:H142"/>
    <mergeCell ref="D144:F144"/>
    <mergeCell ref="G144:H144"/>
    <mergeCell ref="V146:AC146"/>
    <mergeCell ref="B148:N149"/>
    <mergeCell ref="Q148:AC149"/>
    <mergeCell ref="Q133:AC134"/>
    <mergeCell ref="Q135:AC136"/>
    <mergeCell ref="G136:H136"/>
    <mergeCell ref="G137:H137"/>
    <mergeCell ref="Q137:AA139"/>
    <mergeCell ref="G139:H139"/>
    <mergeCell ref="J139:N140"/>
    <mergeCell ref="G140:H140"/>
    <mergeCell ref="Q140:AA141"/>
    <mergeCell ref="G141:H141"/>
  </mergeCells>
  <hyperlinks>
    <hyperlink ref="I51" r:id="rId1"/>
    <hyperlink ref="I75"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Nota</vt:lpstr>
      <vt:lpstr>Liste</vt:lpstr>
      <vt:lpstr>Décors-Aromatisation-Astuces</vt:lpstr>
      <vt:lpstr>Meringues</vt:lpstr>
      <vt:lpstr>Chocolat</vt:lpstr>
      <vt:lpstr>Biscuits-Genoises</vt:lpstr>
      <vt:lpstr>Gateaux et divers</vt:lpstr>
      <vt:lpstr>Crèmes et Garnitures</vt:lpstr>
      <vt:lpstr>Crèmes au beurre</vt:lpstr>
      <vt:lpstr>le Sucre</vt:lpstr>
      <vt:lpstr>les Pates d'Amandes</vt:lpstr>
      <vt:lpstr>Convertisseurs</vt:lpstr>
      <vt:lpstr>Formats-formules-pourcentages</vt:lpstr>
      <vt:lpstr>a finir</vt:lpstr>
      <vt:lpstr>qu'est-ce-qu'un-postit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Joel Leboucher</cp:lastModifiedBy>
  <dcterms:created xsi:type="dcterms:W3CDTF">2016-03-15T09:14:57Z</dcterms:created>
  <dcterms:modified xsi:type="dcterms:W3CDTF">2017-12-20T12:10:57Z</dcterms:modified>
</cp:coreProperties>
</file>